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homann to jupiter" sheetId="1" state="visible" r:id="rId1"/>
    <sheet name="lambert to jupiter" sheetId="2" state="visible" r:id="rId2"/>
  </sheets>
  <calcPr/>
</workbook>
</file>

<file path=xl/sharedStrings.xml><?xml version="1.0" encoding="utf-8"?>
<sst xmlns="http://schemas.openxmlformats.org/spreadsheetml/2006/main" count="122" uniqueCount="122">
  <si>
    <r>
      <rPr>
        <sz val="11"/>
        <color theme="1"/>
        <rFont val="Calibri"/>
        <scheme val="minor"/>
      </rPr>
      <t>r</t>
    </r>
    <r>
      <rPr>
        <vertAlign val="subscript"/>
        <sz val="11"/>
        <color theme="1"/>
        <rFont val="Calibri"/>
        <scheme val="minor"/>
      </rPr>
      <t>e</t>
    </r>
  </si>
  <si>
    <t>km</t>
  </si>
  <si>
    <r>
      <rPr>
        <sz val="11"/>
        <color theme="1"/>
        <rFont val="Calibri"/>
        <scheme val="minor"/>
      </rPr>
      <t>V</t>
    </r>
    <r>
      <rPr>
        <vertAlign val="subscript"/>
        <sz val="11"/>
        <color theme="1"/>
        <rFont val="Calibri"/>
        <scheme val="minor"/>
      </rPr>
      <t>e</t>
    </r>
  </si>
  <si>
    <r>
      <rPr>
        <sz val="11"/>
        <color theme="1"/>
        <rFont val="Calibri"/>
        <scheme val="minor"/>
      </rPr>
      <t>V</t>
    </r>
    <r>
      <rPr>
        <vertAlign val="subscript"/>
        <sz val="11"/>
        <color theme="1"/>
        <rFont val="Calibri"/>
        <scheme val="minor"/>
      </rPr>
      <t>2</t>
    </r>
    <r>
      <rPr>
        <vertAlign val="superscript"/>
        <sz val="11"/>
        <color theme="1"/>
        <rFont val="Calibri"/>
        <scheme val="minor"/>
      </rPr>
      <t>-</t>
    </r>
  </si>
  <si>
    <t>蓝色为参数区</t>
  </si>
  <si>
    <r>
      <rPr>
        <sz val="11"/>
        <color theme="1"/>
        <rFont val="Calibri"/>
        <scheme val="minor"/>
      </rPr>
      <t>r</t>
    </r>
    <r>
      <rPr>
        <vertAlign val="subscript"/>
        <sz val="11"/>
        <color theme="1"/>
        <rFont val="Calibri"/>
        <scheme val="minor"/>
      </rPr>
      <t>j</t>
    </r>
  </si>
  <si>
    <r>
      <rPr>
        <sz val="11"/>
        <color theme="1"/>
        <rFont val="Calibri"/>
        <scheme val="minor"/>
      </rPr>
      <t>V</t>
    </r>
    <r>
      <rPr>
        <vertAlign val="subscript"/>
        <sz val="11"/>
        <color theme="1"/>
        <rFont val="Calibri"/>
        <scheme val="minor"/>
      </rPr>
      <t>j</t>
    </r>
  </si>
  <si>
    <t>等于</t>
  </si>
  <si>
    <r>
      <rPr>
        <sz val="11"/>
        <color theme="1"/>
        <rFont val="Calibri"/>
        <scheme val="minor"/>
      </rPr>
      <t>GM</t>
    </r>
    <r>
      <rPr>
        <vertAlign val="subscript"/>
        <sz val="11"/>
        <color theme="1"/>
        <rFont val="Calibri"/>
        <scheme val="minor"/>
      </rPr>
      <t>sun</t>
    </r>
  </si>
  <si>
    <r>
      <rPr>
        <sz val="11"/>
        <color theme="1"/>
        <rFont val="Calibri"/>
        <scheme val="minor"/>
      </rPr>
      <t>GM</t>
    </r>
    <r>
      <rPr>
        <vertAlign val="subscript"/>
        <sz val="11"/>
        <color theme="1"/>
        <rFont val="Calibri"/>
        <scheme val="minor"/>
      </rPr>
      <t>jupiter</t>
    </r>
  </si>
  <si>
    <r>
      <rPr>
        <sz val="11"/>
        <color theme="1"/>
        <rFont val="Calibri"/>
        <scheme val="minor"/>
      </rPr>
      <t>GM</t>
    </r>
    <r>
      <rPr>
        <vertAlign val="subscript"/>
        <sz val="11"/>
        <color theme="1"/>
        <rFont val="Calibri"/>
        <scheme val="minor"/>
      </rPr>
      <t>earth</t>
    </r>
  </si>
  <si>
    <t>到木星</t>
  </si>
  <si>
    <r>
      <rPr>
        <sz val="11"/>
        <color theme="1"/>
        <rFont val="Calibri"/>
        <scheme val="minor"/>
      </rPr>
      <t>V</t>
    </r>
    <r>
      <rPr>
        <vertAlign val="subscript"/>
        <sz val="11"/>
        <color theme="1"/>
        <rFont val="Calibri"/>
        <scheme val="minor"/>
      </rPr>
      <t>1</t>
    </r>
    <r>
      <rPr>
        <vertAlign val="superscript"/>
        <sz val="11"/>
        <color theme="1"/>
        <rFont val="Calibri"/>
        <scheme val="minor"/>
      </rPr>
      <t>+</t>
    </r>
  </si>
  <si>
    <r>
      <rPr>
        <sz val="11"/>
        <color theme="1"/>
        <rFont val="Calibri"/>
        <scheme val="minor"/>
      </rPr>
      <t>V</t>
    </r>
    <r>
      <rPr>
        <vertAlign val="subscript"/>
        <sz val="11"/>
        <color theme="1"/>
        <rFont val="Calibri"/>
        <scheme val="minor"/>
      </rPr>
      <t>a</t>
    </r>
  </si>
  <si>
    <r>
      <rPr>
        <sz val="11"/>
        <color theme="1"/>
        <rFont val="Calibri"/>
        <scheme val="minor"/>
      </rPr>
      <t>sqrt(2*GM</t>
    </r>
    <r>
      <rPr>
        <vertAlign val="subscript"/>
        <sz val="11"/>
        <color theme="1"/>
        <rFont val="Calibri"/>
        <scheme val="minor"/>
      </rPr>
      <t>sun</t>
    </r>
    <r>
      <rPr>
        <sz val="11"/>
        <color theme="1"/>
        <rFont val="Calibri"/>
        <scheme val="minor"/>
      </rPr>
      <t>*r</t>
    </r>
    <r>
      <rPr>
        <vertAlign val="subscript"/>
        <sz val="11"/>
        <color theme="1"/>
        <rFont val="Calibri"/>
        <scheme val="minor"/>
      </rPr>
      <t>v</t>
    </r>
    <r>
      <rPr>
        <sz val="11"/>
        <color theme="1"/>
        <rFont val="Calibri"/>
        <scheme val="minor"/>
      </rPr>
      <t>/(r</t>
    </r>
    <r>
      <rPr>
        <vertAlign val="subscript"/>
        <sz val="11"/>
        <color theme="1"/>
        <rFont val="Calibri"/>
        <scheme val="minor"/>
      </rPr>
      <t>e</t>
    </r>
    <r>
      <rPr>
        <sz val="11"/>
        <color theme="1"/>
        <rFont val="Calibri"/>
        <scheme val="minor"/>
      </rPr>
      <t>*(r</t>
    </r>
    <r>
      <rPr>
        <vertAlign val="subscript"/>
        <sz val="11"/>
        <color theme="1"/>
        <rFont val="Calibri"/>
        <scheme val="minor"/>
      </rPr>
      <t>e</t>
    </r>
    <r>
      <rPr>
        <sz val="11"/>
        <color theme="1"/>
        <rFont val="Calibri"/>
        <scheme val="minor"/>
      </rPr>
      <t>+r</t>
    </r>
    <r>
      <rPr>
        <vertAlign val="subscript"/>
        <sz val="11"/>
        <color theme="1"/>
        <rFont val="Calibri"/>
        <scheme val="minor"/>
      </rPr>
      <t>v</t>
    </r>
    <r>
      <rPr>
        <sz val="11"/>
        <color theme="1"/>
        <rFont val="Calibri"/>
        <scheme val="minor"/>
      </rPr>
      <t>)))</t>
    </r>
  </si>
  <si>
    <t>km/s</t>
  </si>
  <si>
    <t>从地球走</t>
  </si>
  <si>
    <r>
      <rPr>
        <sz val="11"/>
        <color theme="1"/>
        <rFont val="Calibri"/>
        <scheme val="minor"/>
      </rPr>
      <t>V</t>
    </r>
    <r>
      <rPr>
        <vertAlign val="subscript"/>
        <sz val="11"/>
        <color theme="1"/>
        <rFont val="Calibri"/>
        <scheme val="minor"/>
      </rPr>
      <t>2</t>
    </r>
    <r>
      <rPr>
        <vertAlign val="superscript"/>
        <sz val="11"/>
        <color theme="1"/>
        <rFont val="Calibri"/>
        <scheme val="minor"/>
      </rPr>
      <t>+</t>
    </r>
  </si>
  <si>
    <r>
      <rPr>
        <sz val="11"/>
        <color theme="1"/>
        <rFont val="Calibri"/>
        <scheme val="minor"/>
      </rPr>
      <t>V</t>
    </r>
    <r>
      <rPr>
        <vertAlign val="subscript"/>
        <sz val="11"/>
        <color theme="1"/>
        <rFont val="Calibri"/>
        <scheme val="minor"/>
      </rPr>
      <t>p</t>
    </r>
  </si>
  <si>
    <r>
      <rPr>
        <sz val="11"/>
        <color theme="1"/>
        <rFont val="Calibri"/>
        <scheme val="minor"/>
      </rPr>
      <t>sqrt(2*GM</t>
    </r>
    <r>
      <rPr>
        <vertAlign val="subscript"/>
        <sz val="11"/>
        <color theme="1"/>
        <rFont val="Calibri"/>
        <scheme val="minor"/>
      </rPr>
      <t>sun</t>
    </r>
    <r>
      <rPr>
        <sz val="11"/>
        <color theme="1"/>
        <rFont val="Calibri"/>
        <scheme val="minor"/>
      </rPr>
      <t>*r</t>
    </r>
    <r>
      <rPr>
        <vertAlign val="subscript"/>
        <sz val="11"/>
        <color theme="1"/>
        <rFont val="Calibri"/>
        <scheme val="minor"/>
      </rPr>
      <t>e</t>
    </r>
    <r>
      <rPr>
        <sz val="11"/>
        <color theme="1"/>
        <rFont val="Calibri"/>
        <scheme val="minor"/>
      </rPr>
      <t>/(r</t>
    </r>
    <r>
      <rPr>
        <vertAlign val="subscript"/>
        <sz val="11"/>
        <color theme="1"/>
        <rFont val="Calibri"/>
        <scheme val="minor"/>
      </rPr>
      <t>v</t>
    </r>
    <r>
      <rPr>
        <sz val="11"/>
        <color theme="1"/>
        <rFont val="Calibri"/>
        <scheme val="minor"/>
      </rPr>
      <t>*(r</t>
    </r>
    <r>
      <rPr>
        <vertAlign val="subscript"/>
        <sz val="11"/>
        <color theme="1"/>
        <rFont val="Calibri"/>
        <scheme val="minor"/>
      </rPr>
      <t>e</t>
    </r>
    <r>
      <rPr>
        <sz val="11"/>
        <color theme="1"/>
        <rFont val="Calibri"/>
        <scheme val="minor"/>
      </rPr>
      <t>+r</t>
    </r>
    <r>
      <rPr>
        <vertAlign val="subscript"/>
        <sz val="11"/>
        <color theme="1"/>
        <rFont val="Calibri"/>
        <scheme val="minor"/>
      </rPr>
      <t>v</t>
    </r>
    <r>
      <rPr>
        <sz val="11"/>
        <color theme="1"/>
        <rFont val="Calibri"/>
        <scheme val="minor"/>
      </rPr>
      <t>)))</t>
    </r>
  </si>
  <si>
    <r>
      <rPr>
        <sz val="11"/>
        <color theme="1"/>
        <rFont val="Calibri"/>
        <scheme val="minor"/>
      </rPr>
      <t>V</t>
    </r>
    <r>
      <rPr>
        <vertAlign val="subscript"/>
        <sz val="11"/>
        <color theme="1"/>
        <rFont val="Calibri"/>
        <scheme val="minor"/>
      </rPr>
      <t>2</t>
    </r>
    <r>
      <rPr>
        <vertAlign val="superscript"/>
        <sz val="11"/>
        <color theme="1"/>
        <rFont val="Calibri"/>
        <scheme val="minor"/>
      </rPr>
      <t>-</t>
    </r>
    <r>
      <rPr>
        <sz val="11"/>
        <color theme="1"/>
        <rFont val="Calibri"/>
        <scheme val="minor"/>
      </rPr>
      <t>+V</t>
    </r>
    <r>
      <rPr>
        <vertAlign val="subscript"/>
        <sz val="11"/>
        <color theme="1"/>
        <rFont val="Calibri"/>
        <scheme val="minor"/>
      </rPr>
      <t>inf,e</t>
    </r>
  </si>
  <si>
    <r>
      <rPr>
        <sz val="11"/>
        <color theme="1"/>
        <rFont val="Calibri"/>
        <scheme val="minor"/>
      </rPr>
      <t xml:space="preserve">delta V</t>
    </r>
    <r>
      <rPr>
        <vertAlign val="subscript"/>
        <sz val="11"/>
        <color theme="1"/>
        <rFont val="Calibri"/>
        <scheme val="minor"/>
      </rPr>
      <t>e</t>
    </r>
  </si>
  <si>
    <r>
      <rPr>
        <sz val="11"/>
        <color theme="1"/>
        <rFont val="Calibri"/>
        <scheme val="minor"/>
      </rPr>
      <t>V</t>
    </r>
    <r>
      <rPr>
        <vertAlign val="subscript"/>
        <sz val="11"/>
        <color theme="1"/>
        <rFont val="Calibri"/>
        <scheme val="minor"/>
      </rPr>
      <t>inf,e</t>
    </r>
  </si>
  <si>
    <r>
      <rPr>
        <sz val="11"/>
        <color theme="1"/>
        <rFont val="Calibri"/>
        <scheme val="minor"/>
      </rPr>
      <t>V</t>
    </r>
    <r>
      <rPr>
        <vertAlign val="subscript"/>
        <sz val="11"/>
        <color theme="1"/>
        <rFont val="Calibri"/>
        <scheme val="minor"/>
      </rPr>
      <t>p</t>
    </r>
    <r>
      <rPr>
        <sz val="11"/>
        <color theme="1"/>
        <rFont val="Calibri"/>
        <scheme val="minor"/>
      </rPr>
      <t>-V</t>
    </r>
    <r>
      <rPr>
        <vertAlign val="subscript"/>
        <sz val="11"/>
        <color theme="1"/>
        <rFont val="Calibri"/>
        <scheme val="minor"/>
      </rPr>
      <t>2</t>
    </r>
    <r>
      <rPr>
        <vertAlign val="superscript"/>
        <sz val="11"/>
        <color theme="1"/>
        <rFont val="Calibri"/>
        <scheme val="minor"/>
      </rPr>
      <t>-</t>
    </r>
  </si>
  <si>
    <t>意味着</t>
  </si>
  <si>
    <r>
      <rPr>
        <sz val="11"/>
        <color theme="1"/>
        <rFont val="Calibri"/>
        <scheme val="minor"/>
      </rPr>
      <t>E</t>
    </r>
    <r>
      <rPr>
        <vertAlign val="subscript"/>
        <sz val="11"/>
        <color theme="1"/>
        <rFont val="Calibri"/>
        <scheme val="minor"/>
      </rPr>
      <t>+</t>
    </r>
  </si>
  <si>
    <r>
      <rPr>
        <sz val="11"/>
        <color theme="1"/>
        <rFont val="Calibri"/>
        <scheme val="minor"/>
      </rPr>
      <t>0.5*(v</t>
    </r>
    <r>
      <rPr>
        <vertAlign val="subscript"/>
        <sz val="11"/>
        <color theme="1"/>
        <rFont val="Calibri"/>
        <scheme val="minor"/>
      </rPr>
      <t>inf,e</t>
    </r>
    <r>
      <rPr>
        <sz val="11"/>
        <color theme="1"/>
        <rFont val="Calibri"/>
        <scheme val="minor"/>
      </rPr>
      <t>)^2</t>
    </r>
  </si>
  <si>
    <t>地球半径</t>
  </si>
  <si>
    <t>停泊轨道</t>
  </si>
  <si>
    <t>霍曼转移</t>
  </si>
  <si>
    <r>
      <rPr>
        <sz val="11"/>
        <color theme="1"/>
        <rFont val="Calibri"/>
        <scheme val="minor"/>
      </rPr>
      <t>r</t>
    </r>
    <r>
      <rPr>
        <vertAlign val="subscript"/>
        <sz val="11"/>
        <color theme="1"/>
        <rFont val="Calibri"/>
        <scheme val="minor"/>
      </rPr>
      <t>park</t>
    </r>
  </si>
  <si>
    <t>计算步骤来自</t>
  </si>
  <si>
    <r>
      <rPr>
        <sz val="11"/>
        <color theme="1"/>
        <rFont val="Calibri"/>
        <scheme val="minor"/>
      </rPr>
      <t>v</t>
    </r>
    <r>
      <rPr>
        <vertAlign val="subscript"/>
        <sz val="11"/>
        <color theme="1"/>
        <rFont val="Calibri"/>
        <scheme val="minor"/>
      </rPr>
      <t>park</t>
    </r>
  </si>
  <si>
    <r>
      <rPr>
        <sz val="11"/>
        <color theme="1"/>
        <rFont val="Calibri"/>
        <scheme val="minor"/>
      </rPr>
      <t>sqrt(GM</t>
    </r>
    <r>
      <rPr>
        <vertAlign val="subscript"/>
        <sz val="11"/>
        <color theme="1"/>
        <rFont val="Calibri"/>
        <scheme val="minor"/>
      </rPr>
      <t>earth</t>
    </r>
    <r>
      <rPr>
        <sz val="11"/>
        <color theme="1"/>
        <rFont val="Calibri"/>
        <scheme val="minor"/>
      </rPr>
      <t>/r</t>
    </r>
    <r>
      <rPr>
        <vertAlign val="subscript"/>
        <sz val="11"/>
        <color theme="1"/>
        <rFont val="Calibri"/>
        <scheme val="minor"/>
      </rPr>
      <t>park</t>
    </r>
    <r>
      <rPr>
        <sz val="11"/>
        <color theme="1"/>
        <rFont val="Calibri"/>
        <scheme val="minor"/>
      </rPr>
      <t>)</t>
    </r>
  </si>
  <si>
    <t xml:space="preserve">Spacecraft Dynamics and Control - Lecture 14: Interplanetary Mission Planning (asu.edu)</t>
  </si>
  <si>
    <t>http//control.asu.edu/Classes/MAE462/462Lecture14.pdf</t>
  </si>
  <si>
    <t>公式</t>
  </si>
  <si>
    <t>E</t>
  </si>
  <si>
    <r>
      <rPr>
        <sz val="11"/>
        <color theme="1"/>
        <rFont val="Calibri"/>
        <scheme val="minor"/>
      </rPr>
      <t>0.5*(v</t>
    </r>
    <r>
      <rPr>
        <vertAlign val="subscript"/>
        <sz val="11"/>
        <color theme="1"/>
        <rFont val="Calibri"/>
        <scheme val="minor"/>
      </rPr>
      <t>after</t>
    </r>
    <r>
      <rPr>
        <sz val="11"/>
        <color theme="1"/>
        <rFont val="Calibri"/>
        <scheme val="minor"/>
      </rPr>
      <t>)^2-GM</t>
    </r>
    <r>
      <rPr>
        <vertAlign val="subscript"/>
        <sz val="11"/>
        <color theme="1"/>
        <rFont val="Calibri"/>
        <scheme val="minor"/>
      </rPr>
      <t>earth</t>
    </r>
    <r>
      <rPr>
        <sz val="11"/>
        <color theme="1"/>
        <rFont val="Calibri"/>
        <scheme val="minor"/>
      </rPr>
      <t>/r</t>
    </r>
    <r>
      <rPr>
        <vertAlign val="subscript"/>
        <sz val="11"/>
        <color theme="1"/>
        <rFont val="Calibri"/>
        <scheme val="minor"/>
      </rPr>
      <t>park</t>
    </r>
  </si>
  <si>
    <r>
      <rPr>
        <sz val="11"/>
        <color theme="1"/>
        <rFont val="Calibri"/>
        <scheme val="minor"/>
      </rPr>
      <t>v</t>
    </r>
    <r>
      <rPr>
        <vertAlign val="subscript"/>
        <sz val="11"/>
        <color theme="1"/>
        <rFont val="Calibri"/>
        <scheme val="minor"/>
      </rPr>
      <t>after</t>
    </r>
  </si>
  <si>
    <t>进入圆轨的dv</t>
  </si>
  <si>
    <t xml:space="preserve">km/s（等于表中的delta v1的绝对值+delta v3的绝对值）</t>
  </si>
  <si>
    <t xml:space="preserve">和dv map的23770m/s差不多</t>
  </si>
  <si>
    <t>第一次机动</t>
  </si>
  <si>
    <r>
      <rPr>
        <sz val="11"/>
        <color theme="1"/>
        <rFont val="Calibri"/>
        <scheme val="minor"/>
      </rPr>
      <t xml:space="preserve">delta V</t>
    </r>
    <r>
      <rPr>
        <vertAlign val="subscript"/>
        <sz val="11"/>
        <color theme="1"/>
        <rFont val="Calibri"/>
        <scheme val="minor"/>
      </rPr>
      <t>1</t>
    </r>
  </si>
  <si>
    <r>
      <rPr>
        <sz val="11"/>
        <color theme="1"/>
        <rFont val="Calibri"/>
        <scheme val="minor"/>
      </rPr>
      <t>V</t>
    </r>
    <r>
      <rPr>
        <vertAlign val="subscript"/>
        <sz val="11"/>
        <color theme="1"/>
        <rFont val="Calibri"/>
        <scheme val="minor"/>
      </rPr>
      <t>after</t>
    </r>
    <r>
      <rPr>
        <sz val="11"/>
        <color theme="1"/>
        <rFont val="Calibri"/>
        <scheme val="minor"/>
      </rPr>
      <t>-V</t>
    </r>
    <r>
      <rPr>
        <vertAlign val="subscript"/>
        <sz val="11"/>
        <color theme="1"/>
        <rFont val="Calibri"/>
        <scheme val="minor"/>
      </rPr>
      <t>park</t>
    </r>
  </si>
  <si>
    <t>所以采信</t>
  </si>
  <si>
    <r>
      <rPr>
        <sz val="11"/>
        <color theme="1"/>
        <rFont val="Calibri"/>
        <scheme val="minor"/>
      </rPr>
      <t xml:space="preserve">Missions to outer planets (v</t>
    </r>
    <r>
      <rPr>
        <vertAlign val="subscript"/>
        <sz val="11"/>
        <color theme="1"/>
        <rFont val="Calibri"/>
        <scheme val="minor"/>
      </rPr>
      <t>2</t>
    </r>
    <r>
      <rPr>
        <vertAlign val="superscript"/>
        <sz val="11"/>
        <color theme="1"/>
        <rFont val="Calibri"/>
        <scheme val="minor"/>
      </rPr>
      <t>+</t>
    </r>
    <r>
      <rPr>
        <sz val="11"/>
        <color theme="1"/>
        <rFont val="Calibri"/>
        <scheme val="minor"/>
      </rPr>
      <t xml:space="preserve"> = v</t>
    </r>
    <r>
      <rPr>
        <vertAlign val="subscript"/>
        <sz val="11"/>
        <color theme="1"/>
        <rFont val="Calibri"/>
        <scheme val="minor"/>
      </rPr>
      <t>p</t>
    </r>
    <r>
      <rPr>
        <sz val="11"/>
        <color theme="1"/>
        <rFont val="Calibri"/>
        <scheme val="minor"/>
      </rPr>
      <t xml:space="preserve"> ).</t>
    </r>
  </si>
  <si>
    <t>合计</t>
  </si>
  <si>
    <r>
      <rPr>
        <sz val="11"/>
        <color theme="1"/>
        <rFont val="Calibri"/>
        <scheme val="minor"/>
      </rPr>
      <t>V</t>
    </r>
    <r>
      <rPr>
        <vertAlign val="subscript"/>
        <sz val="11"/>
        <color theme="1"/>
        <rFont val="Calibri"/>
        <scheme val="minor"/>
      </rPr>
      <t>inf,j</t>
    </r>
  </si>
  <si>
    <r>
      <rPr>
        <sz val="11"/>
        <color theme="1"/>
        <rFont val="Calibri"/>
        <scheme val="minor"/>
      </rPr>
      <t>V</t>
    </r>
    <r>
      <rPr>
        <vertAlign val="subscript"/>
        <sz val="11"/>
        <color theme="1"/>
        <rFont val="Calibri"/>
        <scheme val="minor"/>
      </rPr>
      <t>a</t>
    </r>
    <r>
      <rPr>
        <sz val="11"/>
        <color theme="1"/>
        <rFont val="Calibri"/>
        <scheme val="minor"/>
      </rPr>
      <t>-V</t>
    </r>
    <r>
      <rPr>
        <vertAlign val="subscript"/>
        <sz val="11"/>
        <color theme="1"/>
        <rFont val="Calibri"/>
        <scheme val="minor"/>
      </rPr>
      <t>j</t>
    </r>
  </si>
  <si>
    <t>半长轴</t>
  </si>
  <si>
    <t>系数</t>
  </si>
  <si>
    <t>AU</t>
  </si>
  <si>
    <t>木星半径</t>
  </si>
  <si>
    <r>
      <rPr>
        <sz val="11"/>
        <color theme="1"/>
        <rFont val="Calibri"/>
        <scheme val="minor"/>
      </rPr>
      <t>a</t>
    </r>
    <r>
      <rPr>
        <vertAlign val="subscript"/>
        <sz val="11"/>
        <color theme="1"/>
        <rFont val="Calibri"/>
        <scheme val="minor"/>
      </rPr>
      <t>j</t>
    </r>
  </si>
  <si>
    <r>
      <rPr>
        <sz val="11"/>
        <color theme="1"/>
        <rFont val="Calibri"/>
        <scheme val="minor"/>
      </rPr>
      <t>r</t>
    </r>
    <r>
      <rPr>
        <vertAlign val="subscript"/>
        <sz val="11"/>
        <color theme="1"/>
        <rFont val="Calibri"/>
        <scheme val="minor"/>
      </rPr>
      <t>c</t>
    </r>
  </si>
  <si>
    <t>我们需要近拱点</t>
  </si>
  <si>
    <r>
      <rPr>
        <sz val="11"/>
        <color theme="1"/>
        <rFont val="Calibri"/>
        <scheme val="minor"/>
      </rPr>
      <t>r</t>
    </r>
    <r>
      <rPr>
        <vertAlign val="subscript"/>
        <sz val="11"/>
        <color theme="1"/>
        <rFont val="Calibri"/>
        <scheme val="minor"/>
      </rPr>
      <t>p,j</t>
    </r>
  </si>
  <si>
    <t>a*(1-e)</t>
  </si>
  <si>
    <r>
      <rPr>
        <sz val="11"/>
        <color theme="1"/>
        <rFont val="Calibri"/>
        <scheme val="minor"/>
      </rPr>
      <t>0.5*(v</t>
    </r>
    <r>
      <rPr>
        <vertAlign val="subscript"/>
        <sz val="11"/>
        <color theme="1"/>
        <rFont val="Calibri"/>
        <scheme val="minor"/>
      </rPr>
      <t>inf,j</t>
    </r>
    <r>
      <rPr>
        <sz val="11"/>
        <color theme="1"/>
        <rFont val="Calibri"/>
        <scheme val="minor"/>
      </rPr>
      <t>)^2</t>
    </r>
  </si>
  <si>
    <t>a</t>
  </si>
  <si>
    <r>
      <rPr>
        <sz val="11"/>
        <color theme="1"/>
        <rFont val="Calibri"/>
        <scheme val="minor"/>
      </rPr>
      <t>-GM</t>
    </r>
    <r>
      <rPr>
        <vertAlign val="subscript"/>
        <sz val="11"/>
        <color theme="1"/>
        <rFont val="Calibri"/>
        <scheme val="minor"/>
      </rPr>
      <t>jupiter</t>
    </r>
    <r>
      <rPr>
        <sz val="11"/>
        <color theme="1"/>
        <rFont val="Calibri"/>
        <scheme val="minor"/>
      </rPr>
      <t>/(V</t>
    </r>
    <r>
      <rPr>
        <vertAlign val="subscript"/>
        <sz val="11"/>
        <color theme="1"/>
        <rFont val="Calibri"/>
        <scheme val="minor"/>
      </rPr>
      <t>inf,j</t>
    </r>
    <r>
      <rPr>
        <sz val="11"/>
        <color theme="1"/>
        <rFont val="Calibri"/>
        <scheme val="minor"/>
      </rPr>
      <t>)^2</t>
    </r>
  </si>
  <si>
    <t>e</t>
  </si>
  <si>
    <r>
      <rPr>
        <sz val="11"/>
        <color theme="1"/>
        <rFont val="Calibri"/>
        <scheme val="minor"/>
      </rPr>
      <t>1-r</t>
    </r>
    <r>
      <rPr>
        <vertAlign val="subscript"/>
        <sz val="11"/>
        <color theme="1"/>
        <rFont val="Calibri"/>
        <scheme val="minor"/>
      </rPr>
      <t>p,j</t>
    </r>
    <r>
      <rPr>
        <sz val="11"/>
        <color theme="1"/>
        <rFont val="Calibri"/>
        <scheme val="minor"/>
      </rPr>
      <t>/a</t>
    </r>
  </si>
  <si>
    <t>半通径</t>
  </si>
  <si>
    <t>p</t>
  </si>
  <si>
    <t>a*(1-e^2)</t>
  </si>
  <si>
    <r>
      <rPr>
        <sz val="11"/>
        <color theme="1"/>
        <rFont val="Calibri"/>
        <scheme val="minor"/>
      </rPr>
      <t>h^2/GM</t>
    </r>
    <r>
      <rPr>
        <vertAlign val="subscript"/>
        <sz val="11"/>
        <color theme="1"/>
        <rFont val="Calibri"/>
        <scheme val="minor"/>
      </rPr>
      <t>jupiter</t>
    </r>
  </si>
  <si>
    <r>
      <rPr>
        <sz val="11"/>
        <color theme="1"/>
        <rFont val="Calibri"/>
        <scheme val="minor"/>
      </rPr>
      <t>r</t>
    </r>
    <r>
      <rPr>
        <vertAlign val="subscript"/>
        <sz val="11"/>
        <color theme="1"/>
        <rFont val="Calibri"/>
        <scheme val="minor"/>
      </rPr>
      <t>t</t>
    </r>
    <r>
      <rPr>
        <sz val="11"/>
        <color theme="1"/>
        <rFont val="Calibri"/>
        <scheme val="minor"/>
      </rPr>
      <t>^2*v</t>
    </r>
    <r>
      <rPr>
        <vertAlign val="subscript"/>
        <sz val="11"/>
        <color theme="1"/>
        <rFont val="Calibri"/>
        <scheme val="minor"/>
      </rPr>
      <t>inf,j</t>
    </r>
    <r>
      <rPr>
        <sz val="11"/>
        <color theme="1"/>
        <rFont val="Calibri"/>
        <scheme val="minor"/>
      </rPr>
      <t>^2/GM</t>
    </r>
    <r>
      <rPr>
        <vertAlign val="subscript"/>
        <sz val="11"/>
        <color theme="1"/>
        <rFont val="Calibri"/>
        <scheme val="minor"/>
      </rPr>
      <t>jupiter</t>
    </r>
  </si>
  <si>
    <t>角动量</t>
  </si>
  <si>
    <t>h</t>
  </si>
  <si>
    <t xml:space="preserve">target radius</t>
  </si>
  <si>
    <r>
      <rPr>
        <sz val="11"/>
        <color theme="1"/>
        <rFont val="Calibri"/>
        <scheme val="minor"/>
      </rPr>
      <t>r</t>
    </r>
    <r>
      <rPr>
        <vertAlign val="subscript"/>
        <sz val="11"/>
        <color theme="1"/>
        <rFont val="Calibri"/>
        <scheme val="minor"/>
      </rPr>
      <t>t</t>
    </r>
  </si>
  <si>
    <r>
      <rPr>
        <sz val="11"/>
        <color theme="1"/>
        <rFont val="Calibri"/>
        <scheme val="minor"/>
      </rPr>
      <t>sqrt(a*(1-e^2)*GM</t>
    </r>
    <r>
      <rPr>
        <vertAlign val="subscript"/>
        <sz val="11"/>
        <color theme="1"/>
        <rFont val="Calibri"/>
        <scheme val="minor"/>
      </rPr>
      <t>jupiter</t>
    </r>
    <r>
      <rPr>
        <sz val="11"/>
        <color theme="1"/>
        <rFont val="Calibri"/>
        <scheme val="minor"/>
      </rPr>
      <t>/v</t>
    </r>
    <r>
      <rPr>
        <vertAlign val="subscript"/>
        <sz val="11"/>
        <color theme="1"/>
        <rFont val="Calibri"/>
        <scheme val="minor"/>
      </rPr>
      <t>inf,j</t>
    </r>
    <r>
      <rPr>
        <sz val="11"/>
        <color theme="1"/>
        <rFont val="Calibri"/>
        <scheme val="minor"/>
      </rPr>
      <t>^2)</t>
    </r>
  </si>
  <si>
    <t>所以</t>
  </si>
  <si>
    <t>到达速度</t>
  </si>
  <si>
    <t>v</t>
  </si>
  <si>
    <r>
      <rPr>
        <sz val="11"/>
        <color theme="1"/>
        <rFont val="Calibri"/>
        <scheme val="minor"/>
      </rPr>
      <t>sqrt(2*GM</t>
    </r>
    <r>
      <rPr>
        <vertAlign val="subscript"/>
        <sz val="11"/>
        <color theme="1"/>
        <rFont val="Calibri"/>
        <scheme val="minor"/>
      </rPr>
      <t>jupiter</t>
    </r>
    <r>
      <rPr>
        <sz val="11"/>
        <color theme="1"/>
        <rFont val="Calibri"/>
        <scheme val="minor"/>
      </rPr>
      <t>/r</t>
    </r>
    <r>
      <rPr>
        <vertAlign val="subscript"/>
        <sz val="11"/>
        <color theme="1"/>
        <rFont val="Calibri"/>
        <scheme val="minor"/>
      </rPr>
      <t>p,j</t>
    </r>
    <r>
      <rPr>
        <sz val="11"/>
        <color theme="1"/>
        <rFont val="Calibri"/>
        <scheme val="minor"/>
      </rPr>
      <t>-GM</t>
    </r>
    <r>
      <rPr>
        <vertAlign val="subscript"/>
        <sz val="11"/>
        <color theme="1"/>
        <rFont val="Calibri"/>
        <scheme val="minor"/>
      </rPr>
      <t>jupiter</t>
    </r>
    <r>
      <rPr>
        <sz val="11"/>
        <color theme="1"/>
        <rFont val="Calibri"/>
        <scheme val="minor"/>
      </rPr>
      <t>/a)</t>
    </r>
  </si>
  <si>
    <t>停泊速度</t>
  </si>
  <si>
    <r>
      <rPr>
        <sz val="11"/>
        <color theme="1"/>
        <rFont val="Calibri"/>
        <scheme val="minor"/>
      </rPr>
      <t>v</t>
    </r>
    <r>
      <rPr>
        <vertAlign val="subscript"/>
        <sz val="11"/>
        <color theme="1"/>
        <rFont val="Calibri"/>
        <scheme val="minor"/>
      </rPr>
      <t>c</t>
    </r>
  </si>
  <si>
    <r>
      <rPr>
        <sz val="11"/>
        <color theme="1"/>
        <rFont val="Calibri"/>
        <scheme val="minor"/>
      </rPr>
      <t>sqrt(GM</t>
    </r>
    <r>
      <rPr>
        <vertAlign val="subscript"/>
        <sz val="11"/>
        <color theme="1"/>
        <rFont val="Calibri"/>
        <scheme val="minor"/>
      </rPr>
      <t>jupiter</t>
    </r>
    <r>
      <rPr>
        <sz val="11"/>
        <color theme="1"/>
        <rFont val="Calibri"/>
        <scheme val="minor"/>
      </rPr>
      <t>/r</t>
    </r>
    <r>
      <rPr>
        <vertAlign val="subscript"/>
        <sz val="11"/>
        <color theme="1"/>
        <rFont val="Calibri"/>
        <scheme val="minor"/>
      </rPr>
      <t>p,j</t>
    </r>
    <r>
      <rPr>
        <sz val="11"/>
        <color theme="1"/>
        <rFont val="Calibri"/>
        <scheme val="minor"/>
      </rPr>
      <t>)</t>
    </r>
  </si>
  <si>
    <r>
      <rPr>
        <sz val="11"/>
        <color theme="1"/>
        <rFont val="Calibri"/>
        <scheme val="minor"/>
      </rPr>
      <t xml:space="preserve">delta v</t>
    </r>
    <r>
      <rPr>
        <vertAlign val="subscript"/>
        <sz val="11"/>
        <color theme="1"/>
        <rFont val="Calibri"/>
        <scheme val="minor"/>
      </rPr>
      <t>3</t>
    </r>
  </si>
  <si>
    <r>
      <rPr>
        <sz val="11"/>
        <color theme="1"/>
        <rFont val="Calibri"/>
        <scheme val="minor"/>
      </rPr>
      <t>v</t>
    </r>
    <r>
      <rPr>
        <vertAlign val="subscript"/>
        <sz val="11"/>
        <color theme="1"/>
        <rFont val="Calibri"/>
        <scheme val="minor"/>
      </rPr>
      <t>c</t>
    </r>
    <r>
      <rPr>
        <sz val="11"/>
        <color theme="1"/>
        <rFont val="Calibri"/>
        <scheme val="minor"/>
      </rPr>
      <t>-v</t>
    </r>
  </si>
  <si>
    <t>逃逸速度</t>
  </si>
  <si>
    <r>
      <rPr>
        <sz val="11"/>
        <color theme="1"/>
        <rFont val="Calibri"/>
        <scheme val="minor"/>
      </rPr>
      <t>V</t>
    </r>
    <r>
      <rPr>
        <vertAlign val="subscript"/>
        <sz val="11"/>
        <color theme="1"/>
        <rFont val="Calibri"/>
        <scheme val="minor"/>
      </rPr>
      <t>esc</t>
    </r>
  </si>
  <si>
    <r>
      <rPr>
        <sz val="11"/>
        <color theme="1"/>
        <rFont val="Calibri"/>
        <scheme val="minor"/>
      </rPr>
      <t>sqrt(2*GM</t>
    </r>
    <r>
      <rPr>
        <vertAlign val="subscript"/>
        <sz val="11"/>
        <color theme="1"/>
        <rFont val="Calibri"/>
        <scheme val="minor"/>
      </rPr>
      <t>jupiter</t>
    </r>
    <r>
      <rPr>
        <sz val="11"/>
        <color theme="1"/>
        <rFont val="Calibri"/>
        <scheme val="minor"/>
      </rPr>
      <t>/r</t>
    </r>
    <r>
      <rPr>
        <vertAlign val="subscript"/>
        <sz val="11"/>
        <color theme="1"/>
        <rFont val="Calibri"/>
        <scheme val="minor"/>
      </rPr>
      <t>p,v</t>
    </r>
    <r>
      <rPr>
        <sz val="11"/>
        <color theme="1"/>
        <rFont val="Calibri"/>
        <scheme val="minor"/>
      </rPr>
      <t>)</t>
    </r>
  </si>
  <si>
    <t>第二次机动</t>
  </si>
  <si>
    <r>
      <rPr>
        <sz val="11"/>
        <color theme="1"/>
        <rFont val="Calibri"/>
        <scheme val="minor"/>
      </rPr>
      <t xml:space="preserve">delta V</t>
    </r>
    <r>
      <rPr>
        <vertAlign val="subscript"/>
        <sz val="11"/>
        <color theme="1"/>
        <rFont val="Calibri"/>
        <scheme val="minor"/>
      </rPr>
      <t>2</t>
    </r>
  </si>
  <si>
    <r>
      <rPr>
        <sz val="11"/>
        <color theme="1"/>
        <rFont val="Calibri"/>
        <scheme val="minor"/>
      </rPr>
      <t>v-v</t>
    </r>
    <r>
      <rPr>
        <vertAlign val="subscript"/>
        <sz val="11"/>
        <color theme="1"/>
        <rFont val="Calibri"/>
        <scheme val="minor"/>
      </rPr>
      <t>esc</t>
    </r>
  </si>
  <si>
    <t xml:space="preserve">总delta V</t>
  </si>
  <si>
    <t>地球绕日速度</t>
  </si>
  <si>
    <t>木星绕日速度</t>
  </si>
  <si>
    <t>远日点</t>
  </si>
  <si>
    <t>近日点</t>
  </si>
  <si>
    <t>兰伯特转移</t>
  </si>
  <si>
    <t xml:space="preserve">20150901 620天飞到</t>
  </si>
  <si>
    <t>v1</t>
  </si>
  <si>
    <t xml:space="preserve">[-16158.00080858,  10884.11013549,   3498.61327784] m / s&gt;)</t>
  </si>
  <si>
    <t>v2</t>
  </si>
  <si>
    <t xml:space="preserve">[10438.93307195, -2217.87454391, -1398.70932174] m / s</t>
  </si>
  <si>
    <t>用的python的poliastro的包计算的</t>
  </si>
  <si>
    <t>代码</t>
  </si>
  <si>
    <t xml:space="preserve">from astropy import units as u</t>
  </si>
  <si>
    <t xml:space="preserve">from astropy.time import Time</t>
  </si>
  <si>
    <t xml:space="preserve">from poliastro.bodies import Sun, Earth, Mars, Jupiter, Saturn, Uranus, Neptune</t>
  </si>
  <si>
    <t xml:space="preserve">from poliastro.ephem import Ephem</t>
  </si>
  <si>
    <t xml:space="preserve">from poliastro.twobody import Orbit</t>
  </si>
  <si>
    <t xml:space="preserve">from poliastro.util import time_range</t>
  </si>
  <si>
    <t xml:space="preserve"># Departure and time of flight for the mission</t>
  </si>
  <si>
    <t xml:space="preserve">EPOCH_DPT = Time("2015-09-01", scale="tdb")</t>
  </si>
  <si>
    <t xml:space="preserve">EPOCH_ARR = EPOCH_DPT + 1.69863 * u.year    #620days</t>
  </si>
  <si>
    <t xml:space="preserve">epochs = time_range(EPOCH_DPT, end=EPOCH_ARR)</t>
  </si>
  <si>
    <t xml:space="preserve"># Origin and target orbits</t>
  </si>
  <si>
    <t xml:space="preserve">earth = Ephem.from_body(Earth, epochs=epochs)</t>
  </si>
  <si>
    <t xml:space="preserve">jupiter = Ephem.from_body(Jupiter, epochs=epochs)</t>
  </si>
  <si>
    <t xml:space="preserve">earth_departure = Orbit.from_ephem(Sun, earth, EPOCH_DPT)</t>
  </si>
  <si>
    <t xml:space="preserve">jupiter_arrival = Orbit.from_ephem(Sun, jupiter, EPOCH_ARR)</t>
  </si>
  <si>
    <t xml:space="preserve">v1, v2 = Maneuver.lambert(earth_departure, jupiter_arrival)</t>
  </si>
  <si>
    <t xml:space="preserve">print("v1:", v1)</t>
  </si>
  <si>
    <t xml:space="preserve">print("v2", v2)</t>
  </si>
  <si>
    <t xml:space="preserve">delta v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</si>
</sst>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7">
    <font>
      <sz val="11.000000"/>
      <color theme="1"/>
      <name val="Calibri"/>
      <scheme val="minor"/>
    </font>
    <font>
      <vertAlign val="subscript"/>
      <sz val="11.000000"/>
      <color theme="1"/>
      <name val="Calibri"/>
      <scheme val="minor"/>
    </font>
    <font>
      <sz val="11.000000"/>
      <color indexed="2"/>
      <name val="Calibri"/>
      <scheme val="minor"/>
    </font>
    <font>
      <u/>
      <sz val="11.000000"/>
      <color theme="10"/>
      <name val="Calibri"/>
    </font>
    <font>
      <sz val="11.000000"/>
      <name val="Calibri"/>
      <scheme val="minor"/>
    </font>
    <font>
      <b/>
      <sz val="11.000000"/>
      <color theme="1"/>
      <name val="Calibri"/>
      <scheme val="minor"/>
    </font>
    <font>
      <sz val="10.000000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indexed="5"/>
        <bgColor indexed="5"/>
      </patternFill>
    </fill>
    <fill>
      <patternFill patternType="solid">
        <fgColor rgb="FF92D050"/>
        <bgColor rgb="FF92D050"/>
      </patternFill>
    </fill>
    <fill>
      <patternFill patternType="solid">
        <fgColor indexed="2"/>
        <bgColor indexed="2"/>
      </patternFill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21">
    <xf fontId="0" fillId="0" borderId="0" numFmtId="0" xfId="0"/>
    <xf fontId="0" fillId="2" borderId="0" numFmtId="0" xfId="0" applyFill="1"/>
    <xf fontId="1" fillId="2" borderId="0" numFmtId="0" xfId="0" applyFont="1" applyFill="1"/>
    <xf fontId="0" fillId="0" borderId="0" numFmtId="0" xfId="0" applyAlignment="1">
      <alignment horizontal="center"/>
    </xf>
    <xf fontId="0" fillId="2" borderId="0" numFmtId="0" xfId="0" applyFill="1">
      <protection hidden="0" locked="1"/>
    </xf>
    <xf fontId="2" fillId="0" borderId="0" numFmtId="0" xfId="0" applyFont="1" applyAlignment="1">
      <alignment vertical="center"/>
    </xf>
    <xf fontId="0" fillId="0" borderId="0" numFmtId="0" xfId="0" applyAlignment="1">
      <alignment horizontal="center" vertical="center"/>
    </xf>
    <xf fontId="2" fillId="0" borderId="0" numFmtId="0" xfId="0" applyFont="1" applyAlignment="1">
      <alignment horizontal="center" vertical="center"/>
    </xf>
    <xf fontId="1" fillId="0" borderId="0" numFmtId="0" xfId="0" applyFont="1" applyAlignment="1">
      <alignment vertical="center"/>
    </xf>
    <xf fontId="2" fillId="0" borderId="0" numFmtId="0" xfId="0" applyFont="1"/>
    <xf fontId="0" fillId="0" borderId="0" numFmtId="0" xfId="0" applyAlignment="1">
      <alignment vertical="center"/>
    </xf>
    <xf fontId="0" fillId="3" borderId="0" numFmtId="0" xfId="0" applyFill="1" applyAlignment="1">
      <alignment vertical="center"/>
    </xf>
    <xf fontId="0" fillId="3" borderId="0" numFmtId="0" xfId="0" applyFill="1" applyAlignment="1">
      <alignment vertical="center"/>
    </xf>
    <xf fontId="3" fillId="3" borderId="0" numFmtId="0" xfId="0" applyFont="1" applyFill="1" applyAlignment="1">
      <alignment horizontal="left" vertical="center"/>
    </xf>
    <xf fontId="4" fillId="4" borderId="0" numFmtId="0" xfId="0" applyFont="1" applyFill="1" applyAlignment="1">
      <alignment horizontal="center" vertical="center"/>
    </xf>
    <xf fontId="0" fillId="0" borderId="0" numFmtId="0" xfId="0" applyAlignment="1">
      <alignment vertical="top"/>
    </xf>
    <xf fontId="0" fillId="5" borderId="0" numFmtId="0" xfId="0" applyFill="1" applyAlignment="1">
      <alignment horizontal="center"/>
    </xf>
    <xf fontId="5" fillId="0" borderId="0" numFmtId="0" xfId="0" applyFont="1"/>
    <xf fontId="0" fillId="3" borderId="0" numFmtId="0" xfId="0" applyFill="1"/>
    <xf fontId="6" fillId="3" borderId="0" numFmtId="0" xfId="0" applyFont="1" applyFill="1" applyAlignment="1">
      <alignment horizontal="left"/>
    </xf>
    <xf fontId="0" fillId="3" borderId="0" numFmt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13</xdr:col>
      <xdr:colOff>67192</xdr:colOff>
      <xdr:row>21</xdr:row>
      <xdr:rowOff>0</xdr:rowOff>
    </xdr:from>
    <xdr:ext cx="5047731" cy="6123696"/>
    <xdr:pic>
      <xdr:nvPicPr>
        <xdr:cNvPr id="844062279" name=""/>
        <xdr:cNvPicPr>
          <a:picLocks noChangeAspect="1"/>
        </xdr:cNvPicPr>
      </xdr:nvPicPr>
      <xdr:blipFill>
        <a:blip r:embed="rId1"/>
        <a:stretch/>
      </xdr:blipFill>
      <xdr:spPr bwMode="auto">
        <a:xfrm flipH="0" flipV="0">
          <a:off x="12160132" y="6202679"/>
          <a:ext cx="5047732" cy="6123696"/>
        </a:xfrm>
        <a:prstGeom prst="rect">
          <a:avLst/>
        </a:prstGeom>
      </xdr:spPr>
    </xdr:pic>
    <xdr:clientData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C58" activeCellId="0" sqref="C58"/>
    </sheetView>
  </sheetViews>
  <sheetFormatPr defaultRowHeight="14.25"/>
  <cols>
    <col customWidth="1" min="1" max="1" width="19.57421875"/>
    <col customWidth="1" min="3" max="3" width="29.28125"/>
    <col customWidth="1" min="4" max="4" width="26.28125"/>
    <col customWidth="1" min="5" max="5" width="18.421875"/>
    <col customWidth="1" min="6" max="6" width="12.8515625"/>
    <col bestFit="1" min="8" max="9" width="9.97265625"/>
    <col customWidth="1" min="14" max="14" width="88.8515625"/>
  </cols>
  <sheetData>
    <row r="1" ht="14.4"/>
    <row r="2" ht="14.4">
      <c r="E2" s="1" t="s">
        <v>0</v>
      </c>
      <c r="F2" s="1">
        <f>149.6*10^6</f>
        <v>149600000</v>
      </c>
      <c r="G2" s="1" t="s">
        <v>1</v>
      </c>
      <c r="H2" s="2" t="s">
        <v>2</v>
      </c>
      <c r="I2" s="1">
        <v>29.780000000000001</v>
      </c>
      <c r="J2" s="2" t="s">
        <v>3</v>
      </c>
      <c r="K2" s="1"/>
      <c r="N2" t="s">
        <v>4</v>
      </c>
    </row>
    <row r="3" ht="14.4">
      <c r="E3" s="1" t="s">
        <v>5</v>
      </c>
      <c r="F3" s="1">
        <f>778.5*10^6</f>
        <v>778500000</v>
      </c>
      <c r="G3" s="1" t="s">
        <v>1</v>
      </c>
      <c r="H3" s="2" t="s">
        <v>6</v>
      </c>
      <c r="I3" s="1">
        <v>13.1</v>
      </c>
      <c r="J3" s="1"/>
      <c r="K3" s="1"/>
    </row>
    <row r="4" ht="14.4">
      <c r="C4" s="3" t="s">
        <v>7</v>
      </c>
      <c r="E4" s="1" t="s">
        <v>8</v>
      </c>
      <c r="F4" s="1">
        <f>132712*10^6</f>
        <v>132712000000</v>
      </c>
      <c r="G4" s="1"/>
      <c r="H4" s="4" t="s">
        <v>9</v>
      </c>
      <c r="I4" s="1">
        <v>126687000</v>
      </c>
      <c r="J4" s="1" t="s">
        <v>10</v>
      </c>
      <c r="K4" s="1">
        <v>398600</v>
      </c>
    </row>
    <row r="5" ht="78" customHeight="1">
      <c r="A5" s="5" t="s">
        <v>11</v>
      </c>
      <c r="B5" s="6" t="s">
        <v>12</v>
      </c>
      <c r="C5" s="6" t="s">
        <v>13</v>
      </c>
      <c r="D5" s="6" t="s">
        <v>14</v>
      </c>
      <c r="E5" s="6">
        <v>7.4130000000000003</v>
      </c>
      <c r="F5" s="6" t="s">
        <v>15</v>
      </c>
      <c r="G5" s="7"/>
    </row>
    <row r="6" ht="79.799999999999997" customHeight="1">
      <c r="A6" s="5" t="s">
        <v>16</v>
      </c>
      <c r="B6" s="6" t="s">
        <v>17</v>
      </c>
      <c r="C6" s="6" t="s">
        <v>18</v>
      </c>
      <c r="D6" s="6" t="s">
        <v>19</v>
      </c>
      <c r="E6" s="6">
        <v>38.578000000000003</v>
      </c>
      <c r="F6" s="6" t="s">
        <v>15</v>
      </c>
      <c r="G6" s="8" t="s">
        <v>20</v>
      </c>
    </row>
    <row r="7" ht="14.4"/>
    <row r="8" ht="14.4">
      <c r="B8" t="s">
        <v>21</v>
      </c>
      <c r="C8" t="s">
        <v>22</v>
      </c>
      <c r="D8" s="6" t="s">
        <v>23</v>
      </c>
      <c r="E8">
        <f>E6-I2</f>
        <v>8.7980000000000018</v>
      </c>
      <c r="F8" t="s">
        <v>15</v>
      </c>
      <c r="G8" s="9"/>
    </row>
    <row r="9" ht="14.4"/>
    <row r="10" ht="44.399999999999999" customHeight="1">
      <c r="A10" s="10" t="s">
        <v>24</v>
      </c>
      <c r="B10" s="10" t="s">
        <v>25</v>
      </c>
      <c r="C10" s="10" t="s">
        <v>26</v>
      </c>
      <c r="D10" s="10">
        <f>0.5*E8*E8</f>
        <v>38.702402000000014</v>
      </c>
      <c r="E10" s="10"/>
      <c r="F10" s="10"/>
      <c r="K10" s="11"/>
      <c r="L10" s="12"/>
      <c r="M10" s="12"/>
      <c r="N10" s="12"/>
    </row>
    <row r="11" ht="14.4">
      <c r="C11" s="10"/>
      <c r="K11" s="12"/>
      <c r="L11" s="12"/>
      <c r="M11" s="12"/>
      <c r="N11" s="12"/>
    </row>
    <row r="12" ht="14.4">
      <c r="A12" s="1" t="s">
        <v>27</v>
      </c>
      <c r="B12" s="1">
        <v>6378</v>
      </c>
      <c r="C12" s="1" t="s">
        <v>1</v>
      </c>
      <c r="D12" s="1" t="s">
        <v>28</v>
      </c>
      <c r="E12" s="1">
        <v>250</v>
      </c>
      <c r="F12" s="1" t="s">
        <v>1</v>
      </c>
      <c r="K12" s="12"/>
      <c r="L12" s="12"/>
      <c r="M12" s="12"/>
      <c r="N12" s="11" t="s">
        <v>29</v>
      </c>
    </row>
    <row r="13" ht="14.4">
      <c r="A13" s="1"/>
      <c r="B13" s="1"/>
      <c r="C13" s="1"/>
      <c r="D13" s="1"/>
      <c r="E13" s="1"/>
      <c r="F13" s="1"/>
      <c r="K13" s="12"/>
      <c r="L13" s="12"/>
      <c r="M13" s="12"/>
      <c r="N13" s="12"/>
    </row>
    <row r="14" ht="14.4">
      <c r="A14" s="1"/>
      <c r="B14" s="1" t="s">
        <v>30</v>
      </c>
      <c r="C14" s="1">
        <f>B12+E12</f>
        <v>6628</v>
      </c>
      <c r="D14" s="1" t="s">
        <v>1</v>
      </c>
      <c r="E14" s="1"/>
      <c r="F14" s="1"/>
      <c r="K14" s="12"/>
      <c r="L14" s="12"/>
      <c r="M14" s="12"/>
      <c r="N14" s="12"/>
    </row>
    <row r="15" ht="14.4">
      <c r="K15" s="12"/>
      <c r="L15" s="11" t="s">
        <v>31</v>
      </c>
      <c r="M15" s="12"/>
      <c r="N15" s="12"/>
    </row>
    <row r="16" ht="14.4">
      <c r="B16" t="s">
        <v>32</v>
      </c>
      <c r="C16" t="s">
        <v>33</v>
      </c>
      <c r="D16">
        <f>SQRT(K4/C14)</f>
        <v>7.7549213451460961</v>
      </c>
      <c r="E16" t="s">
        <v>15</v>
      </c>
      <c r="K16" s="12"/>
      <c r="L16" s="12" t="s">
        <v>34</v>
      </c>
      <c r="M16" s="13"/>
      <c r="N16" s="12"/>
    </row>
    <row r="17" ht="14.4">
      <c r="K17" s="12"/>
      <c r="L17" s="11" t="s">
        <v>35</v>
      </c>
      <c r="M17" s="12"/>
      <c r="N17" s="12"/>
      <c r="O17">
        <f>N16</f>
        <v>0</v>
      </c>
    </row>
    <row r="18" ht="41.399999999999999" customHeight="1">
      <c r="A18" s="6" t="s">
        <v>36</v>
      </c>
      <c r="B18" s="6" t="s">
        <v>37</v>
      </c>
      <c r="C18" s="10" t="s">
        <v>38</v>
      </c>
      <c r="K18" s="12"/>
      <c r="L18" s="12"/>
      <c r="M18" s="12"/>
      <c r="N18" s="12"/>
    </row>
    <row r="19" ht="14.4">
      <c r="K19" s="12"/>
      <c r="L19" s="12"/>
      <c r="M19" s="12"/>
      <c r="N19" s="12"/>
    </row>
    <row r="20" ht="14.4">
      <c r="B20" t="s">
        <v>39</v>
      </c>
      <c r="C20">
        <f>SQRT(E8*E8+2*K4/C14)</f>
        <v>14.059957828486011</v>
      </c>
      <c r="D20" t="s">
        <v>15</v>
      </c>
      <c r="K20" t="s">
        <v>40</v>
      </c>
      <c r="M20">
        <f>D22-D54</f>
        <v>23.962562851628537</v>
      </c>
      <c r="N20" t="s">
        <v>41</v>
      </c>
    </row>
    <row r="21" ht="14.4">
      <c r="K21" t="s">
        <v>42</v>
      </c>
    </row>
    <row r="22" ht="41.399999999999999" customHeight="1">
      <c r="A22" s="14" t="s">
        <v>43</v>
      </c>
      <c r="B22" s="10" t="s">
        <v>44</v>
      </c>
      <c r="C22" s="10" t="s">
        <v>45</v>
      </c>
      <c r="D22" s="10">
        <f>C20-D16</f>
        <v>6.3050364833399151</v>
      </c>
      <c r="E22" s="10" t="s">
        <v>15</v>
      </c>
      <c r="K22" s="15" t="s">
        <v>46</v>
      </c>
    </row>
    <row r="23" ht="14.4">
      <c r="K23">
        <v>3210</v>
      </c>
    </row>
    <row r="24" ht="14.4">
      <c r="K24">
        <v>3360</v>
      </c>
    </row>
    <row r="25" ht="14.4">
      <c r="B25" s="16" t="s">
        <v>47</v>
      </c>
      <c r="C25" s="16"/>
      <c r="K25">
        <v>17200</v>
      </c>
    </row>
    <row r="26" ht="14.4">
      <c r="J26" s="17" t="s">
        <v>48</v>
      </c>
      <c r="K26" s="17">
        <f>SUM(K23:K25)</f>
        <v>23770</v>
      </c>
    </row>
    <row r="27" ht="14.4"/>
    <row r="28" ht="14.4"/>
    <row r="29" ht="14.4">
      <c r="B29" t="s">
        <v>49</v>
      </c>
      <c r="C29" t="s">
        <v>50</v>
      </c>
      <c r="D29">
        <f>E5-I3</f>
        <v>-5.6869999999999994</v>
      </c>
      <c r="E29" t="s">
        <v>15</v>
      </c>
      <c r="F29" s="9"/>
    </row>
    <row r="30" ht="14.4">
      <c r="A30" s="1"/>
      <c r="B30" s="1"/>
      <c r="C30" s="1"/>
      <c r="D30" s="1" t="s">
        <v>51</v>
      </c>
      <c r="E30" s="1"/>
      <c r="F30" s="1"/>
      <c r="G30" s="1" t="s">
        <v>52</v>
      </c>
      <c r="H30" s="1" t="s">
        <v>53</v>
      </c>
      <c r="I30" s="1"/>
    </row>
    <row r="31" ht="14.4">
      <c r="A31" s="1" t="s">
        <v>54</v>
      </c>
      <c r="B31" s="1">
        <v>69911</v>
      </c>
      <c r="C31" s="1" t="s">
        <v>1</v>
      </c>
      <c r="D31" s="1" t="s">
        <v>55</v>
      </c>
      <c r="E31" s="1">
        <v>778479000</v>
      </c>
      <c r="F31" s="1"/>
      <c r="G31" s="1">
        <v>5.2033630100000003</v>
      </c>
      <c r="H31" s="1">
        <v>149597871</v>
      </c>
      <c r="I31" s="1">
        <f>G31*H31</f>
        <v>778412028.33615172</v>
      </c>
    </row>
    <row r="32" ht="14.4">
      <c r="A32" s="1" t="s">
        <v>28</v>
      </c>
      <c r="B32" s="1">
        <v>2000</v>
      </c>
      <c r="C32" s="1" t="s">
        <v>1</v>
      </c>
      <c r="D32" s="1"/>
      <c r="E32" s="1"/>
      <c r="F32" s="1"/>
      <c r="G32" s="1"/>
      <c r="H32" s="1"/>
      <c r="I32" s="1"/>
    </row>
    <row r="33" ht="14.4">
      <c r="A33" s="1" t="s">
        <v>56</v>
      </c>
      <c r="B33" s="1">
        <f>B31+B32</f>
        <v>71911</v>
      </c>
      <c r="C33" s="1" t="s">
        <v>1</v>
      </c>
      <c r="D33" s="1"/>
      <c r="E33" s="1"/>
      <c r="F33" s="1"/>
      <c r="G33" s="1"/>
      <c r="H33" s="1"/>
      <c r="I33" s="1"/>
    </row>
    <row r="34" ht="14.4"/>
    <row r="35" ht="14.4">
      <c r="A35" t="s">
        <v>57</v>
      </c>
      <c r="B35" t="s">
        <v>58</v>
      </c>
      <c r="C35" t="s">
        <v>59</v>
      </c>
      <c r="D35" t="s">
        <v>56</v>
      </c>
    </row>
    <row r="36" ht="14.4"/>
    <row r="37" ht="14.4">
      <c r="B37" t="s">
        <v>37</v>
      </c>
      <c r="C37" s="10" t="s">
        <v>60</v>
      </c>
      <c r="D37">
        <f>0.5*D29*D29</f>
        <v>16.170984499999996</v>
      </c>
      <c r="E37" s="9"/>
    </row>
    <row r="38" ht="14.4"/>
    <row r="39" ht="14.4">
      <c r="B39" t="s">
        <v>61</v>
      </c>
      <c r="C39" t="s">
        <v>62</v>
      </c>
      <c r="D39">
        <f>-I4/(D29*D29)</f>
        <v>-3917108.4481591098</v>
      </c>
      <c r="E39" t="s">
        <v>1</v>
      </c>
    </row>
    <row r="40" ht="14.4"/>
    <row r="41" ht="14.4">
      <c r="B41" t="s">
        <v>63</v>
      </c>
      <c r="C41" t="s">
        <v>64</v>
      </c>
      <c r="D41">
        <f>1-B33/D39</f>
        <v>1.0183581846026744</v>
      </c>
    </row>
    <row r="42" ht="14.4"/>
    <row r="43" ht="14.4">
      <c r="A43" t="s">
        <v>65</v>
      </c>
      <c r="B43" t="s">
        <v>66</v>
      </c>
      <c r="C43" t="s">
        <v>67</v>
      </c>
      <c r="D43" t="s">
        <v>68</v>
      </c>
      <c r="E43" t="s">
        <v>69</v>
      </c>
    </row>
    <row r="44" ht="14.4">
      <c r="A44" t="s">
        <v>70</v>
      </c>
      <c r="B44" t="s">
        <v>71</v>
      </c>
    </row>
    <row r="45" ht="14.4">
      <c r="A45" t="s">
        <v>72</v>
      </c>
      <c r="B45" t="s">
        <v>73</v>
      </c>
      <c r="C45" t="s">
        <v>74</v>
      </c>
      <c r="D45">
        <f>SQRT(C47*I4/(D29*D29))</f>
        <v>754014.2990369231</v>
      </c>
      <c r="E45" t="s">
        <v>1</v>
      </c>
    </row>
    <row r="46" ht="14.4"/>
    <row r="47" ht="14.4">
      <c r="A47" t="s">
        <v>75</v>
      </c>
      <c r="B47" t="s">
        <v>66</v>
      </c>
      <c r="C47">
        <f>D39*(1-D41*D41)</f>
        <v>145142.15541296368</v>
      </c>
      <c r="D47" t="s">
        <v>1</v>
      </c>
      <c r="E47" s="9"/>
    </row>
    <row r="48" ht="14.4"/>
    <row r="49" ht="14.4"/>
    <row r="50" ht="14.4">
      <c r="A50" t="s">
        <v>76</v>
      </c>
      <c r="B50" t="s">
        <v>77</v>
      </c>
      <c r="C50" t="s">
        <v>78</v>
      </c>
      <c r="D50">
        <f>SQRT(2*I4/B33-I4/D39)</f>
        <v>59.630366962258478</v>
      </c>
      <c r="E50" t="s">
        <v>15</v>
      </c>
    </row>
    <row r="51" ht="14.4"/>
    <row r="52" ht="14.4">
      <c r="A52" t="s">
        <v>79</v>
      </c>
      <c r="B52" t="s">
        <v>80</v>
      </c>
      <c r="C52" t="s">
        <v>81</v>
      </c>
      <c r="D52">
        <f>SQRT(I4/B33)</f>
        <v>41.972840593969856</v>
      </c>
      <c r="E52" t="s">
        <v>15</v>
      </c>
    </row>
    <row r="53" ht="14.4"/>
    <row r="54" ht="14.4">
      <c r="B54" t="s">
        <v>82</v>
      </c>
      <c r="C54" t="s">
        <v>83</v>
      </c>
      <c r="D54">
        <f>D52-D50</f>
        <v>-17.657526368288622</v>
      </c>
      <c r="E54" t="s">
        <v>15</v>
      </c>
    </row>
    <row r="55" ht="14.4"/>
    <row r="56" ht="14.4">
      <c r="A56" t="s">
        <v>84</v>
      </c>
      <c r="B56" t="s">
        <v>85</v>
      </c>
      <c r="C56" t="s">
        <v>86</v>
      </c>
      <c r="D56">
        <f>SQRT(2*I4/B33)</f>
        <v>59.358560419316163</v>
      </c>
      <c r="E56" t="s">
        <v>15</v>
      </c>
    </row>
    <row r="57" ht="14.4"/>
    <row r="58" ht="43.799999999999997" customHeight="1">
      <c r="A58" s="14" t="s">
        <v>87</v>
      </c>
      <c r="B58" s="6" t="s">
        <v>88</v>
      </c>
      <c r="C58" s="6" t="s">
        <v>89</v>
      </c>
      <c r="D58" s="6">
        <f>D50-D56</f>
        <v>0.27180654294231488</v>
      </c>
      <c r="E58" s="6" t="s">
        <v>15</v>
      </c>
    </row>
    <row r="59" ht="14.4"/>
    <row r="60" ht="14.4"/>
    <row r="61" ht="46.799999999999997" customHeight="1">
      <c r="A61" s="14" t="s">
        <v>90</v>
      </c>
      <c r="C61" s="6">
        <f>D22+D58</f>
        <v>6.5768430262822299</v>
      </c>
      <c r="D61" s="10" t="s">
        <v>15</v>
      </c>
    </row>
  </sheetData>
  <mergeCells count="1">
    <mergeCell ref="B25:C25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5" zoomScale="100" workbookViewId="0">
      <selection activeCell="C58" activeCellId="0" sqref="C58"/>
    </sheetView>
  </sheetViews>
  <sheetFormatPr defaultRowHeight="14.25"/>
  <cols>
    <col customWidth="1" min="1" max="1" width="19.57421875"/>
    <col customWidth="1" min="3" max="3" width="29.28125"/>
    <col customWidth="1" min="4" max="4" width="26.28125"/>
    <col customWidth="1" min="5" max="5" width="18.421875"/>
    <col customWidth="1" min="6" max="6" width="12.8515625"/>
    <col bestFit="1" min="8" max="9" width="9.97265625"/>
    <col customWidth="1" min="14" max="14" width="88.8515625"/>
  </cols>
  <sheetData>
    <row r="1" ht="14.4"/>
    <row r="2" ht="14.4">
      <c r="E2" s="1" t="s">
        <v>0</v>
      </c>
      <c r="F2" s="1">
        <f>149.6*10^6</f>
        <v>149600000</v>
      </c>
      <c r="G2" s="1" t="s">
        <v>1</v>
      </c>
      <c r="H2" s="2" t="s">
        <v>2</v>
      </c>
      <c r="I2" s="1">
        <v>29.780000000000001</v>
      </c>
      <c r="J2" s="2" t="s">
        <v>3</v>
      </c>
      <c r="K2" s="1" t="s">
        <v>91</v>
      </c>
      <c r="L2" s="1"/>
    </row>
    <row r="3" ht="14.4">
      <c r="E3" s="1" t="s">
        <v>5</v>
      </c>
      <c r="F3" s="1">
        <f>778.5*10^6</f>
        <v>778500000</v>
      </c>
      <c r="G3" s="1" t="s">
        <v>1</v>
      </c>
      <c r="H3" s="2" t="s">
        <v>6</v>
      </c>
      <c r="I3" s="1">
        <v>13.1</v>
      </c>
      <c r="J3" s="1"/>
      <c r="K3" s="1" t="s">
        <v>92</v>
      </c>
      <c r="L3" s="1"/>
    </row>
    <row r="4" ht="14.4">
      <c r="C4" s="3" t="s">
        <v>7</v>
      </c>
      <c r="E4" s="1" t="s">
        <v>8</v>
      </c>
      <c r="F4" s="1">
        <f>132712*10^6</f>
        <v>132712000000</v>
      </c>
      <c r="G4" s="1"/>
      <c r="H4" s="4" t="s">
        <v>9</v>
      </c>
      <c r="I4" s="1">
        <v>126687000</v>
      </c>
      <c r="J4" s="1" t="s">
        <v>10</v>
      </c>
      <c r="K4" s="1">
        <v>398600</v>
      </c>
      <c r="L4" s="1"/>
    </row>
    <row r="5" ht="78" customHeight="1">
      <c r="A5" s="5" t="s">
        <v>11</v>
      </c>
      <c r="B5" s="6" t="s">
        <v>12</v>
      </c>
      <c r="C5" s="6" t="s">
        <v>13</v>
      </c>
      <c r="D5" s="6"/>
      <c r="E5" s="6">
        <f>L19/1000</f>
        <v>10.763209509244806</v>
      </c>
      <c r="F5" s="6" t="s">
        <v>15</v>
      </c>
      <c r="G5" s="7"/>
      <c r="I5" s="6" t="s">
        <v>93</v>
      </c>
    </row>
    <row r="6" ht="79.799999999999997" customHeight="1">
      <c r="A6" s="5" t="s">
        <v>16</v>
      </c>
      <c r="B6" s="6" t="s">
        <v>17</v>
      </c>
      <c r="C6" s="6" t="s">
        <v>18</v>
      </c>
      <c r="D6" s="6"/>
      <c r="E6" s="6">
        <f>K19/1000</f>
        <v>19.793563055686224</v>
      </c>
      <c r="F6" s="6" t="s">
        <v>15</v>
      </c>
      <c r="G6" s="8" t="s">
        <v>20</v>
      </c>
      <c r="I6" s="6" t="s">
        <v>94</v>
      </c>
    </row>
    <row r="7" ht="14.4"/>
    <row r="8" ht="14.4">
      <c r="B8" t="s">
        <v>21</v>
      </c>
      <c r="C8" t="s">
        <v>22</v>
      </c>
      <c r="D8" s="6" t="s">
        <v>23</v>
      </c>
      <c r="E8">
        <f>E6-I2</f>
        <v>-9.9864369443137768</v>
      </c>
      <c r="F8" t="s">
        <v>15</v>
      </c>
      <c r="G8" s="9"/>
    </row>
    <row r="9" ht="14.4"/>
    <row r="10" ht="44.399999999999999" customHeight="1">
      <c r="A10" s="10" t="s">
        <v>24</v>
      </c>
      <c r="B10" s="10" t="s">
        <v>25</v>
      </c>
      <c r="C10" s="10" t="s">
        <v>26</v>
      </c>
      <c r="D10" s="10">
        <f>0.5*E8*E8</f>
        <v>49.864461421377541</v>
      </c>
      <c r="E10" s="10"/>
      <c r="F10" s="10"/>
      <c r="K10" s="18"/>
      <c r="L10" s="12" t="s">
        <v>95</v>
      </c>
      <c r="M10" s="18"/>
      <c r="N10" s="18" t="s">
        <v>96</v>
      </c>
    </row>
    <row r="11" ht="14.4">
      <c r="C11" s="10"/>
      <c r="K11" s="18"/>
      <c r="L11" s="18"/>
      <c r="M11" s="18" t="s">
        <v>97</v>
      </c>
      <c r="N11" s="19" t="s">
        <v>98</v>
      </c>
    </row>
    <row r="12" ht="14.4">
      <c r="A12" s="1" t="s">
        <v>27</v>
      </c>
      <c r="B12" s="1">
        <v>6378</v>
      </c>
      <c r="C12" s="1" t="s">
        <v>1</v>
      </c>
      <c r="D12" s="1" t="s">
        <v>28</v>
      </c>
      <c r="E12" s="1">
        <v>250</v>
      </c>
      <c r="F12" s="1" t="s">
        <v>1</v>
      </c>
      <c r="K12" s="18"/>
      <c r="L12" s="18"/>
      <c r="M12" s="18" t="s">
        <v>99</v>
      </c>
      <c r="N12" s="19" t="s">
        <v>100</v>
      </c>
    </row>
    <row r="13" ht="14.4">
      <c r="A13" s="1"/>
      <c r="B13" s="1"/>
      <c r="C13" s="1"/>
      <c r="D13" s="1"/>
      <c r="E13" s="1"/>
      <c r="F13" s="1"/>
      <c r="K13" s="18"/>
      <c r="L13" s="18"/>
      <c r="M13" s="18"/>
      <c r="N13" s="18"/>
    </row>
    <row r="14" ht="14.4">
      <c r="A14" s="1"/>
      <c r="B14" s="1" t="s">
        <v>30</v>
      </c>
      <c r="C14" s="1">
        <f>B12+E12</f>
        <v>6628</v>
      </c>
      <c r="D14" s="1" t="s">
        <v>1</v>
      </c>
      <c r="E14" s="1"/>
      <c r="F14" s="1"/>
      <c r="K14" s="20" t="s">
        <v>97</v>
      </c>
      <c r="L14" s="20" t="s">
        <v>99</v>
      </c>
      <c r="M14" s="18"/>
      <c r="N14" s="18"/>
    </row>
    <row r="15" ht="14.4">
      <c r="K15" s="18">
        <v>-16158.00080858</v>
      </c>
      <c r="L15" s="18">
        <v>10438.933071949999</v>
      </c>
      <c r="M15" s="18"/>
      <c r="N15" s="18"/>
    </row>
    <row r="16" ht="14.4">
      <c r="B16" t="s">
        <v>32</v>
      </c>
      <c r="C16" t="s">
        <v>33</v>
      </c>
      <c r="D16">
        <f>SQRT(K4/C14)</f>
        <v>7.7549213451460961</v>
      </c>
      <c r="E16" t="s">
        <v>15</v>
      </c>
      <c r="K16" s="18">
        <v>10884.11013549</v>
      </c>
      <c r="L16" s="18">
        <v>-2217.8745439099998</v>
      </c>
      <c r="M16" s="18"/>
      <c r="N16" s="18" t="s">
        <v>101</v>
      </c>
    </row>
    <row r="17" ht="14.4">
      <c r="K17" s="18">
        <v>3498.6132778400001</v>
      </c>
      <c r="L17" s="18">
        <v>-1398.70932174</v>
      </c>
      <c r="M17" s="18"/>
      <c r="N17" s="18"/>
    </row>
    <row r="18" ht="41.399999999999999" customHeight="1">
      <c r="A18" s="6" t="s">
        <v>36</v>
      </c>
      <c r="B18" s="6" t="s">
        <v>37</v>
      </c>
      <c r="C18" s="10" t="s">
        <v>38</v>
      </c>
      <c r="K18" s="18">
        <f>K15^2+K16^2+K17^2</f>
        <v>391785138.43942648</v>
      </c>
      <c r="L18" s="18">
        <f>L15^2+L16^2+L17^2</f>
        <v>115846678.93989781</v>
      </c>
      <c r="M18" s="18"/>
      <c r="N18" s="18"/>
    </row>
    <row r="19" ht="14.4">
      <c r="K19" s="18">
        <f>SQRT(K18)</f>
        <v>19793.563055686223</v>
      </c>
      <c r="L19" s="18">
        <f>SQRT(L18)</f>
        <v>10763.209509244805</v>
      </c>
      <c r="M19" s="18"/>
      <c r="N19" s="18"/>
    </row>
    <row r="20" ht="14.4">
      <c r="B20" t="s">
        <v>39</v>
      </c>
      <c r="C20">
        <f>SQRT(E8*E8+2*K4/C14)</f>
        <v>14.832617199319888</v>
      </c>
      <c r="D20" t="s">
        <v>15</v>
      </c>
    </row>
    <row r="21" ht="14.4"/>
    <row r="22" ht="41.399999999999999" customHeight="1">
      <c r="A22" s="14" t="s">
        <v>43</v>
      </c>
      <c r="B22" s="10" t="s">
        <v>44</v>
      </c>
      <c r="C22" s="10" t="s">
        <v>45</v>
      </c>
      <c r="D22" s="10">
        <f>C20-D16</f>
        <v>7.0776958541737915</v>
      </c>
      <c r="E22" s="10" t="s">
        <v>15</v>
      </c>
      <c r="M22" s="10" t="s">
        <v>102</v>
      </c>
    </row>
    <row r="23" ht="14.4">
      <c r="N23" t="s">
        <v>103</v>
      </c>
    </row>
    <row r="24" ht="14.4">
      <c r="N24" t="s">
        <v>104</v>
      </c>
    </row>
    <row r="25" ht="14.4">
      <c r="B25" s="16" t="s">
        <v>47</v>
      </c>
      <c r="C25" s="16"/>
    </row>
    <row r="26" ht="14.4">
      <c r="N26" t="s">
        <v>105</v>
      </c>
    </row>
    <row r="27" ht="14.4">
      <c r="N27" t="s">
        <v>106</v>
      </c>
    </row>
    <row r="28" ht="14.4">
      <c r="N28" t="s">
        <v>107</v>
      </c>
    </row>
    <row r="29" ht="14.4">
      <c r="B29" t="s">
        <v>49</v>
      </c>
      <c r="C29" t="s">
        <v>50</v>
      </c>
      <c r="D29">
        <f>E5-I3</f>
        <v>-2.3367904907551935</v>
      </c>
      <c r="E29" t="s">
        <v>15</v>
      </c>
      <c r="F29" s="9"/>
      <c r="N29" t="s">
        <v>108</v>
      </c>
    </row>
    <row r="30" ht="14.4">
      <c r="A30" s="1"/>
      <c r="B30" s="1"/>
      <c r="C30" s="1"/>
      <c r="D30" s="1" t="s">
        <v>51</v>
      </c>
      <c r="E30" s="1"/>
      <c r="F30" s="1"/>
      <c r="G30" s="1" t="s">
        <v>52</v>
      </c>
      <c r="H30" s="1" t="s">
        <v>53</v>
      </c>
      <c r="I30" s="1"/>
      <c r="N30" t="s">
        <v>109</v>
      </c>
    </row>
    <row r="31" ht="14.4">
      <c r="A31" s="1" t="s">
        <v>54</v>
      </c>
      <c r="B31" s="1">
        <v>69911</v>
      </c>
      <c r="C31" s="1" t="s">
        <v>1</v>
      </c>
      <c r="D31" s="1" t="s">
        <v>55</v>
      </c>
      <c r="E31" s="1">
        <v>778479000</v>
      </c>
      <c r="F31" s="1"/>
      <c r="G31" s="1">
        <v>5.2033630100000003</v>
      </c>
      <c r="H31" s="1">
        <v>149597871</v>
      </c>
      <c r="I31" s="1">
        <f>G31*H31</f>
        <v>778412028.33615172</v>
      </c>
      <c r="N31" t="s">
        <v>110</v>
      </c>
    </row>
    <row r="32" ht="14.4">
      <c r="A32" s="1" t="s">
        <v>28</v>
      </c>
      <c r="B32" s="1">
        <v>2000</v>
      </c>
      <c r="C32" s="1" t="s">
        <v>1</v>
      </c>
      <c r="D32" s="1"/>
      <c r="E32" s="1"/>
      <c r="F32" s="1"/>
      <c r="G32" s="1"/>
      <c r="H32" s="1"/>
      <c r="I32" s="1"/>
      <c r="N32" t="s">
        <v>111</v>
      </c>
    </row>
    <row r="33" ht="14.4">
      <c r="A33" s="1" t="s">
        <v>56</v>
      </c>
      <c r="B33" s="1">
        <f>B31+B32</f>
        <v>71911</v>
      </c>
      <c r="C33" s="1" t="s">
        <v>1</v>
      </c>
      <c r="D33" s="1"/>
      <c r="E33" s="1"/>
      <c r="F33" s="1"/>
      <c r="G33" s="1"/>
      <c r="H33" s="1"/>
      <c r="I33" s="1"/>
    </row>
    <row r="34" ht="14.4">
      <c r="N34" t="s">
        <v>112</v>
      </c>
    </row>
    <row r="35" ht="14.4">
      <c r="A35" t="s">
        <v>57</v>
      </c>
      <c r="B35" t="s">
        <v>58</v>
      </c>
      <c r="C35" t="s">
        <v>59</v>
      </c>
      <c r="D35" t="s">
        <v>56</v>
      </c>
    </row>
    <row r="36" ht="14.4">
      <c r="N36" t="s">
        <v>113</v>
      </c>
    </row>
    <row r="37" ht="14.4">
      <c r="B37" t="s">
        <v>37</v>
      </c>
      <c r="C37" s="10" t="s">
        <v>60</v>
      </c>
      <c r="D37">
        <f>0.5*D29*D29</f>
        <v>2.7302948988419491</v>
      </c>
      <c r="E37" s="9"/>
      <c r="N37" t="s">
        <v>114</v>
      </c>
    </row>
    <row r="38" ht="14.4">
      <c r="N38" t="s">
        <v>115</v>
      </c>
    </row>
    <row r="39" ht="14.4">
      <c r="B39" t="s">
        <v>61</v>
      </c>
      <c r="C39" t="s">
        <v>62</v>
      </c>
      <c r="D39">
        <f>-I4/(D29*D29)</f>
        <v>-23200241.126651578</v>
      </c>
      <c r="E39" t="s">
        <v>1</v>
      </c>
    </row>
    <row r="40" ht="14.4">
      <c r="N40" t="s">
        <v>116</v>
      </c>
    </row>
    <row r="41" ht="14.4">
      <c r="B41" t="s">
        <v>63</v>
      </c>
      <c r="C41" t="s">
        <v>64</v>
      </c>
      <c r="D41">
        <f>1-B33/D39</f>
        <v>1.0030995798538227</v>
      </c>
      <c r="N41" t="s">
        <v>117</v>
      </c>
    </row>
    <row r="42" ht="14.4">
      <c r="N42" t="s">
        <v>118</v>
      </c>
    </row>
    <row r="43" ht="14.4">
      <c r="A43" t="s">
        <v>65</v>
      </c>
      <c r="B43" t="s">
        <v>66</v>
      </c>
      <c r="C43" t="s">
        <v>67</v>
      </c>
      <c r="D43" t="s">
        <v>68</v>
      </c>
      <c r="E43" t="s">
        <v>69</v>
      </c>
      <c r="N43" t="s">
        <v>119</v>
      </c>
    </row>
    <row r="44" ht="14.4">
      <c r="A44" t="s">
        <v>70</v>
      </c>
      <c r="B44" t="s">
        <v>71</v>
      </c>
      <c r="N44" t="s">
        <v>120</v>
      </c>
    </row>
    <row r="45" ht="14.4">
      <c r="A45" t="s">
        <v>72</v>
      </c>
      <c r="B45" t="s">
        <v>73</v>
      </c>
      <c r="C45" t="s">
        <v>74</v>
      </c>
      <c r="D45">
        <f>SQRT(C47*I4/(D29*D29))</f>
        <v>1828079.9411508772</v>
      </c>
      <c r="E45" t="s">
        <v>1</v>
      </c>
    </row>
    <row r="46" ht="14.4"/>
    <row r="47" ht="14.4">
      <c r="A47" t="s">
        <v>75</v>
      </c>
      <c r="B47" t="s">
        <v>66</v>
      </c>
      <c r="C47">
        <f>D39*(1-D41*D41)</f>
        <v>144044.89388686445</v>
      </c>
      <c r="D47" t="s">
        <v>1</v>
      </c>
      <c r="E47" s="9"/>
    </row>
    <row r="48" ht="14.4"/>
    <row r="49" ht="14.4"/>
    <row r="50" ht="14.4">
      <c r="A50" t="s">
        <v>76</v>
      </c>
      <c r="B50" t="s">
        <v>77</v>
      </c>
      <c r="C50" t="s">
        <v>78</v>
      </c>
      <c r="D50">
        <f>SQRT(2*I4/B33-I4/D39)</f>
        <v>59.404539261333319</v>
      </c>
      <c r="E50" t="s">
        <v>15</v>
      </c>
    </row>
    <row r="51" ht="14.4"/>
    <row r="52" ht="14.4">
      <c r="A52" t="s">
        <v>79</v>
      </c>
      <c r="B52" t="s">
        <v>80</v>
      </c>
      <c r="C52" t="s">
        <v>81</v>
      </c>
      <c r="D52">
        <f>SQRT(I4/B33)</f>
        <v>41.972840593969856</v>
      </c>
      <c r="E52" t="s">
        <v>15</v>
      </c>
    </row>
    <row r="53" ht="14.4"/>
    <row r="54" ht="14.4">
      <c r="B54" t="s">
        <v>121</v>
      </c>
      <c r="C54" t="s">
        <v>83</v>
      </c>
      <c r="D54">
        <f>D52-D50</f>
        <v>-17.431698667363463</v>
      </c>
      <c r="E54" t="s">
        <v>15</v>
      </c>
    </row>
    <row r="55" ht="14.4"/>
    <row r="56" ht="14.4">
      <c r="A56" t="s">
        <v>84</v>
      </c>
      <c r="B56" t="s">
        <v>85</v>
      </c>
      <c r="C56" t="s">
        <v>86</v>
      </c>
      <c r="D56">
        <f>SQRT(2*I4/B33)</f>
        <v>59.358560419316163</v>
      </c>
      <c r="E56" t="s">
        <v>15</v>
      </c>
    </row>
    <row r="57" ht="14.4"/>
    <row r="58" ht="43.799999999999997" customHeight="1">
      <c r="A58" s="14" t="s">
        <v>87</v>
      </c>
      <c r="B58" s="6" t="s">
        <v>88</v>
      </c>
      <c r="C58" s="6" t="s">
        <v>89</v>
      </c>
      <c r="D58" s="6">
        <f>D50-D56</f>
        <v>4.5978842017156296e-002</v>
      </c>
      <c r="E58" s="6" t="s">
        <v>15</v>
      </c>
    </row>
    <row r="59" ht="14.4"/>
    <row r="60" ht="14.4"/>
    <row r="61" ht="46.799999999999997" customHeight="1">
      <c r="A61" s="14" t="s">
        <v>90</v>
      </c>
      <c r="C61" s="6">
        <f>D22+D58</f>
        <v>7.1236746961909478</v>
      </c>
      <c r="D61" s="10" t="s">
        <v>15</v>
      </c>
    </row>
  </sheetData>
  <mergeCells count="1">
    <mergeCell ref="B25:C25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ONLYOFFICE/7.4.0.163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2023-11-27T12:59:30Z</dcterms:modified>
</cp:coreProperties>
</file>