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taylor/Library/Mobile Documents/com~apple~CloudDocs/PHYS 331/PHYS 331 Experiments/PHYS 331 Raman Spectroscopy/PHYS 331 RS TiO2 Data/"/>
    </mc:Choice>
  </mc:AlternateContent>
  <xr:revisionPtr revIDLastSave="0" documentId="13_ncr:1_{CFD19981-F6DF-2E4D-A80C-B62E21761B2B}" xr6:coauthVersionLast="41" xr6:coauthVersionMax="41" xr10:uidLastSave="{00000000-0000-0000-0000-000000000000}"/>
  <bookViews>
    <workbookView xWindow="0" yWindow="460" windowWidth="40960" windowHeight="21440" xr2:uid="{00000000-000D-0000-FFFF-FFFF00000000}"/>
  </bookViews>
  <sheets>
    <sheet name="Statis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" i="1" l="1"/>
  <c r="G4" i="1" l="1"/>
  <c r="G5" i="1"/>
  <c r="AC5" i="1"/>
  <c r="AA9" i="1" l="1"/>
  <c r="AA5" i="1"/>
  <c r="G36" i="1" l="1"/>
  <c r="H35" i="1"/>
  <c r="G35" i="1"/>
  <c r="R22" i="1" s="1"/>
  <c r="AE3" i="1"/>
  <c r="M4" i="1"/>
  <c r="AC4" i="1"/>
  <c r="AC3" i="1"/>
  <c r="D4" i="1"/>
  <c r="I4" i="1" s="1"/>
  <c r="O4" i="1"/>
  <c r="T4" i="1" s="1"/>
  <c r="T32" i="1"/>
  <c r="T33" i="1"/>
  <c r="T31" i="1"/>
  <c r="T27" i="1"/>
  <c r="T28" i="1"/>
  <c r="T26" i="1"/>
  <c r="T21" i="1"/>
  <c r="T22" i="1"/>
  <c r="T20" i="1"/>
  <c r="T16" i="1"/>
  <c r="T17" i="1"/>
  <c r="T15" i="1"/>
  <c r="T10" i="1"/>
  <c r="T11" i="1"/>
  <c r="T9" i="1"/>
  <c r="T5" i="1"/>
  <c r="T6" i="1"/>
  <c r="I32" i="1"/>
  <c r="I33" i="1"/>
  <c r="I31" i="1"/>
  <c r="I27" i="1"/>
  <c r="I28" i="1"/>
  <c r="I26" i="1"/>
  <c r="I21" i="1"/>
  <c r="I22" i="1"/>
  <c r="I20" i="1"/>
  <c r="I16" i="1"/>
  <c r="I17" i="1"/>
  <c r="I15" i="1"/>
  <c r="I10" i="1"/>
  <c r="I11" i="1"/>
  <c r="I9" i="1"/>
  <c r="I5" i="1"/>
  <c r="I6" i="1"/>
  <c r="I35" i="1" l="1"/>
  <c r="G15" i="1"/>
  <c r="G22" i="1"/>
  <c r="G27" i="1"/>
  <c r="R4" i="1"/>
  <c r="R11" i="1"/>
  <c r="R16" i="1"/>
  <c r="G9" i="1"/>
  <c r="G17" i="1"/>
  <c r="G21" i="1"/>
  <c r="G31" i="1"/>
  <c r="R5" i="1"/>
  <c r="R10" i="1"/>
  <c r="R20" i="1"/>
  <c r="G11" i="1"/>
  <c r="G16" i="1"/>
  <c r="G26" i="1"/>
  <c r="G33" i="1"/>
  <c r="R6" i="1"/>
  <c r="R15" i="1"/>
  <c r="R21" i="1"/>
  <c r="G6" i="1"/>
  <c r="G10" i="1"/>
  <c r="G20" i="1"/>
  <c r="G28" i="1"/>
  <c r="G32" i="1"/>
  <c r="R9" i="1"/>
  <c r="R17" i="1"/>
  <c r="AA6" i="1"/>
  <c r="R32" i="1"/>
  <c r="R33" i="1"/>
  <c r="R31" i="1"/>
  <c r="R27" i="1"/>
  <c r="R28" i="1"/>
  <c r="R26" i="1"/>
  <c r="AA8" i="1" l="1"/>
  <c r="AA7" i="1"/>
  <c r="AA10" i="1"/>
  <c r="AA11" i="1" l="1"/>
  <c r="Y3" i="1" s="1"/>
</calcChain>
</file>

<file path=xl/sharedStrings.xml><?xml version="1.0" encoding="utf-8"?>
<sst xmlns="http://schemas.openxmlformats.org/spreadsheetml/2006/main" count="86" uniqueCount="30">
  <si>
    <t>Run: 1</t>
  </si>
  <si>
    <t>Wavelength (nm)</t>
  </si>
  <si>
    <t>Intensity (Counts)</t>
  </si>
  <si>
    <t>Run: 2</t>
  </si>
  <si>
    <t>Anti-Stokes (2 - Seconds)</t>
  </si>
  <si>
    <t>Anti-Stokes (3 - Seconds)</t>
  </si>
  <si>
    <t>Anti-Stokes (4 - Seconds)</t>
  </si>
  <si>
    <t>Stokes (2 - Seconds)</t>
  </si>
  <si>
    <t>Stokes (3 - Seconds)</t>
  </si>
  <si>
    <t>Stokes (4 - Seconds)</t>
  </si>
  <si>
    <t>Wavenumber (m-1)</t>
  </si>
  <si>
    <t xml:space="preserve"> Temperatures</t>
  </si>
  <si>
    <t>Variables</t>
  </si>
  <si>
    <t>h</t>
  </si>
  <si>
    <t>k</t>
  </si>
  <si>
    <t>a</t>
  </si>
  <si>
    <t>b</t>
  </si>
  <si>
    <t>c</t>
  </si>
  <si>
    <t>laser wavenumber</t>
  </si>
  <si>
    <t>Vibrational Mode of Sample</t>
  </si>
  <si>
    <t>Vibrational Mode of Laser</t>
  </si>
  <si>
    <t>Constants</t>
  </si>
  <si>
    <t>Temperature</t>
  </si>
  <si>
    <t>I_AS</t>
  </si>
  <si>
    <t>I_S</t>
  </si>
  <si>
    <t>V_l</t>
  </si>
  <si>
    <t>V_V</t>
  </si>
  <si>
    <t>A</t>
  </si>
  <si>
    <t>B</t>
  </si>
  <si>
    <t>Wavenumbers: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</si>
</sst>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36"/>
  <sheetViews>
    <sheetView tabSelected="1" workbookViewId="0">
      <selection activeCell="Z20" sqref="Z20"/>
    </sheetView>
  </sheetViews>
  <sheetFormatPr baseColWidth="10" defaultColWidth="8.83203125" defaultRowHeight="15" x14ac:dyDescent="0.2"/>
  <cols>
    <col min="7" max="7" width="12" bestFit="1" customWidth="1"/>
    <col min="18" max="18" width="12" bestFit="1" customWidth="1"/>
    <col min="24" max="24" width="11" bestFit="1" customWidth="1"/>
    <col min="25" max="25" width="12" bestFit="1" customWidth="1"/>
    <col min="26" max="26" width="12.33203125" customWidth="1"/>
    <col min="27" max="27" width="12.33203125" bestFit="1" customWidth="1"/>
    <col min="28" max="28" width="12.6640625" bestFit="1" customWidth="1"/>
    <col min="29" max="30" width="22.33203125" customWidth="1"/>
    <col min="31" max="31" width="21.83203125" customWidth="1"/>
  </cols>
  <sheetData>
    <row r="2" spans="1:31" x14ac:dyDescent="0.2">
      <c r="A2" s="1"/>
      <c r="B2" s="10" t="s">
        <v>4</v>
      </c>
      <c r="C2" s="17"/>
      <c r="D2" s="17"/>
      <c r="E2" s="17"/>
      <c r="M2" s="10" t="s">
        <v>7</v>
      </c>
      <c r="N2" s="10"/>
      <c r="O2" s="10"/>
      <c r="P2" s="10"/>
      <c r="W2" s="10" t="s">
        <v>11</v>
      </c>
      <c r="X2" s="10"/>
      <c r="Y2" s="1" t="s">
        <v>22</v>
      </c>
      <c r="Z2" s="1" t="s">
        <v>12</v>
      </c>
      <c r="AB2" s="7" t="s">
        <v>21</v>
      </c>
      <c r="AC2" s="8"/>
      <c r="AD2" s="1" t="s">
        <v>19</v>
      </c>
      <c r="AE2" s="1" t="s">
        <v>20</v>
      </c>
    </row>
    <row r="3" spans="1:31" x14ac:dyDescent="0.2">
      <c r="A3" s="2" t="s">
        <v>0</v>
      </c>
      <c r="B3" s="12" t="s">
        <v>1</v>
      </c>
      <c r="C3" s="12"/>
      <c r="D3" s="13" t="s">
        <v>2</v>
      </c>
      <c r="E3" s="14"/>
      <c r="G3" s="12" t="s">
        <v>10</v>
      </c>
      <c r="H3" s="12"/>
      <c r="I3" s="13" t="s">
        <v>2</v>
      </c>
      <c r="J3" s="14"/>
      <c r="L3" s="2" t="s">
        <v>0</v>
      </c>
      <c r="M3" s="12" t="s">
        <v>1</v>
      </c>
      <c r="N3" s="12"/>
      <c r="O3" s="12" t="s">
        <v>2</v>
      </c>
      <c r="P3" s="12"/>
      <c r="R3" s="12" t="s">
        <v>10</v>
      </c>
      <c r="S3" s="12"/>
      <c r="T3" s="13" t="s">
        <v>2</v>
      </c>
      <c r="U3" s="14"/>
      <c r="W3" s="11"/>
      <c r="X3" s="11"/>
      <c r="Y3">
        <f>AA10/AA11</f>
        <v>391.30110283155182</v>
      </c>
      <c r="Z3" s="4" t="s">
        <v>23</v>
      </c>
      <c r="AA3">
        <v>16548</v>
      </c>
      <c r="AB3" s="4" t="s">
        <v>13</v>
      </c>
      <c r="AC3" s="5">
        <f>6.262*10^(-34)</f>
        <v>6.2620000000000006E-34</v>
      </c>
      <c r="AD3" s="3">
        <f>(3*10^8)*AD6</f>
        <v>18132000000000</v>
      </c>
      <c r="AE3" s="3">
        <f>(3*10^8)/(785*10^-9)</f>
        <v>382165605095541.38</v>
      </c>
    </row>
    <row r="4" spans="1:31" x14ac:dyDescent="0.2">
      <c r="B4" s="9">
        <v>749.13</v>
      </c>
      <c r="C4" s="9"/>
      <c r="D4" s="9">
        <f>14590</f>
        <v>14590</v>
      </c>
      <c r="E4" s="9"/>
      <c r="G4" s="9">
        <f>(B4*10^(-9))^-1-G36</f>
        <v>60996.445898473496</v>
      </c>
      <c r="H4" s="9"/>
      <c r="I4" s="9">
        <f>D4</f>
        <v>14590</v>
      </c>
      <c r="J4" s="9"/>
      <c r="M4" s="15">
        <f>(798.99)</f>
        <v>798.99</v>
      </c>
      <c r="N4" s="15"/>
      <c r="O4" s="15">
        <f>38970</f>
        <v>38970</v>
      </c>
      <c r="P4" s="15"/>
      <c r="R4" s="9">
        <f>(M4*10^-9)^-1-$G$35</f>
        <v>-22305.230417096056</v>
      </c>
      <c r="S4" s="9"/>
      <c r="T4" s="9">
        <f>O4</f>
        <v>38970</v>
      </c>
      <c r="U4" s="9"/>
      <c r="W4" s="11"/>
      <c r="X4" s="11"/>
      <c r="Z4" s="4" t="s">
        <v>24</v>
      </c>
      <c r="AA4">
        <v>101796</v>
      </c>
      <c r="AB4" s="4" t="s">
        <v>14</v>
      </c>
      <c r="AC4" s="5">
        <f>1.3807*10^-23</f>
        <v>1.3807000000000002E-23</v>
      </c>
    </row>
    <row r="5" spans="1:31" x14ac:dyDescent="0.2">
      <c r="B5" s="9">
        <v>758.29</v>
      </c>
      <c r="C5" s="9"/>
      <c r="D5" s="9">
        <v>16320</v>
      </c>
      <c r="E5" s="9"/>
      <c r="G5" s="9">
        <f>(B5*10^(-9))^-1-$G$35</f>
        <v>44871.32588720182</v>
      </c>
      <c r="H5" s="9"/>
      <c r="I5" s="9">
        <f t="shared" ref="I5:I6" si="0">D5</f>
        <v>16320</v>
      </c>
      <c r="J5" s="9"/>
      <c r="M5" s="15">
        <v>813.22</v>
      </c>
      <c r="N5" s="15"/>
      <c r="O5" s="15">
        <v>58294</v>
      </c>
      <c r="P5" s="15"/>
      <c r="R5" s="9">
        <f>(M5*10^-9)^-1-$G$35</f>
        <v>-44205.804808031535</v>
      </c>
      <c r="S5" s="9"/>
      <c r="T5" s="9">
        <f t="shared" ref="T5:T6" si="1">O5</f>
        <v>58294</v>
      </c>
      <c r="U5" s="9"/>
      <c r="W5" s="11"/>
      <c r="X5" s="11"/>
      <c r="Z5" s="4" t="s">
        <v>25</v>
      </c>
      <c r="AA5" s="4">
        <f>AE3</f>
        <v>382165605095541.38</v>
      </c>
      <c r="AB5" s="4" t="s">
        <v>17</v>
      </c>
      <c r="AC5" s="5">
        <f>300000000</f>
        <v>300000000</v>
      </c>
      <c r="AD5" s="2" t="s">
        <v>29</v>
      </c>
    </row>
    <row r="6" spans="1:31" x14ac:dyDescent="0.2">
      <c r="B6" s="9">
        <v>769</v>
      </c>
      <c r="C6" s="9"/>
      <c r="D6" s="9">
        <v>40937</v>
      </c>
      <c r="E6" s="9"/>
      <c r="G6" s="9">
        <f t="shared" ref="G6" si="2">(B6*10^(-9))^-1-$G$35</f>
        <v>26504.766716639046</v>
      </c>
      <c r="H6" s="9"/>
      <c r="I6" s="9">
        <f t="shared" si="0"/>
        <v>40937</v>
      </c>
      <c r="J6" s="9"/>
      <c r="M6" s="15">
        <v>824.19</v>
      </c>
      <c r="N6" s="15"/>
      <c r="O6" s="15">
        <v>45664</v>
      </c>
      <c r="P6" s="15"/>
      <c r="R6" s="9">
        <f>(M6*10^-9)^-1-$G$35</f>
        <v>-60572.88595952536</v>
      </c>
      <c r="S6" s="9"/>
      <c r="T6" s="9">
        <f t="shared" si="1"/>
        <v>45664</v>
      </c>
      <c r="U6" s="9"/>
      <c r="W6" s="11"/>
      <c r="X6" s="11"/>
      <c r="Z6" s="4" t="s">
        <v>26</v>
      </c>
      <c r="AA6" s="4">
        <f>AD3</f>
        <v>18132000000000</v>
      </c>
      <c r="AD6" s="6">
        <v>60440</v>
      </c>
    </row>
    <row r="7" spans="1:31" x14ac:dyDescent="0.2">
      <c r="Z7" s="4" t="s">
        <v>15</v>
      </c>
      <c r="AA7" s="4">
        <f>(AA5+AA6)^3</f>
        <v>6.4142956754769854E+43</v>
      </c>
      <c r="AD7" s="6">
        <v>44176</v>
      </c>
    </row>
    <row r="8" spans="1:31" x14ac:dyDescent="0.2">
      <c r="A8" s="2" t="s">
        <v>3</v>
      </c>
      <c r="B8" s="12" t="s">
        <v>1</v>
      </c>
      <c r="C8" s="12"/>
      <c r="D8" s="12" t="s">
        <v>2</v>
      </c>
      <c r="E8" s="12"/>
      <c r="G8" s="12" t="s">
        <v>10</v>
      </c>
      <c r="H8" s="12"/>
      <c r="I8" s="13" t="s">
        <v>2</v>
      </c>
      <c r="J8" s="14"/>
      <c r="L8" s="2" t="s">
        <v>3</v>
      </c>
      <c r="M8" s="12" t="s">
        <v>1</v>
      </c>
      <c r="N8" s="12"/>
      <c r="O8" s="12" t="s">
        <v>2</v>
      </c>
      <c r="P8" s="12"/>
      <c r="R8" s="12" t="s">
        <v>10</v>
      </c>
      <c r="S8" s="12"/>
      <c r="T8" s="13" t="s">
        <v>2</v>
      </c>
      <c r="U8" s="14"/>
      <c r="W8" s="11"/>
      <c r="X8" s="11"/>
      <c r="Z8" s="4" t="s">
        <v>16</v>
      </c>
      <c r="AA8" s="4">
        <f>(AA5-AA6)^3</f>
        <v>4.8241902855452769E+43</v>
      </c>
      <c r="AD8" s="6">
        <v>23103</v>
      </c>
    </row>
    <row r="9" spans="1:31" x14ac:dyDescent="0.2">
      <c r="B9" s="15">
        <v>749.12</v>
      </c>
      <c r="C9" s="15"/>
      <c r="D9" s="15">
        <v>15081</v>
      </c>
      <c r="E9" s="15"/>
      <c r="G9" s="9">
        <f>(B9*10^-9)^-1-$G$35</f>
        <v>61014.265230439138</v>
      </c>
      <c r="H9" s="9"/>
      <c r="I9" s="9">
        <f>D9</f>
        <v>15081</v>
      </c>
      <c r="J9" s="9"/>
      <c r="M9" s="15">
        <v>799.07</v>
      </c>
      <c r="N9" s="15"/>
      <c r="O9" s="15">
        <v>26131</v>
      </c>
      <c r="P9" s="15"/>
      <c r="R9" s="9">
        <f>(M9*10^-9)^-1-$G$35</f>
        <v>-22430.534094611416</v>
      </c>
      <c r="S9" s="9"/>
      <c r="T9" s="9">
        <f>O9</f>
        <v>26131</v>
      </c>
      <c r="U9" s="9"/>
      <c r="W9" s="11"/>
      <c r="X9" s="11"/>
      <c r="Z9" s="4" t="s">
        <v>17</v>
      </c>
      <c r="AA9" s="4">
        <f>AA3/AA4</f>
        <v>0.16256041494754214</v>
      </c>
    </row>
    <row r="10" spans="1:31" x14ac:dyDescent="0.2">
      <c r="B10" s="15">
        <v>758.3</v>
      </c>
      <c r="C10" s="15"/>
      <c r="D10" s="15">
        <v>16579</v>
      </c>
      <c r="E10" s="15"/>
      <c r="G10" s="9">
        <f t="shared" ref="G10:G11" si="3">(B10*10^-9)^-1-$G$35</f>
        <v>44853.934924836038</v>
      </c>
      <c r="H10" s="9"/>
      <c r="I10" s="9">
        <f t="shared" ref="I10:I11" si="4">D10</f>
        <v>16579</v>
      </c>
      <c r="J10" s="9"/>
      <c r="M10" s="15">
        <v>813.2</v>
      </c>
      <c r="N10" s="15"/>
      <c r="O10" s="15">
        <v>58439</v>
      </c>
      <c r="P10" s="15"/>
      <c r="R10" s="9">
        <f t="shared" ref="R10:R11" si="5">(M10*10^-9)^-1-$G$35</f>
        <v>-44175.561828555306</v>
      </c>
      <c r="S10" s="9"/>
      <c r="T10" s="9">
        <f t="shared" ref="T10:T11" si="6">O10</f>
        <v>58439</v>
      </c>
      <c r="U10" s="9"/>
      <c r="W10" s="11"/>
      <c r="X10" s="11"/>
      <c r="Z10" s="4" t="s">
        <v>27</v>
      </c>
      <c r="AA10" s="4">
        <f>-AC3*AA6</f>
        <v>-1.1354258400000002E-20</v>
      </c>
    </row>
    <row r="11" spans="1:31" x14ac:dyDescent="0.2">
      <c r="B11" s="15">
        <v>769</v>
      </c>
      <c r="C11" s="15"/>
      <c r="D11" s="15">
        <v>41091</v>
      </c>
      <c r="E11" s="15"/>
      <c r="G11" s="9">
        <f t="shared" si="3"/>
        <v>26504.766716639046</v>
      </c>
      <c r="H11" s="9"/>
      <c r="I11" s="9">
        <f t="shared" si="4"/>
        <v>41091</v>
      </c>
      <c r="J11" s="9"/>
      <c r="M11" s="15">
        <v>824.19</v>
      </c>
      <c r="N11" s="15"/>
      <c r="O11" s="15">
        <v>53487</v>
      </c>
      <c r="P11" s="15"/>
      <c r="R11" s="9">
        <f t="shared" si="5"/>
        <v>-60572.88595952536</v>
      </c>
      <c r="S11" s="9"/>
      <c r="T11" s="9">
        <f t="shared" si="6"/>
        <v>53487</v>
      </c>
      <c r="U11" s="9"/>
      <c r="W11" s="11"/>
      <c r="X11" s="11"/>
      <c r="Z11" s="4" t="s">
        <v>28</v>
      </c>
      <c r="AA11" s="4">
        <f>AC4*LN((AA8/AA7)*AA9)</f>
        <v>-2.901667876179692E-23</v>
      </c>
    </row>
    <row r="12" spans="1:31" x14ac:dyDescent="0.2">
      <c r="AA12" s="4"/>
    </row>
    <row r="13" spans="1:31" x14ac:dyDescent="0.2">
      <c r="B13" s="10" t="s">
        <v>5</v>
      </c>
      <c r="C13" s="10"/>
      <c r="D13" s="10"/>
      <c r="E13" s="10"/>
      <c r="M13" s="10" t="s">
        <v>8</v>
      </c>
      <c r="N13" s="10"/>
      <c r="O13" s="10"/>
      <c r="P13" s="10"/>
    </row>
    <row r="14" spans="1:31" x14ac:dyDescent="0.2">
      <c r="A14" s="2" t="s">
        <v>0</v>
      </c>
      <c r="B14" s="12" t="s">
        <v>1</v>
      </c>
      <c r="C14" s="12"/>
      <c r="D14" s="12" t="s">
        <v>2</v>
      </c>
      <c r="E14" s="12"/>
      <c r="G14" s="12" t="s">
        <v>10</v>
      </c>
      <c r="H14" s="12"/>
      <c r="I14" s="13" t="s">
        <v>2</v>
      </c>
      <c r="J14" s="14"/>
      <c r="L14" s="2" t="s">
        <v>0</v>
      </c>
      <c r="M14" s="16" t="s">
        <v>1</v>
      </c>
      <c r="N14" s="16"/>
      <c r="O14" s="16" t="s">
        <v>2</v>
      </c>
      <c r="P14" s="16"/>
      <c r="R14" s="12" t="s">
        <v>10</v>
      </c>
      <c r="S14" s="12"/>
      <c r="T14" s="13" t="s">
        <v>2</v>
      </c>
      <c r="U14" s="14"/>
      <c r="W14" s="11"/>
      <c r="X14" s="11"/>
      <c r="AA14" s="4"/>
    </row>
    <row r="15" spans="1:31" x14ac:dyDescent="0.2">
      <c r="B15" s="15">
        <v>749.13</v>
      </c>
      <c r="C15" s="15"/>
      <c r="D15" s="15">
        <v>27603</v>
      </c>
      <c r="E15" s="15"/>
      <c r="G15" s="9">
        <f>(B15*10^-9)^-1-$G$35</f>
        <v>60996.445898473496</v>
      </c>
      <c r="H15" s="9"/>
      <c r="I15" s="9">
        <f>D15</f>
        <v>27603</v>
      </c>
      <c r="J15" s="9"/>
      <c r="M15" s="15">
        <v>798.93</v>
      </c>
      <c r="N15" s="15"/>
      <c r="O15" s="15">
        <v>41203</v>
      </c>
      <c r="P15" s="15"/>
      <c r="R15" s="9">
        <f>(M15*10^-9)^-1-$G$35</f>
        <v>-22211.236190825701</v>
      </c>
      <c r="S15" s="9"/>
      <c r="T15" s="9">
        <f>O15</f>
        <v>41203</v>
      </c>
      <c r="U15" s="9"/>
      <c r="W15" s="11"/>
      <c r="X15" s="11"/>
      <c r="AA15" s="4"/>
    </row>
    <row r="16" spans="1:31" x14ac:dyDescent="0.2">
      <c r="B16" s="15">
        <v>758.28</v>
      </c>
      <c r="C16" s="15"/>
      <c r="D16" s="15">
        <v>24046</v>
      </c>
      <c r="E16" s="15"/>
      <c r="G16" s="9">
        <f t="shared" ref="G16:G17" si="7">(B16*10^-9)^-1-$G$35</f>
        <v>44888.717308262829</v>
      </c>
      <c r="H16" s="9"/>
      <c r="I16" s="9">
        <f t="shared" ref="I16:I17" si="8">D16</f>
        <v>24046</v>
      </c>
      <c r="J16" s="9"/>
      <c r="M16" s="15">
        <v>813.19</v>
      </c>
      <c r="N16" s="15"/>
      <c r="O16" s="15">
        <v>86374</v>
      </c>
      <c r="P16" s="15"/>
      <c r="R16" s="9">
        <f t="shared" ref="R16:R17" si="9">(M16*10^-9)^-1-$G$35</f>
        <v>-44160.439780958928</v>
      </c>
      <c r="S16" s="9"/>
      <c r="T16" s="9">
        <f t="shared" ref="T16:T17" si="10">O16</f>
        <v>86374</v>
      </c>
      <c r="U16" s="9"/>
      <c r="W16" s="11"/>
      <c r="X16" s="11"/>
    </row>
    <row r="17" spans="1:24" x14ac:dyDescent="0.2">
      <c r="B17" s="15">
        <v>768.97</v>
      </c>
      <c r="C17" s="15"/>
      <c r="D17" s="15">
        <v>60425</v>
      </c>
      <c r="E17" s="15"/>
      <c r="G17" s="9">
        <f t="shared" si="7"/>
        <v>26555.49912949116</v>
      </c>
      <c r="H17" s="9"/>
      <c r="I17" s="9">
        <f t="shared" si="8"/>
        <v>60425</v>
      </c>
      <c r="J17" s="9"/>
      <c r="M17" s="9">
        <v>824.22</v>
      </c>
      <c r="N17" s="9"/>
      <c r="O17" s="9">
        <v>121188</v>
      </c>
      <c r="P17" s="9"/>
      <c r="R17" s="9">
        <f t="shared" si="9"/>
        <v>-60617.048166133696</v>
      </c>
      <c r="S17" s="9"/>
      <c r="T17" s="9">
        <f t="shared" si="10"/>
        <v>121188</v>
      </c>
      <c r="U17" s="9"/>
      <c r="W17" s="11"/>
      <c r="X17" s="11"/>
    </row>
    <row r="19" spans="1:24" x14ac:dyDescent="0.2">
      <c r="A19" s="2" t="s">
        <v>3</v>
      </c>
      <c r="B19" s="12" t="s">
        <v>1</v>
      </c>
      <c r="C19" s="12"/>
      <c r="D19" s="12" t="s">
        <v>2</v>
      </c>
      <c r="E19" s="12"/>
      <c r="G19" s="12" t="s">
        <v>10</v>
      </c>
      <c r="H19" s="12"/>
      <c r="I19" s="13" t="s">
        <v>2</v>
      </c>
      <c r="J19" s="14"/>
      <c r="L19" s="2" t="s">
        <v>3</v>
      </c>
      <c r="M19" s="16" t="s">
        <v>1</v>
      </c>
      <c r="N19" s="16"/>
      <c r="O19" s="16" t="s">
        <v>2</v>
      </c>
      <c r="P19" s="16"/>
      <c r="R19" s="12" t="s">
        <v>10</v>
      </c>
      <c r="S19" s="12"/>
      <c r="T19" s="13" t="s">
        <v>2</v>
      </c>
      <c r="U19" s="14"/>
      <c r="W19" s="11"/>
      <c r="X19" s="11"/>
    </row>
    <row r="20" spans="1:24" x14ac:dyDescent="0.2">
      <c r="B20" s="15">
        <v>749.08</v>
      </c>
      <c r="C20" s="15"/>
      <c r="D20" s="15">
        <v>20275</v>
      </c>
      <c r="E20" s="15"/>
      <c r="G20" s="9">
        <f>(B20*10^-9)^-1-$G$35</f>
        <v>61085.547315959819</v>
      </c>
      <c r="H20" s="9"/>
      <c r="I20" s="9">
        <f>D20</f>
        <v>20275</v>
      </c>
      <c r="J20" s="9"/>
      <c r="M20" s="15">
        <v>799.09</v>
      </c>
      <c r="N20" s="15"/>
      <c r="O20" s="15">
        <v>27828</v>
      </c>
      <c r="P20" s="15"/>
      <c r="R20" s="9">
        <f>(M20*10^-9)^-1-$G$35</f>
        <v>-22461.856093790848</v>
      </c>
      <c r="S20" s="9"/>
      <c r="T20" s="9">
        <f>O20</f>
        <v>27828</v>
      </c>
      <c r="U20" s="9"/>
      <c r="W20" s="11"/>
      <c r="X20" s="11"/>
    </row>
    <row r="21" spans="1:24" x14ac:dyDescent="0.2">
      <c r="B21" s="15">
        <v>758.32</v>
      </c>
      <c r="C21" s="15"/>
      <c r="D21" s="15">
        <v>27492</v>
      </c>
      <c r="E21" s="15"/>
      <c r="G21" s="9">
        <f t="shared" ref="G21:G22" si="11">(B21*10^-9)^-1-$G$35</f>
        <v>44819.154376116348</v>
      </c>
      <c r="H21" s="9"/>
      <c r="I21" s="9">
        <f t="shared" ref="I21:I22" si="12">D21</f>
        <v>27492</v>
      </c>
      <c r="J21" s="9"/>
      <c r="M21" s="15">
        <v>813.19</v>
      </c>
      <c r="N21" s="15"/>
      <c r="O21" s="15">
        <v>100194</v>
      </c>
      <c r="P21" s="15"/>
      <c r="R21" s="9">
        <f>(M21*10^-9)^-1-$G$35</f>
        <v>-44160.439780958928</v>
      </c>
      <c r="S21" s="9"/>
      <c r="T21" s="9">
        <f t="shared" ref="T21:T22" si="13">O21</f>
        <v>100194</v>
      </c>
      <c r="U21" s="9"/>
      <c r="W21" s="11"/>
      <c r="X21" s="11"/>
    </row>
    <row r="22" spans="1:24" x14ac:dyDescent="0.2">
      <c r="B22" s="15">
        <v>768.99</v>
      </c>
      <c r="C22" s="15"/>
      <c r="D22" s="15">
        <v>60577</v>
      </c>
      <c r="E22" s="15"/>
      <c r="G22" s="9">
        <f t="shared" si="11"/>
        <v>26521.677081104601</v>
      </c>
      <c r="H22" s="9"/>
      <c r="I22" s="9">
        <f t="shared" si="12"/>
        <v>60577</v>
      </c>
      <c r="J22" s="9"/>
      <c r="M22" s="9">
        <v>824.16</v>
      </c>
      <c r="N22" s="9"/>
      <c r="O22" s="9">
        <v>97412</v>
      </c>
      <c r="P22" s="9"/>
      <c r="R22" s="9">
        <f>(M22*10^-9)^-1-$G$35</f>
        <v>-60528.720537846442</v>
      </c>
      <c r="S22" s="9"/>
      <c r="T22" s="9">
        <f t="shared" si="13"/>
        <v>97412</v>
      </c>
      <c r="U22" s="9"/>
      <c r="W22" s="11"/>
      <c r="X22" s="11"/>
    </row>
    <row r="24" spans="1:24" x14ac:dyDescent="0.2">
      <c r="B24" s="10" t="s">
        <v>6</v>
      </c>
      <c r="C24" s="10"/>
      <c r="D24" s="10"/>
      <c r="E24" s="10"/>
      <c r="M24" s="10" t="s">
        <v>9</v>
      </c>
      <c r="N24" s="10"/>
      <c r="O24" s="10"/>
      <c r="P24" s="10"/>
    </row>
    <row r="25" spans="1:24" x14ac:dyDescent="0.2">
      <c r="A25" s="2" t="s">
        <v>0</v>
      </c>
      <c r="B25" s="12" t="s">
        <v>1</v>
      </c>
      <c r="C25" s="12"/>
      <c r="D25" s="12" t="s">
        <v>2</v>
      </c>
      <c r="E25" s="12"/>
      <c r="G25" s="12" t="s">
        <v>10</v>
      </c>
      <c r="H25" s="12"/>
      <c r="I25" s="13" t="s">
        <v>2</v>
      </c>
      <c r="J25" s="14"/>
      <c r="L25" s="2" t="s">
        <v>0</v>
      </c>
      <c r="M25" s="16" t="s">
        <v>1</v>
      </c>
      <c r="N25" s="16"/>
      <c r="O25" s="16" t="s">
        <v>2</v>
      </c>
      <c r="P25" s="16"/>
      <c r="R25" s="12" t="s">
        <v>10</v>
      </c>
      <c r="S25" s="12"/>
      <c r="T25" s="13" t="s">
        <v>2</v>
      </c>
      <c r="U25" s="14"/>
      <c r="W25" s="11"/>
      <c r="X25" s="11"/>
    </row>
    <row r="26" spans="1:24" x14ac:dyDescent="0.2">
      <c r="B26" s="15">
        <v>749.16</v>
      </c>
      <c r="C26" s="15"/>
      <c r="D26" s="15">
        <v>27131</v>
      </c>
      <c r="E26" s="15"/>
      <c r="G26" s="9">
        <f>(B26*10^-9)^-1-$G$35</f>
        <v>60942.990756866289</v>
      </c>
      <c r="H26" s="9"/>
      <c r="I26" s="9">
        <f>D26</f>
        <v>27131</v>
      </c>
      <c r="J26" s="9"/>
      <c r="M26" s="15">
        <v>799.13</v>
      </c>
      <c r="N26" s="15"/>
      <c r="O26" s="15">
        <v>42004</v>
      </c>
      <c r="P26" s="15"/>
      <c r="R26" s="9">
        <f>(M26*10^-9)^-1</f>
        <v>1251360.8549297359</v>
      </c>
      <c r="S26" s="9"/>
      <c r="T26" s="9">
        <f>O26</f>
        <v>42004</v>
      </c>
      <c r="U26" s="9"/>
      <c r="W26" s="11"/>
      <c r="X26" s="11"/>
    </row>
    <row r="27" spans="1:24" x14ac:dyDescent="0.2">
      <c r="B27" s="15">
        <v>758.29</v>
      </c>
      <c r="C27" s="15"/>
      <c r="D27" s="15">
        <v>30095</v>
      </c>
      <c r="E27" s="15"/>
      <c r="G27" s="9">
        <f t="shared" ref="G27:G28" si="14">(B27*10^-9)^-1-$G$35</f>
        <v>44871.32588720182</v>
      </c>
      <c r="H27" s="9"/>
      <c r="I27" s="9">
        <f t="shared" ref="I27:I28" si="15">D27</f>
        <v>30095</v>
      </c>
      <c r="J27" s="9"/>
      <c r="M27" s="15">
        <v>813.19</v>
      </c>
      <c r="N27" s="15"/>
      <c r="O27" s="15">
        <v>117705</v>
      </c>
      <c r="P27" s="15"/>
      <c r="R27" s="9">
        <f t="shared" ref="R27:R28" si="16">(M27*10^-9)^-1</f>
        <v>1229724.9105375125</v>
      </c>
      <c r="S27" s="9"/>
      <c r="T27" s="9">
        <f t="shared" ref="T27:T28" si="17">O27</f>
        <v>117705</v>
      </c>
      <c r="U27" s="9"/>
      <c r="W27" s="11"/>
      <c r="X27" s="11"/>
    </row>
    <row r="28" spans="1:24" x14ac:dyDescent="0.2">
      <c r="B28" s="15">
        <v>769</v>
      </c>
      <c r="C28" s="15"/>
      <c r="D28" s="15">
        <v>83770</v>
      </c>
      <c r="E28" s="15"/>
      <c r="G28" s="9">
        <f t="shared" si="14"/>
        <v>26504.766716639046</v>
      </c>
      <c r="H28" s="9"/>
      <c r="I28" s="9">
        <f t="shared" si="15"/>
        <v>83770</v>
      </c>
      <c r="J28" s="9"/>
      <c r="M28" s="9">
        <v>824.16</v>
      </c>
      <c r="N28" s="9"/>
      <c r="O28" s="9">
        <v>159032</v>
      </c>
      <c r="P28" s="9"/>
      <c r="R28" s="9">
        <f t="shared" si="16"/>
        <v>1213356.629780625</v>
      </c>
      <c r="S28" s="9"/>
      <c r="T28" s="9">
        <f t="shared" si="17"/>
        <v>159032</v>
      </c>
      <c r="U28" s="9"/>
      <c r="W28" s="11"/>
      <c r="X28" s="11"/>
    </row>
    <row r="30" spans="1:24" x14ac:dyDescent="0.2">
      <c r="A30" s="2" t="s">
        <v>3</v>
      </c>
      <c r="B30" s="12" t="s">
        <v>1</v>
      </c>
      <c r="C30" s="12"/>
      <c r="D30" s="12" t="s">
        <v>2</v>
      </c>
      <c r="E30" s="12"/>
      <c r="G30" s="12" t="s">
        <v>10</v>
      </c>
      <c r="H30" s="12"/>
      <c r="I30" s="13" t="s">
        <v>2</v>
      </c>
      <c r="J30" s="14"/>
      <c r="L30" s="2" t="s">
        <v>3</v>
      </c>
      <c r="M30" s="16" t="s">
        <v>1</v>
      </c>
      <c r="N30" s="16"/>
      <c r="O30" s="16" t="s">
        <v>2</v>
      </c>
      <c r="P30" s="16"/>
      <c r="R30" s="12" t="s">
        <v>10</v>
      </c>
      <c r="S30" s="12"/>
      <c r="T30" s="13" t="s">
        <v>2</v>
      </c>
      <c r="U30" s="14"/>
      <c r="W30" s="11"/>
      <c r="X30" s="11"/>
    </row>
    <row r="31" spans="1:24" x14ac:dyDescent="0.2">
      <c r="B31" s="15">
        <v>749.13</v>
      </c>
      <c r="C31" s="15"/>
      <c r="D31" s="15">
        <v>34382</v>
      </c>
      <c r="E31" s="15"/>
      <c r="G31" s="9">
        <f>(B31*10^-9)^-1-$G$35</f>
        <v>60996.445898473496</v>
      </c>
      <c r="H31" s="9"/>
      <c r="I31" s="9">
        <f>D31</f>
        <v>34382</v>
      </c>
      <c r="J31" s="9"/>
      <c r="M31" s="15">
        <v>799.23</v>
      </c>
      <c r="N31" s="15"/>
      <c r="O31" s="15">
        <v>26366</v>
      </c>
      <c r="P31" s="15"/>
      <c r="R31" s="9">
        <f>(M31*10^-9)^-1</f>
        <v>1251204.2841234687</v>
      </c>
      <c r="S31" s="9"/>
      <c r="T31" s="9">
        <f>O31</f>
        <v>26366</v>
      </c>
      <c r="U31" s="9"/>
      <c r="W31" s="11"/>
      <c r="X31" s="11"/>
    </row>
    <row r="32" spans="1:24" x14ac:dyDescent="0.2">
      <c r="B32" s="15">
        <v>758.29</v>
      </c>
      <c r="C32" s="15"/>
      <c r="D32" s="15">
        <v>33280</v>
      </c>
      <c r="E32" s="15"/>
      <c r="G32" s="9">
        <f t="shared" ref="G32:G33" si="18">(B32*10^-9)^-1-$G$35</f>
        <v>44871.32588720182</v>
      </c>
      <c r="H32" s="9"/>
      <c r="I32" s="9">
        <f t="shared" ref="I32:I33" si="19">D32</f>
        <v>33280</v>
      </c>
      <c r="J32" s="9"/>
      <c r="M32" s="15">
        <v>813.19</v>
      </c>
      <c r="N32" s="15"/>
      <c r="O32" s="15">
        <v>120960</v>
      </c>
      <c r="P32" s="15"/>
      <c r="R32" s="9">
        <f t="shared" ref="R32:R33" si="20">(M32*10^-9)^-1</f>
        <v>1229724.9105375125</v>
      </c>
      <c r="S32" s="9"/>
      <c r="T32" s="9">
        <f t="shared" ref="T32:T33" si="21">O32</f>
        <v>120960</v>
      </c>
      <c r="U32" s="9"/>
      <c r="W32" s="11"/>
      <c r="X32" s="11"/>
    </row>
    <row r="33" spans="2:24" x14ac:dyDescent="0.2">
      <c r="B33" s="15">
        <v>769</v>
      </c>
      <c r="C33" s="15"/>
      <c r="D33" s="15">
        <v>76705</v>
      </c>
      <c r="E33" s="15"/>
      <c r="G33" s="9">
        <f t="shared" si="18"/>
        <v>26504.766716639046</v>
      </c>
      <c r="H33" s="9"/>
      <c r="I33" s="9">
        <f t="shared" si="19"/>
        <v>76705</v>
      </c>
      <c r="J33" s="9"/>
      <c r="M33" s="9">
        <v>824.21</v>
      </c>
      <c r="N33" s="9"/>
      <c r="O33" s="9">
        <v>162245</v>
      </c>
      <c r="P33" s="9"/>
      <c r="R33" s="9">
        <f t="shared" si="20"/>
        <v>1213283.0225306656</v>
      </c>
      <c r="S33" s="9"/>
      <c r="T33" s="9">
        <f t="shared" si="21"/>
        <v>162245</v>
      </c>
      <c r="U33" s="9"/>
      <c r="W33" s="11"/>
      <c r="X33" s="11"/>
    </row>
    <row r="35" spans="2:24" x14ac:dyDescent="0.2">
      <c r="G35">
        <f>1/(0.000000785)</f>
        <v>1273885.3503184714</v>
      </c>
      <c r="H35">
        <f>(1/0.00000074913)</f>
        <v>1334881.7962169449</v>
      </c>
      <c r="I35">
        <f>H35-G35</f>
        <v>60996.445898473496</v>
      </c>
    </row>
    <row r="36" spans="2:24" x14ac:dyDescent="0.2">
      <c r="E36" t="s">
        <v>18</v>
      </c>
      <c r="G36">
        <f>1/(785*10^-9)</f>
        <v>1273885.3503184714</v>
      </c>
    </row>
  </sheetData>
  <mergeCells count="224">
    <mergeCell ref="W32:X32"/>
    <mergeCell ref="W33:X33"/>
    <mergeCell ref="W14:X14"/>
    <mergeCell ref="W15:X15"/>
    <mergeCell ref="W16:X16"/>
    <mergeCell ref="W17:X17"/>
    <mergeCell ref="W19:X19"/>
    <mergeCell ref="W20:X20"/>
    <mergeCell ref="W21:X21"/>
    <mergeCell ref="W22:X22"/>
    <mergeCell ref="W25:X25"/>
    <mergeCell ref="B5:C5"/>
    <mergeCell ref="D5:E5"/>
    <mergeCell ref="B6:C6"/>
    <mergeCell ref="D6:E6"/>
    <mergeCell ref="B8:C8"/>
    <mergeCell ref="D8:E8"/>
    <mergeCell ref="B2:E2"/>
    <mergeCell ref="B3:C3"/>
    <mergeCell ref="D3:E3"/>
    <mergeCell ref="B4:C4"/>
    <mergeCell ref="D4:E4"/>
    <mergeCell ref="B17:C17"/>
    <mergeCell ref="D17:E17"/>
    <mergeCell ref="B14:C14"/>
    <mergeCell ref="D14:E14"/>
    <mergeCell ref="B9:C9"/>
    <mergeCell ref="D9:E9"/>
    <mergeCell ref="B10:C10"/>
    <mergeCell ref="D10:E10"/>
    <mergeCell ref="B11:C11"/>
    <mergeCell ref="D11:E11"/>
    <mergeCell ref="M16:N16"/>
    <mergeCell ref="O16:P16"/>
    <mergeCell ref="M8:N8"/>
    <mergeCell ref="O8:P8"/>
    <mergeCell ref="M9:N9"/>
    <mergeCell ref="O9:P9"/>
    <mergeCell ref="M10:N10"/>
    <mergeCell ref="O10:P10"/>
    <mergeCell ref="B16:C16"/>
    <mergeCell ref="D16:E16"/>
    <mergeCell ref="B13:E13"/>
    <mergeCell ref="B15:C15"/>
    <mergeCell ref="D15:E15"/>
    <mergeCell ref="I15:J15"/>
    <mergeCell ref="I16:J16"/>
    <mergeCell ref="G15:H15"/>
    <mergeCell ref="G16:H16"/>
    <mergeCell ref="B32:C32"/>
    <mergeCell ref="D32:E32"/>
    <mergeCell ref="B33:C33"/>
    <mergeCell ref="D33:E33"/>
    <mergeCell ref="D26:E26"/>
    <mergeCell ref="D27:E27"/>
    <mergeCell ref="B28:C28"/>
    <mergeCell ref="D28:E28"/>
    <mergeCell ref="B30:C30"/>
    <mergeCell ref="D30:E30"/>
    <mergeCell ref="B26:C26"/>
    <mergeCell ref="B27:C27"/>
    <mergeCell ref="M2:P2"/>
    <mergeCell ref="M3:N3"/>
    <mergeCell ref="O3:P3"/>
    <mergeCell ref="M4:N4"/>
    <mergeCell ref="O4:P4"/>
    <mergeCell ref="M5:N5"/>
    <mergeCell ref="O5:P5"/>
    <mergeCell ref="B31:C31"/>
    <mergeCell ref="D31:E31"/>
    <mergeCell ref="B21:C21"/>
    <mergeCell ref="D21:E21"/>
    <mergeCell ref="B22:C22"/>
    <mergeCell ref="D22:E22"/>
    <mergeCell ref="B24:E24"/>
    <mergeCell ref="B25:C25"/>
    <mergeCell ref="D25:E25"/>
    <mergeCell ref="M11:N11"/>
    <mergeCell ref="O11:P11"/>
    <mergeCell ref="B19:C19"/>
    <mergeCell ref="D19:E19"/>
    <mergeCell ref="B20:C20"/>
    <mergeCell ref="D20:E20"/>
    <mergeCell ref="M15:N15"/>
    <mergeCell ref="O15:P15"/>
    <mergeCell ref="M22:N22"/>
    <mergeCell ref="O22:P22"/>
    <mergeCell ref="M25:N25"/>
    <mergeCell ref="O25:P25"/>
    <mergeCell ref="M24:P24"/>
    <mergeCell ref="M17:N17"/>
    <mergeCell ref="O17:P17"/>
    <mergeCell ref="M19:N19"/>
    <mergeCell ref="O19:P19"/>
    <mergeCell ref="M20:N20"/>
    <mergeCell ref="O20:P20"/>
    <mergeCell ref="M33:N33"/>
    <mergeCell ref="O33:P33"/>
    <mergeCell ref="G3:H3"/>
    <mergeCell ref="I3:J3"/>
    <mergeCell ref="G4:H4"/>
    <mergeCell ref="G5:H5"/>
    <mergeCell ref="G6:H6"/>
    <mergeCell ref="I4:J4"/>
    <mergeCell ref="I5:J5"/>
    <mergeCell ref="I6:J6"/>
    <mergeCell ref="M30:N30"/>
    <mergeCell ref="O30:P30"/>
    <mergeCell ref="M31:N31"/>
    <mergeCell ref="O31:P31"/>
    <mergeCell ref="M32:N32"/>
    <mergeCell ref="O32:P32"/>
    <mergeCell ref="M26:N26"/>
    <mergeCell ref="O26:P26"/>
    <mergeCell ref="M27:N27"/>
    <mergeCell ref="O27:P27"/>
    <mergeCell ref="M28:N28"/>
    <mergeCell ref="O28:P28"/>
    <mergeCell ref="M21:N21"/>
    <mergeCell ref="O21:P21"/>
    <mergeCell ref="R3:S3"/>
    <mergeCell ref="T3:U3"/>
    <mergeCell ref="R8:S8"/>
    <mergeCell ref="T8:U8"/>
    <mergeCell ref="R14:S14"/>
    <mergeCell ref="T14:U14"/>
    <mergeCell ref="G8:H8"/>
    <mergeCell ref="I8:J8"/>
    <mergeCell ref="G14:H14"/>
    <mergeCell ref="I14:J14"/>
    <mergeCell ref="G9:H9"/>
    <mergeCell ref="G10:H10"/>
    <mergeCell ref="G11:H11"/>
    <mergeCell ref="I9:J9"/>
    <mergeCell ref="I10:J10"/>
    <mergeCell ref="I11:J11"/>
    <mergeCell ref="M6:N6"/>
    <mergeCell ref="O6:P6"/>
    <mergeCell ref="M14:N14"/>
    <mergeCell ref="O14:P14"/>
    <mergeCell ref="M13:P13"/>
    <mergeCell ref="R25:S25"/>
    <mergeCell ref="T25:U25"/>
    <mergeCell ref="R30:S30"/>
    <mergeCell ref="T30:U30"/>
    <mergeCell ref="R26:S26"/>
    <mergeCell ref="R27:S27"/>
    <mergeCell ref="R28:S28"/>
    <mergeCell ref="T27:U27"/>
    <mergeCell ref="G25:H25"/>
    <mergeCell ref="I25:J25"/>
    <mergeCell ref="G30:H30"/>
    <mergeCell ref="I30:J30"/>
    <mergeCell ref="T28:U28"/>
    <mergeCell ref="I17:J17"/>
    <mergeCell ref="G20:H20"/>
    <mergeCell ref="G21:H21"/>
    <mergeCell ref="G22:H22"/>
    <mergeCell ref="I20:J20"/>
    <mergeCell ref="I21:J21"/>
    <mergeCell ref="I22:J22"/>
    <mergeCell ref="G19:H19"/>
    <mergeCell ref="I19:J19"/>
    <mergeCell ref="G17:H17"/>
    <mergeCell ref="G31:H31"/>
    <mergeCell ref="G32:H32"/>
    <mergeCell ref="G33:H33"/>
    <mergeCell ref="I31:J31"/>
    <mergeCell ref="I32:J32"/>
    <mergeCell ref="I33:J33"/>
    <mergeCell ref="G26:H26"/>
    <mergeCell ref="G27:H27"/>
    <mergeCell ref="G28:H28"/>
    <mergeCell ref="I26:J26"/>
    <mergeCell ref="I27:J27"/>
    <mergeCell ref="I28:J28"/>
    <mergeCell ref="R31:S31"/>
    <mergeCell ref="R32:S32"/>
    <mergeCell ref="R33:S33"/>
    <mergeCell ref="T4:U4"/>
    <mergeCell ref="T5:U5"/>
    <mergeCell ref="T6:U6"/>
    <mergeCell ref="T9:U9"/>
    <mergeCell ref="T10:U10"/>
    <mergeCell ref="T11:U11"/>
    <mergeCell ref="T15:U15"/>
    <mergeCell ref="R15:S15"/>
    <mergeCell ref="R16:S16"/>
    <mergeCell ref="R17:S17"/>
    <mergeCell ref="R20:S20"/>
    <mergeCell ref="R21:S21"/>
    <mergeCell ref="R22:S22"/>
    <mergeCell ref="R4:S4"/>
    <mergeCell ref="R5:S5"/>
    <mergeCell ref="R6:S6"/>
    <mergeCell ref="R9:S9"/>
    <mergeCell ref="R10:S10"/>
    <mergeCell ref="R11:S11"/>
    <mergeCell ref="R19:S19"/>
    <mergeCell ref="T19:U19"/>
    <mergeCell ref="AB2:AC2"/>
    <mergeCell ref="T31:U31"/>
    <mergeCell ref="T32:U32"/>
    <mergeCell ref="T33:U33"/>
    <mergeCell ref="T16:U16"/>
    <mergeCell ref="T17:U17"/>
    <mergeCell ref="T20:U20"/>
    <mergeCell ref="T21:U21"/>
    <mergeCell ref="T22:U22"/>
    <mergeCell ref="T26:U26"/>
    <mergeCell ref="W2:X2"/>
    <mergeCell ref="W3:X3"/>
    <mergeCell ref="W4:X4"/>
    <mergeCell ref="W5:X5"/>
    <mergeCell ref="W6:X6"/>
    <mergeCell ref="W8:X8"/>
    <mergeCell ref="W9:X9"/>
    <mergeCell ref="W10:X10"/>
    <mergeCell ref="W11:X11"/>
    <mergeCell ref="W26:X26"/>
    <mergeCell ref="W27:X27"/>
    <mergeCell ref="W28:X28"/>
    <mergeCell ref="W30:X30"/>
    <mergeCell ref="W31:X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>Colorado Mesa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Larrechea, Taylor J</dc:creator>
  <cp:lastModifiedBy>Larrechea, Taylor J</cp:lastModifiedBy>
  <dcterms:created xsi:type="dcterms:W3CDTF">2019-02-20T22:29:44Z</dcterms:created>
  <dcterms:modified xsi:type="dcterms:W3CDTF">2019-03-10T19:50:24Z</dcterms:modified>
</cp:coreProperties>
</file>