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cer\OneDrive - Universidad de los Andes\Universidad\Sexto Semestre\Laboratorio Intermedio\LabIntermedio2024-2\Efecto Hall\"/>
    </mc:Choice>
  </mc:AlternateContent>
  <xr:revisionPtr revIDLastSave="0" documentId="13_ncr:1_{494099AF-792B-4449-A659-9A3C8A0A5D65}" xr6:coauthVersionLast="47" xr6:coauthVersionMax="47" xr10:uidLastSave="{00000000-0000-0000-0000-000000000000}"/>
  <bookViews>
    <workbookView xWindow="-120" yWindow="-120" windowWidth="20730" windowHeight="11040" xr2:uid="{9D024084-2F90-4A9E-926A-0B6F67C64B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2" i="1" l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41" i="1"/>
  <c r="J42" i="1"/>
  <c r="J47" i="1"/>
  <c r="AZ7" i="1"/>
  <c r="BB1" i="1"/>
  <c r="AP7" i="1"/>
  <c r="AR1" i="1"/>
  <c r="AF7" i="1"/>
  <c r="AH1" i="1"/>
  <c r="V7" i="1"/>
  <c r="X1" i="1"/>
  <c r="M7" i="1"/>
  <c r="O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41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21" i="1"/>
  <c r="C15" i="1"/>
</calcChain>
</file>

<file path=xl/sharedStrings.xml><?xml version="1.0" encoding="utf-8"?>
<sst xmlns="http://schemas.openxmlformats.org/spreadsheetml/2006/main" count="57" uniqueCount="23">
  <si>
    <t>Bz(mT)</t>
  </si>
  <si>
    <t>I(A)</t>
  </si>
  <si>
    <t>I(mA)</t>
  </si>
  <si>
    <t>Vhall(mV)</t>
  </si>
  <si>
    <t>PRIMERA PARTE</t>
  </si>
  <si>
    <t>SEGUNDA PARTE</t>
  </si>
  <si>
    <t>Corriente Ip (mA)</t>
  </si>
  <si>
    <t>B(mT)</t>
  </si>
  <si>
    <t>ACT2</t>
  </si>
  <si>
    <t>ACT 3</t>
  </si>
  <si>
    <t>sigma 0</t>
  </si>
  <si>
    <t>R0</t>
  </si>
  <si>
    <t>VLl(V)</t>
  </si>
  <si>
    <t>ACT 4</t>
  </si>
  <si>
    <t>ip 30 mA</t>
  </si>
  <si>
    <t>T (°C)</t>
  </si>
  <si>
    <t>V L (V)</t>
  </si>
  <si>
    <t>Ip: 30 mA</t>
  </si>
  <si>
    <t>PARTE 2 CON 1,45 mA</t>
  </si>
  <si>
    <t>RH</t>
  </si>
  <si>
    <t>Corriente bobina (A)</t>
  </si>
  <si>
    <t>R</t>
  </si>
  <si>
    <t>(R-R0)/R0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</si>
</sst>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829702537182854"/>
                  <c:y val="0.1060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Hoja1!$C$3:$C$12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Hoja1!$D$3:$D$12</c:f>
              <c:numCache>
                <c:formatCode>General</c:formatCode>
                <c:ptCount val="10"/>
                <c:pt idx="0">
                  <c:v>0</c:v>
                </c:pt>
                <c:pt idx="1">
                  <c:v>21.6</c:v>
                </c:pt>
                <c:pt idx="2">
                  <c:v>39.799999999999997</c:v>
                </c:pt>
                <c:pt idx="3">
                  <c:v>61.2</c:v>
                </c:pt>
                <c:pt idx="4">
                  <c:v>81.599999999999994</c:v>
                </c:pt>
                <c:pt idx="5">
                  <c:v>103.7</c:v>
                </c:pt>
                <c:pt idx="6">
                  <c:v>124.6</c:v>
                </c:pt>
                <c:pt idx="7">
                  <c:v>145.6</c:v>
                </c:pt>
                <c:pt idx="8">
                  <c:v>168.4</c:v>
                </c:pt>
                <c:pt idx="9">
                  <c:v>188.2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93-4332-8B6C-D6532D2AC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877552"/>
        <c:axId val="1334879472"/>
      </c:scatterChart>
      <c:valAx>
        <c:axId val="133487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4879472"/>
        <c:crosses val="autoZero"/>
        <c:crossBetween val="midCat"/>
      </c:valAx>
      <c:valAx>
        <c:axId val="13348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487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217513122761111E-2"/>
                  <c:y val="-0.5586657916535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Hoja1!$N$3:$N$15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Hoja1!$O$3:$O$15</c:f>
              <c:numCache>
                <c:formatCode>General</c:formatCode>
                <c:ptCount val="13"/>
                <c:pt idx="0">
                  <c:v>32.6</c:v>
                </c:pt>
                <c:pt idx="1">
                  <c:v>28.4</c:v>
                </c:pt>
                <c:pt idx="2">
                  <c:v>24.2</c:v>
                </c:pt>
                <c:pt idx="3">
                  <c:v>17.2</c:v>
                </c:pt>
                <c:pt idx="4">
                  <c:v>13.1</c:v>
                </c:pt>
                <c:pt idx="5">
                  <c:v>7</c:v>
                </c:pt>
                <c:pt idx="6">
                  <c:v>-0.3</c:v>
                </c:pt>
                <c:pt idx="7">
                  <c:v>-4.4000000000000004</c:v>
                </c:pt>
                <c:pt idx="8">
                  <c:v>-10.1</c:v>
                </c:pt>
                <c:pt idx="9">
                  <c:v>-15.6</c:v>
                </c:pt>
                <c:pt idx="10">
                  <c:v>-19.899999999999999</c:v>
                </c:pt>
                <c:pt idx="11">
                  <c:v>-25.2</c:v>
                </c:pt>
                <c:pt idx="12">
                  <c:v>-30.7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E-48EF-89D7-DD3338CE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252832"/>
        <c:axId val="1159253312"/>
      </c:scatterChart>
      <c:valAx>
        <c:axId val="115925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9253312"/>
        <c:crosses val="autoZero"/>
        <c:crossBetween val="midCat"/>
      </c:valAx>
      <c:valAx>
        <c:axId val="11592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925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Hoja1!$W$3:$W$15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Hoja1!$X$3:$X$15</c:f>
              <c:numCache>
                <c:formatCode>General</c:formatCode>
                <c:ptCount val="13"/>
                <c:pt idx="0">
                  <c:v>40.4</c:v>
                </c:pt>
                <c:pt idx="1">
                  <c:v>34</c:v>
                </c:pt>
                <c:pt idx="2">
                  <c:v>26.6</c:v>
                </c:pt>
                <c:pt idx="3">
                  <c:v>20.8</c:v>
                </c:pt>
                <c:pt idx="4">
                  <c:v>15</c:v>
                </c:pt>
                <c:pt idx="5">
                  <c:v>8.6</c:v>
                </c:pt>
                <c:pt idx="6">
                  <c:v>1.3</c:v>
                </c:pt>
                <c:pt idx="7">
                  <c:v>-6.3</c:v>
                </c:pt>
                <c:pt idx="8">
                  <c:v>-12.6</c:v>
                </c:pt>
                <c:pt idx="9">
                  <c:v>-18.100000000000001</c:v>
                </c:pt>
                <c:pt idx="10">
                  <c:v>-24.2</c:v>
                </c:pt>
                <c:pt idx="11">
                  <c:v>-30.9</c:v>
                </c:pt>
                <c:pt idx="12">
                  <c:v>-37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5-452F-ADA6-65406E27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1408"/>
        <c:axId val="16801888"/>
      </c:scatterChart>
      <c:valAx>
        <c:axId val="1680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01888"/>
        <c:crosses val="autoZero"/>
        <c:crossBetween val="midCat"/>
      </c:valAx>
      <c:valAx>
        <c:axId val="168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80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Hoja1!$AG$3:$AG$15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Hoja1!$AH$3:$AH$15</c:f>
              <c:numCache>
                <c:formatCode>General</c:formatCode>
                <c:ptCount val="13"/>
                <c:pt idx="0">
                  <c:v>46.2</c:v>
                </c:pt>
                <c:pt idx="1">
                  <c:v>39.1</c:v>
                </c:pt>
                <c:pt idx="2">
                  <c:v>31.6</c:v>
                </c:pt>
                <c:pt idx="3">
                  <c:v>24.6</c:v>
                </c:pt>
                <c:pt idx="4">
                  <c:v>16.8</c:v>
                </c:pt>
                <c:pt idx="5">
                  <c:v>9.8000000000000007</c:v>
                </c:pt>
                <c:pt idx="6">
                  <c:v>2.2999999999999998</c:v>
                </c:pt>
                <c:pt idx="7">
                  <c:v>-6.2</c:v>
                </c:pt>
                <c:pt idx="8">
                  <c:v>-12.9</c:v>
                </c:pt>
                <c:pt idx="9">
                  <c:v>-20.9</c:v>
                </c:pt>
                <c:pt idx="10">
                  <c:v>-28.1</c:v>
                </c:pt>
                <c:pt idx="11">
                  <c:v>-35.4</c:v>
                </c:pt>
                <c:pt idx="12">
                  <c:v>-42.7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2-4045-9497-4CE1A4DEC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29696"/>
        <c:axId val="182031136"/>
      </c:scatterChart>
      <c:valAx>
        <c:axId val="18202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31136"/>
        <c:crosses val="autoZero"/>
        <c:crossBetween val="midCat"/>
      </c:valAx>
      <c:valAx>
        <c:axId val="1820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2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Hoja1!$AR$2</c:f>
              <c:strCache>
                <c:ptCount val="1"/>
                <c:pt idx="0">
                  <c:v>Vhall(mV)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Hoja1!$AQ$3:$AQ$15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Hoja1!$AR$3:$AR$15</c:f>
              <c:numCache>
                <c:formatCode>General</c:formatCode>
                <c:ptCount val="13"/>
                <c:pt idx="0">
                  <c:v>29.4</c:v>
                </c:pt>
                <c:pt idx="1">
                  <c:v>25.2</c:v>
                </c:pt>
                <c:pt idx="2">
                  <c:v>20.6</c:v>
                </c:pt>
                <c:pt idx="3">
                  <c:v>15</c:v>
                </c:pt>
                <c:pt idx="4">
                  <c:v>10.5</c:v>
                </c:pt>
                <c:pt idx="5">
                  <c:v>5.8</c:v>
                </c:pt>
                <c:pt idx="6">
                  <c:v>1.4</c:v>
                </c:pt>
                <c:pt idx="7">
                  <c:v>-4</c:v>
                </c:pt>
                <c:pt idx="8">
                  <c:v>-8.6999999999999993</c:v>
                </c:pt>
                <c:pt idx="9">
                  <c:v>-13.3</c:v>
                </c:pt>
                <c:pt idx="10">
                  <c:v>-17.5</c:v>
                </c:pt>
                <c:pt idx="11">
                  <c:v>-22.7</c:v>
                </c:pt>
                <c:pt idx="12">
                  <c:v>-27.5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A-47EC-83D8-87EBFC092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2736"/>
        <c:axId val="14900816"/>
      </c:scatterChart>
      <c:valAx>
        <c:axId val="1490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00816"/>
        <c:crosses val="autoZero"/>
        <c:crossBetween val="midCat"/>
      </c:valAx>
      <c:valAx>
        <c:axId val="149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0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Hoja1!$BA$3:$BA$15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Hoja1!$BB$3:$BB$15</c:f>
              <c:numCache>
                <c:formatCode>General</c:formatCode>
                <c:ptCount val="13"/>
                <c:pt idx="0">
                  <c:v>48.9</c:v>
                </c:pt>
                <c:pt idx="1">
                  <c:v>41.3</c:v>
                </c:pt>
                <c:pt idx="2">
                  <c:v>33.299999999999997</c:v>
                </c:pt>
                <c:pt idx="3">
                  <c:v>25.9</c:v>
                </c:pt>
                <c:pt idx="4">
                  <c:v>18.399999999999999</c:v>
                </c:pt>
                <c:pt idx="5">
                  <c:v>10.7</c:v>
                </c:pt>
                <c:pt idx="6">
                  <c:v>0.3</c:v>
                </c:pt>
                <c:pt idx="7">
                  <c:v>-6.6</c:v>
                </c:pt>
                <c:pt idx="8">
                  <c:v>-15</c:v>
                </c:pt>
                <c:pt idx="9">
                  <c:v>-22.1</c:v>
                </c:pt>
                <c:pt idx="10">
                  <c:v>-29.8</c:v>
                </c:pt>
                <c:pt idx="11">
                  <c:v>-38.200000000000003</c:v>
                </c:pt>
                <c:pt idx="12">
                  <c:v>-46.4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3-4970-95FD-899C0BACB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14016"/>
        <c:axId val="190614496"/>
      </c:scatterChart>
      <c:valAx>
        <c:axId val="19061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614496"/>
        <c:crosses val="autoZero"/>
        <c:crossBetween val="midCat"/>
      </c:valAx>
      <c:valAx>
        <c:axId val="1906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061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Hoja1!$O$21:$O$35</c:f>
              <c:numCache>
                <c:formatCode>General</c:formatCode>
                <c:ptCount val="15"/>
                <c:pt idx="0">
                  <c:v>-294.7713</c:v>
                </c:pt>
                <c:pt idx="1">
                  <c:v>-252.79929999999999</c:v>
                </c:pt>
                <c:pt idx="2">
                  <c:v>-210.82730000000001</c:v>
                </c:pt>
                <c:pt idx="3">
                  <c:v>-168.85530000000003</c:v>
                </c:pt>
                <c:pt idx="4">
                  <c:v>-126.88329999999999</c:v>
                </c:pt>
                <c:pt idx="5">
                  <c:v>-84.911300000000011</c:v>
                </c:pt>
                <c:pt idx="6">
                  <c:v>-42.93930000000001</c:v>
                </c:pt>
                <c:pt idx="7">
                  <c:v>-0.96730000000000005</c:v>
                </c:pt>
                <c:pt idx="8">
                  <c:v>41.004700000000007</c:v>
                </c:pt>
                <c:pt idx="9">
                  <c:v>82.976700000000022</c:v>
                </c:pt>
                <c:pt idx="10">
                  <c:v>124.9487</c:v>
                </c:pt>
                <c:pt idx="11">
                  <c:v>166.92070000000004</c:v>
                </c:pt>
                <c:pt idx="12">
                  <c:v>208.89270000000002</c:v>
                </c:pt>
                <c:pt idx="13">
                  <c:v>250.8647</c:v>
                </c:pt>
                <c:pt idx="14">
                  <c:v>292.83669999999995</c:v>
                </c:pt>
              </c:numCache>
            </c:numRef>
          </c:xVal>
          <c:yVal>
            <c:numRef>
              <c:f>Hoja1!$P$21:$P$35</c:f>
              <c:numCache>
                <c:formatCode>General</c:formatCode>
                <c:ptCount val="15"/>
                <c:pt idx="0">
                  <c:v>-17.5</c:v>
                </c:pt>
                <c:pt idx="1">
                  <c:v>-15.9</c:v>
                </c:pt>
                <c:pt idx="2">
                  <c:v>-13.8</c:v>
                </c:pt>
                <c:pt idx="3">
                  <c:v>-11.4</c:v>
                </c:pt>
                <c:pt idx="4">
                  <c:v>-8.6999999999999993</c:v>
                </c:pt>
                <c:pt idx="5">
                  <c:v>-6.2</c:v>
                </c:pt>
                <c:pt idx="6">
                  <c:v>-3.5</c:v>
                </c:pt>
                <c:pt idx="7">
                  <c:v>0.3</c:v>
                </c:pt>
                <c:pt idx="8">
                  <c:v>2.9</c:v>
                </c:pt>
                <c:pt idx="9">
                  <c:v>5.6</c:v>
                </c:pt>
                <c:pt idx="10">
                  <c:v>8.3000000000000007</c:v>
                </c:pt>
                <c:pt idx="11">
                  <c:v>10.8</c:v>
                </c:pt>
                <c:pt idx="12">
                  <c:v>13.1</c:v>
                </c:pt>
                <c:pt idx="13">
                  <c:v>15.3</c:v>
                </c:pt>
                <c:pt idx="1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0-4979-A8AF-8CB038927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5024"/>
        <c:axId val="16226944"/>
      </c:scatterChart>
      <c:valAx>
        <c:axId val="1622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6944"/>
        <c:crosses val="autoZero"/>
        <c:crossBetween val="midCat"/>
      </c:valAx>
      <c:valAx>
        <c:axId val="162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Hoja1!$P$40</c:f>
              <c:strCache>
                <c:ptCount val="1"/>
                <c:pt idx="0">
                  <c:v>(R-R0)/R0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Hoja1!$M$41:$M$56</c:f>
              <c:numCache>
                <c:formatCode>General</c:formatCode>
                <c:ptCount val="16"/>
                <c:pt idx="0">
                  <c:v>-0.96730000000000005</c:v>
                </c:pt>
                <c:pt idx="1">
                  <c:v>20.018700000000003</c:v>
                </c:pt>
                <c:pt idx="2">
                  <c:v>41.004700000000007</c:v>
                </c:pt>
                <c:pt idx="3">
                  <c:v>61.990699999999997</c:v>
                </c:pt>
                <c:pt idx="4">
                  <c:v>82.976700000000022</c:v>
                </c:pt>
                <c:pt idx="5">
                  <c:v>103.96270000000001</c:v>
                </c:pt>
                <c:pt idx="6">
                  <c:v>124.9487</c:v>
                </c:pt>
                <c:pt idx="7">
                  <c:v>145.93469999999999</c:v>
                </c:pt>
                <c:pt idx="8">
                  <c:v>166.92070000000004</c:v>
                </c:pt>
                <c:pt idx="9">
                  <c:v>187.90670000000003</c:v>
                </c:pt>
                <c:pt idx="10">
                  <c:v>208.89270000000002</c:v>
                </c:pt>
                <c:pt idx="11">
                  <c:v>229.87870000000004</c:v>
                </c:pt>
                <c:pt idx="12">
                  <c:v>250.8647</c:v>
                </c:pt>
                <c:pt idx="13">
                  <c:v>271.85070000000002</c:v>
                </c:pt>
                <c:pt idx="14">
                  <c:v>292.83669999999995</c:v>
                </c:pt>
                <c:pt idx="15">
                  <c:v>313.8227</c:v>
                </c:pt>
              </c:numCache>
            </c:numRef>
          </c:xVal>
          <c:yVal>
            <c:numRef>
              <c:f>Hoja1!$P$41:$P$56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1.0121457489877966E-3</c:v>
                </c:pt>
                <c:pt idx="3">
                  <c:v>2.0242914979755932E-3</c:v>
                </c:pt>
                <c:pt idx="4">
                  <c:v>3.0364372469633897E-3</c:v>
                </c:pt>
                <c:pt idx="5">
                  <c:v>5.0607287449391984E-3</c:v>
                </c:pt>
                <c:pt idx="6">
                  <c:v>6.0728744939269955E-3</c:v>
                </c:pt>
                <c:pt idx="7">
                  <c:v>8.0971659919028046E-3</c:v>
                </c:pt>
                <c:pt idx="8">
                  <c:v>1.113360323886641E-2</c:v>
                </c:pt>
                <c:pt idx="9">
                  <c:v>1.3157894736842004E-2</c:v>
                </c:pt>
                <c:pt idx="10">
                  <c:v>1.6194331983805609E-2</c:v>
                </c:pt>
                <c:pt idx="11">
                  <c:v>1.9230769230768999E-2</c:v>
                </c:pt>
                <c:pt idx="12">
                  <c:v>2.226720647773282E-2</c:v>
                </c:pt>
                <c:pt idx="13">
                  <c:v>2.530364372469621E-2</c:v>
                </c:pt>
                <c:pt idx="14">
                  <c:v>2.8340080971659815E-2</c:v>
                </c:pt>
                <c:pt idx="15">
                  <c:v>3.1376518218623202E-2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C-4DB4-9CFC-19BFD5635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46639"/>
        <c:axId val="719647119"/>
      </c:scatterChart>
      <c:valAx>
        <c:axId val="71964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9647119"/>
        <c:crosses val="autoZero"/>
        <c:crossBetween val="midCat"/>
      </c:valAx>
      <c:valAx>
        <c:axId val="7196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964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30364</xdr:rowOff>
    </xdr:from>
    <xdr:to>
      <xdr:col>5</xdr:col>
      <xdr:colOff>609600</xdr:colOff>
      <xdr:row>32</xdr:row>
      <xdr:rowOff>30364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C41317-EA75-28A4-80F7-5FD0A39FE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457200</xdr:colOff>
      <xdr:row>2</xdr:row>
      <xdr:rowOff>140970</xdr:rowOff>
    </xdr:from>
    <xdr:to>
      <xdr:col>20</xdr:col>
      <xdr:colOff>24114</xdr:colOff>
      <xdr:row>17</xdr:row>
      <xdr:rowOff>140970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7949B7-D3BF-BE20-41BA-884B42C73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4</xdr:row>
      <xdr:rowOff>3810</xdr:rowOff>
    </xdr:from>
    <xdr:to>
      <xdr:col>30</xdr:col>
      <xdr:colOff>609600</xdr:colOff>
      <xdr:row>19</xdr:row>
      <xdr:rowOff>3810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A29DB8-C78B-2F0A-420A-CE0B1505B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342900</xdr:colOff>
      <xdr:row>3</xdr:row>
      <xdr:rowOff>163830</xdr:rowOff>
    </xdr:from>
    <xdr:to>
      <xdr:col>40</xdr:col>
      <xdr:colOff>160020</xdr:colOff>
      <xdr:row>18</xdr:row>
      <xdr:rowOff>163830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8052A7-7EF8-19C9-25E0-B0E5117DD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523876</xdr:colOff>
      <xdr:row>2</xdr:row>
      <xdr:rowOff>42497</xdr:rowOff>
    </xdr:from>
    <xdr:to>
      <xdr:col>50</xdr:col>
      <xdr:colOff>348030</xdr:colOff>
      <xdr:row>17</xdr:row>
      <xdr:rowOff>38101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C13A589-45D7-3A59-6FCE-4AF8F972F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538480</xdr:colOff>
      <xdr:row>1</xdr:row>
      <xdr:rowOff>111760</xdr:rowOff>
    </xdr:from>
    <xdr:to>
      <xdr:col>60</xdr:col>
      <xdr:colOff>355600</xdr:colOff>
      <xdr:row>16</xdr:row>
      <xdr:rowOff>111760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782238B-72DF-3B7B-A535-378DDDC00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675409</xdr:colOff>
      <xdr:row>19</xdr:row>
      <xdr:rowOff>123537</xdr:rowOff>
    </xdr:from>
    <xdr:to>
      <xdr:col>22</xdr:col>
      <xdr:colOff>467590</xdr:colOff>
      <xdr:row>34</xdr:row>
      <xdr:rowOff>95828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F6C7988-AF67-C9E1-FE86-4D86404C9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681700</xdr:colOff>
      <xdr:row>39</xdr:row>
      <xdr:rowOff>82549</xdr:rowOff>
    </xdr:from>
    <xdr:to>
      <xdr:col>22</xdr:col>
      <xdr:colOff>213890</xdr:colOff>
      <xdr:row>53</xdr:row>
      <xdr:rowOff>124989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4EB9305-3C00-CD71-1BB4-B46522CD1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BC55B-CCF0-49FE-B8EA-4EEDD0CC91DD}">
  <dimension ref="C1:BB60"/>
  <sheetViews>
    <sheetView tabSelected="1" topLeftCell="Z11" zoomScale="75" workbookViewId="0">
      <selection activeCell="AF28" sqref="AF28"/>
    </sheetView>
  </sheetViews>
  <sheetFormatPr baseColWidth="10" defaultRowHeight="15" x14ac:dyDescent="0.25"/>
  <cols>
    <col min="10" max="10" width="22.7109375" customWidth="1"/>
    <col min="11" max="11" width="17.140625" customWidth="1"/>
    <col min="12" max="12" width="25.140625" customWidth="1"/>
    <col min="13" max="13" width="20.28515625" customWidth="1"/>
    <col min="14" max="14" width="14.5703125" bestFit="1" customWidth="1"/>
    <col min="22" max="22" width="18.7109375" customWidth="1"/>
    <col min="25" max="25" width="16.7109375" customWidth="1"/>
    <col min="32" max="32" width="17.28515625" customWidth="1"/>
    <col min="42" max="42" width="13.140625" bestFit="1" customWidth="1"/>
    <col min="44" max="44" width="17.28515625" customWidth="1"/>
    <col min="52" max="52" width="13.140625" bestFit="1" customWidth="1"/>
  </cols>
  <sheetData>
    <row r="1" spans="3:54" x14ac:dyDescent="0.25">
      <c r="M1" t="s">
        <v>20</v>
      </c>
      <c r="N1">
        <v>0.96</v>
      </c>
      <c r="O1">
        <f>209.86*(N1)-0.9673</f>
        <v>200.4983</v>
      </c>
      <c r="W1">
        <v>1.2</v>
      </c>
      <c r="X1">
        <f>209.86*(W1)-0.9673</f>
        <v>250.8647</v>
      </c>
      <c r="AG1">
        <v>1.39</v>
      </c>
      <c r="AH1">
        <f>209.86*(AG1)-0.9673</f>
        <v>290.73809999999997</v>
      </c>
      <c r="AQ1">
        <v>0.8</v>
      </c>
      <c r="AR1">
        <f>209.86*(AQ1)-0.9673</f>
        <v>166.92070000000004</v>
      </c>
      <c r="BA1">
        <v>1.5</v>
      </c>
      <c r="BB1">
        <f>209.86*(BA1)-0.9673</f>
        <v>313.8227</v>
      </c>
    </row>
    <row r="2" spans="3:54" x14ac:dyDescent="0.25">
      <c r="C2" t="s">
        <v>1</v>
      </c>
      <c r="D2" t="s">
        <v>0</v>
      </c>
      <c r="N2" t="s">
        <v>2</v>
      </c>
      <c r="O2" t="s">
        <v>3</v>
      </c>
      <c r="W2" t="s">
        <v>2</v>
      </c>
      <c r="X2" t="s">
        <v>3</v>
      </c>
      <c r="AG2" t="s">
        <v>2</v>
      </c>
      <c r="AH2" t="s">
        <v>3</v>
      </c>
      <c r="AQ2" t="s">
        <v>2</v>
      </c>
      <c r="AR2" t="s">
        <v>3</v>
      </c>
      <c r="BA2" t="s">
        <v>2</v>
      </c>
      <c r="BB2" t="s">
        <v>3</v>
      </c>
    </row>
    <row r="3" spans="3:54" x14ac:dyDescent="0.25">
      <c r="C3">
        <v>0</v>
      </c>
      <c r="D3">
        <v>0</v>
      </c>
      <c r="J3" t="s">
        <v>8</v>
      </c>
      <c r="N3">
        <v>-30</v>
      </c>
      <c r="O3">
        <v>32.6</v>
      </c>
      <c r="W3">
        <v>-30</v>
      </c>
      <c r="X3">
        <v>40.4</v>
      </c>
      <c r="AG3">
        <v>-30</v>
      </c>
      <c r="AH3">
        <v>46.2</v>
      </c>
      <c r="AQ3">
        <v>-30</v>
      </c>
      <c r="AR3">
        <v>29.4</v>
      </c>
      <c r="BA3">
        <v>-30</v>
      </c>
      <c r="BB3">
        <v>48.9</v>
      </c>
    </row>
    <row r="4" spans="3:54" x14ac:dyDescent="0.25">
      <c r="C4">
        <v>0.1</v>
      </c>
      <c r="D4">
        <v>21.6</v>
      </c>
      <c r="J4" t="s">
        <v>4</v>
      </c>
      <c r="N4">
        <v>-25</v>
      </c>
      <c r="O4">
        <v>28.4</v>
      </c>
      <c r="W4">
        <v>-25</v>
      </c>
      <c r="X4">
        <v>34</v>
      </c>
      <c r="AG4">
        <v>-25</v>
      </c>
      <c r="AH4">
        <v>39.1</v>
      </c>
      <c r="AQ4">
        <v>-25</v>
      </c>
      <c r="AR4">
        <v>25.2</v>
      </c>
      <c r="BA4">
        <v>-25</v>
      </c>
      <c r="BB4">
        <v>41.3</v>
      </c>
    </row>
    <row r="5" spans="3:54" x14ac:dyDescent="0.25">
      <c r="C5">
        <v>0.2</v>
      </c>
      <c r="D5">
        <v>39.799999999999997</v>
      </c>
      <c r="N5">
        <v>-20</v>
      </c>
      <c r="O5">
        <v>24.2</v>
      </c>
      <c r="W5">
        <v>-20</v>
      </c>
      <c r="X5">
        <v>26.6</v>
      </c>
      <c r="AG5">
        <v>-20</v>
      </c>
      <c r="AH5">
        <v>31.6</v>
      </c>
      <c r="AQ5">
        <v>-20</v>
      </c>
      <c r="AR5">
        <v>20.6</v>
      </c>
      <c r="BA5">
        <v>-20</v>
      </c>
      <c r="BB5">
        <v>33.299999999999997</v>
      </c>
    </row>
    <row r="6" spans="3:54" x14ac:dyDescent="0.25">
      <c r="C6">
        <v>0.3</v>
      </c>
      <c r="D6">
        <v>61.2</v>
      </c>
      <c r="M6" t="s">
        <v>19</v>
      </c>
      <c r="N6">
        <v>-15</v>
      </c>
      <c r="O6">
        <v>17.2</v>
      </c>
      <c r="V6" t="s">
        <v>19</v>
      </c>
      <c r="W6">
        <v>-15</v>
      </c>
      <c r="X6">
        <v>20.8</v>
      </c>
      <c r="AF6" t="s">
        <v>19</v>
      </c>
      <c r="AG6">
        <v>-15</v>
      </c>
      <c r="AH6">
        <v>24.6</v>
      </c>
      <c r="AP6" t="s">
        <v>19</v>
      </c>
      <c r="AQ6">
        <v>-15</v>
      </c>
      <c r="AR6">
        <v>15</v>
      </c>
      <c r="AZ6" t="s">
        <v>19</v>
      </c>
      <c r="BA6">
        <v>-15</v>
      </c>
      <c r="BB6">
        <v>25.9</v>
      </c>
    </row>
    <row r="7" spans="3:54" x14ac:dyDescent="0.25">
      <c r="C7">
        <v>0.4</v>
      </c>
      <c r="D7">
        <v>81.599999999999994</v>
      </c>
      <c r="M7">
        <f>1.0774*1*10^(-3)/(O1)</f>
        <v>5.3736116465825391E-6</v>
      </c>
      <c r="N7">
        <v>-10</v>
      </c>
      <c r="O7">
        <v>13.1</v>
      </c>
      <c r="V7">
        <f>1.2955*1*10^(-3)/(X1)</f>
        <v>5.1641382785222479E-6</v>
      </c>
      <c r="W7">
        <v>-10</v>
      </c>
      <c r="X7">
        <v>15</v>
      </c>
      <c r="AF7">
        <f>1.4908*1*10^(-3)/(AH1)</f>
        <v>5.127638930019836E-6</v>
      </c>
      <c r="AG7">
        <v>-10</v>
      </c>
      <c r="AH7">
        <v>16.8</v>
      </c>
      <c r="AP7">
        <f>0.9521*1*10^(-3)/(AR1)</f>
        <v>5.7039061063127564E-6</v>
      </c>
      <c r="AQ7">
        <v>-10</v>
      </c>
      <c r="AR7">
        <v>10.5</v>
      </c>
      <c r="AZ7">
        <f>1.5932*1*10^(-3)/(BB1)</f>
        <v>5.0767519366827191E-6</v>
      </c>
      <c r="BA7">
        <v>-10</v>
      </c>
      <c r="BB7">
        <v>18.399999999999999</v>
      </c>
    </row>
    <row r="8" spans="3:54" x14ac:dyDescent="0.25">
      <c r="C8">
        <v>0.5</v>
      </c>
      <c r="D8">
        <v>103.7</v>
      </c>
      <c r="N8">
        <v>-5</v>
      </c>
      <c r="O8">
        <v>7</v>
      </c>
      <c r="W8">
        <v>-5</v>
      </c>
      <c r="X8">
        <v>8.6</v>
      </c>
      <c r="AG8">
        <v>-5</v>
      </c>
      <c r="AH8">
        <v>9.8000000000000007</v>
      </c>
      <c r="AQ8">
        <v>-5</v>
      </c>
      <c r="AR8">
        <v>5.8</v>
      </c>
      <c r="BA8">
        <v>-5</v>
      </c>
      <c r="BB8">
        <v>10.7</v>
      </c>
    </row>
    <row r="9" spans="3:54" x14ac:dyDescent="0.25">
      <c r="C9">
        <v>0.6</v>
      </c>
      <c r="D9">
        <v>124.6</v>
      </c>
      <c r="N9">
        <v>0</v>
      </c>
      <c r="O9">
        <v>-0.3</v>
      </c>
      <c r="W9">
        <v>0</v>
      </c>
      <c r="X9">
        <v>1.3</v>
      </c>
      <c r="AG9">
        <v>0</v>
      </c>
      <c r="AH9">
        <v>2.2999999999999998</v>
      </c>
      <c r="AQ9">
        <v>0</v>
      </c>
      <c r="AR9">
        <v>1.4</v>
      </c>
      <c r="BA9">
        <v>0</v>
      </c>
      <c r="BB9">
        <v>0.3</v>
      </c>
    </row>
    <row r="10" spans="3:54" x14ac:dyDescent="0.25">
      <c r="C10">
        <v>0.7</v>
      </c>
      <c r="D10">
        <v>145.6</v>
      </c>
      <c r="N10">
        <v>5</v>
      </c>
      <c r="O10">
        <v>-4.4000000000000004</v>
      </c>
      <c r="W10">
        <v>5</v>
      </c>
      <c r="X10">
        <v>-6.3</v>
      </c>
      <c r="AG10">
        <v>5</v>
      </c>
      <c r="AH10">
        <v>-6.2</v>
      </c>
      <c r="AQ10">
        <v>5</v>
      </c>
      <c r="AR10">
        <v>-4</v>
      </c>
      <c r="BA10">
        <v>5</v>
      </c>
      <c r="BB10">
        <v>-6.6</v>
      </c>
    </row>
    <row r="11" spans="3:54" x14ac:dyDescent="0.25">
      <c r="C11">
        <v>0.8</v>
      </c>
      <c r="D11">
        <v>168.4</v>
      </c>
      <c r="N11">
        <v>10</v>
      </c>
      <c r="O11">
        <v>-10.1</v>
      </c>
      <c r="W11">
        <v>10</v>
      </c>
      <c r="X11">
        <v>-12.6</v>
      </c>
      <c r="AG11">
        <v>10</v>
      </c>
      <c r="AH11">
        <v>-12.9</v>
      </c>
      <c r="AQ11">
        <v>10</v>
      </c>
      <c r="AR11">
        <v>-8.6999999999999993</v>
      </c>
      <c r="BA11">
        <v>10</v>
      </c>
      <c r="BB11">
        <v>-15</v>
      </c>
    </row>
    <row r="12" spans="3:54" x14ac:dyDescent="0.25">
      <c r="C12">
        <v>0.9</v>
      </c>
      <c r="D12">
        <v>188.2</v>
      </c>
      <c r="N12">
        <v>15</v>
      </c>
      <c r="O12">
        <v>-15.6</v>
      </c>
      <c r="W12">
        <v>15</v>
      </c>
      <c r="X12">
        <v>-18.100000000000001</v>
      </c>
      <c r="AG12">
        <v>15</v>
      </c>
      <c r="AH12">
        <v>-20.9</v>
      </c>
      <c r="AQ12">
        <v>15</v>
      </c>
      <c r="AR12">
        <v>-13.3</v>
      </c>
      <c r="BA12">
        <v>15</v>
      </c>
      <c r="BB12">
        <v>-22.1</v>
      </c>
    </row>
    <row r="13" spans="3:54" x14ac:dyDescent="0.25">
      <c r="N13">
        <v>20</v>
      </c>
      <c r="O13">
        <v>-19.899999999999999</v>
      </c>
      <c r="W13">
        <v>20</v>
      </c>
      <c r="X13">
        <v>-24.2</v>
      </c>
      <c r="AG13">
        <v>20</v>
      </c>
      <c r="AH13">
        <v>-28.1</v>
      </c>
      <c r="AQ13">
        <v>20</v>
      </c>
      <c r="AR13">
        <v>-17.5</v>
      </c>
      <c r="BA13">
        <v>20</v>
      </c>
      <c r="BB13">
        <v>-29.8</v>
      </c>
    </row>
    <row r="14" spans="3:54" x14ac:dyDescent="0.25">
      <c r="N14">
        <v>25</v>
      </c>
      <c r="O14">
        <v>-25.2</v>
      </c>
      <c r="W14">
        <v>25</v>
      </c>
      <c r="X14">
        <v>-30.9</v>
      </c>
      <c r="AG14">
        <v>25</v>
      </c>
      <c r="AH14">
        <v>-35.4</v>
      </c>
      <c r="AQ14">
        <v>25</v>
      </c>
      <c r="AR14">
        <v>-22.7</v>
      </c>
      <c r="BA14">
        <v>25</v>
      </c>
      <c r="BB14">
        <v>-38.200000000000003</v>
      </c>
    </row>
    <row r="15" spans="3:54" x14ac:dyDescent="0.25">
      <c r="C15" s="1">
        <f>(200+0.9673)/209.86</f>
        <v>0.9576255598970741</v>
      </c>
      <c r="N15">
        <v>30</v>
      </c>
      <c r="O15">
        <v>-30.7</v>
      </c>
      <c r="W15">
        <v>30</v>
      </c>
      <c r="X15">
        <v>-37</v>
      </c>
      <c r="AG15">
        <v>30</v>
      </c>
      <c r="AH15">
        <v>-42.7</v>
      </c>
      <c r="AQ15">
        <v>30</v>
      </c>
      <c r="AR15">
        <v>-27.5</v>
      </c>
      <c r="BA15">
        <v>30</v>
      </c>
      <c r="BB15">
        <v>-46.4</v>
      </c>
    </row>
    <row r="20" spans="10:54" x14ac:dyDescent="0.25">
      <c r="J20" t="s">
        <v>8</v>
      </c>
      <c r="M20" t="s">
        <v>6</v>
      </c>
      <c r="N20" t="s">
        <v>1</v>
      </c>
      <c r="O20" t="s">
        <v>7</v>
      </c>
      <c r="P20" t="s">
        <v>3</v>
      </c>
    </row>
    <row r="21" spans="10:54" x14ac:dyDescent="0.25">
      <c r="J21" t="s">
        <v>5</v>
      </c>
      <c r="M21">
        <v>-10</v>
      </c>
      <c r="N21">
        <v>-1.4</v>
      </c>
      <c r="O21">
        <f>209.86*(N21)-0.9673</f>
        <v>-294.7713</v>
      </c>
      <c r="P21">
        <v>-17.5</v>
      </c>
      <c r="Y21" t="s">
        <v>6</v>
      </c>
      <c r="Z21" t="s">
        <v>1</v>
      </c>
      <c r="AA21" t="s">
        <v>7</v>
      </c>
      <c r="AB21" t="s">
        <v>3</v>
      </c>
      <c r="AF21" t="s">
        <v>6</v>
      </c>
      <c r="AG21" t="s">
        <v>1</v>
      </c>
      <c r="AH21" t="s">
        <v>7</v>
      </c>
      <c r="AI21" t="s">
        <v>3</v>
      </c>
      <c r="AO21" t="s">
        <v>6</v>
      </c>
      <c r="AP21" t="s">
        <v>1</v>
      </c>
      <c r="AQ21" t="s">
        <v>7</v>
      </c>
      <c r="AR21" t="s">
        <v>3</v>
      </c>
      <c r="AY21" t="s">
        <v>6</v>
      </c>
      <c r="AZ21" t="s">
        <v>1</v>
      </c>
      <c r="BA21" t="s">
        <v>7</v>
      </c>
      <c r="BB21" t="s">
        <v>3</v>
      </c>
    </row>
    <row r="22" spans="10:54" x14ac:dyDescent="0.25">
      <c r="N22">
        <v>-1.2</v>
      </c>
      <c r="O22">
        <f t="shared" ref="O22:O35" si="0">209.86*(N22)-0.9673</f>
        <v>-252.79929999999999</v>
      </c>
      <c r="P22">
        <v>-15.9</v>
      </c>
      <c r="Y22">
        <v>-5</v>
      </c>
      <c r="Z22">
        <v>-1.4</v>
      </c>
      <c r="AA22">
        <f>209.86*(Z22)-0.9673</f>
        <v>-294.7713</v>
      </c>
      <c r="AB22">
        <v>-10.5</v>
      </c>
      <c r="AF22">
        <v>0</v>
      </c>
      <c r="AG22">
        <v>-1.4</v>
      </c>
      <c r="AH22">
        <f>209.86*(AG22)-0.9673</f>
        <v>-294.7713</v>
      </c>
      <c r="AI22">
        <v>-2.9</v>
      </c>
      <c r="AO22">
        <v>5</v>
      </c>
      <c r="AP22">
        <v>-1.4</v>
      </c>
      <c r="AQ22">
        <f>209.86*(AP22)-0.9673</f>
        <v>-294.7713</v>
      </c>
      <c r="AR22">
        <v>6.3</v>
      </c>
      <c r="AY22">
        <v>10</v>
      </c>
      <c r="AZ22">
        <v>-1.4</v>
      </c>
      <c r="BA22">
        <f>209.86*(AZ22)-0.9673</f>
        <v>-294.7713</v>
      </c>
      <c r="BB22">
        <v>14.7</v>
      </c>
    </row>
    <row r="23" spans="10:54" x14ac:dyDescent="0.25">
      <c r="N23">
        <v>-1</v>
      </c>
      <c r="O23">
        <f t="shared" si="0"/>
        <v>-210.82730000000001</v>
      </c>
      <c r="P23">
        <v>-13.8</v>
      </c>
      <c r="Z23">
        <v>-1.2</v>
      </c>
      <c r="AA23">
        <f t="shared" ref="AA23:AA36" si="1">209.86*(Z23)-0.9673</f>
        <v>-252.79929999999999</v>
      </c>
      <c r="AB23">
        <v>-9.5</v>
      </c>
      <c r="AG23">
        <v>-1.2</v>
      </c>
      <c r="AH23">
        <f t="shared" ref="AH23:AH36" si="2">209.86*(AG23)-0.9673</f>
        <v>-252.79929999999999</v>
      </c>
      <c r="AI23">
        <v>-2.5</v>
      </c>
      <c r="AP23">
        <v>-1.2</v>
      </c>
      <c r="AQ23">
        <f t="shared" ref="AQ23:AQ36" si="3">209.86*(AP23)-0.9673</f>
        <v>-252.79929999999999</v>
      </c>
      <c r="AR23">
        <v>5.7</v>
      </c>
      <c r="AZ23">
        <v>-1.2</v>
      </c>
      <c r="BA23">
        <f t="shared" ref="BA23:BA36" si="4">209.86*(AZ23)-0.9673</f>
        <v>-252.79929999999999</v>
      </c>
      <c r="BB23">
        <v>13.1</v>
      </c>
    </row>
    <row r="24" spans="10:54" x14ac:dyDescent="0.25">
      <c r="N24">
        <v>-0.8</v>
      </c>
      <c r="O24">
        <f t="shared" si="0"/>
        <v>-168.85530000000003</v>
      </c>
      <c r="P24">
        <v>-11.4</v>
      </c>
      <c r="Z24">
        <v>-1</v>
      </c>
      <c r="AA24">
        <f t="shared" si="1"/>
        <v>-210.82730000000001</v>
      </c>
      <c r="AB24">
        <v>-8.1999999999999993</v>
      </c>
      <c r="AG24">
        <v>-1</v>
      </c>
      <c r="AH24">
        <f t="shared" si="2"/>
        <v>-210.82730000000001</v>
      </c>
      <c r="AI24">
        <v>-2.2000000000000002</v>
      </c>
      <c r="AP24">
        <v>-1</v>
      </c>
      <c r="AQ24">
        <f t="shared" si="3"/>
        <v>-210.82730000000001</v>
      </c>
      <c r="AR24">
        <v>4.9000000000000004</v>
      </c>
      <c r="AZ24">
        <v>-1</v>
      </c>
      <c r="BA24">
        <f t="shared" si="4"/>
        <v>-210.82730000000001</v>
      </c>
      <c r="BB24">
        <v>11</v>
      </c>
    </row>
    <row r="25" spans="10:54" x14ac:dyDescent="0.25">
      <c r="N25">
        <v>-0.6</v>
      </c>
      <c r="O25">
        <f t="shared" si="0"/>
        <v>-126.88329999999999</v>
      </c>
      <c r="P25">
        <v>-8.6999999999999993</v>
      </c>
      <c r="Z25">
        <v>-0.8</v>
      </c>
      <c r="AA25">
        <f t="shared" si="1"/>
        <v>-168.85530000000003</v>
      </c>
      <c r="AB25">
        <v>-6.8</v>
      </c>
      <c r="AG25">
        <v>-0.8</v>
      </c>
      <c r="AH25">
        <f t="shared" si="2"/>
        <v>-168.85530000000003</v>
      </c>
      <c r="AI25">
        <v>-1.8</v>
      </c>
      <c r="AP25">
        <v>-0.8</v>
      </c>
      <c r="AQ25">
        <f t="shared" si="3"/>
        <v>-168.85530000000003</v>
      </c>
      <c r="AR25">
        <v>4</v>
      </c>
      <c r="AZ25">
        <v>-0.8</v>
      </c>
      <c r="BA25">
        <f t="shared" si="4"/>
        <v>-168.85530000000003</v>
      </c>
      <c r="BB25">
        <v>8.9</v>
      </c>
    </row>
    <row r="26" spans="10:54" x14ac:dyDescent="0.25">
      <c r="N26">
        <v>-0.4</v>
      </c>
      <c r="O26">
        <f t="shared" si="0"/>
        <v>-84.911300000000011</v>
      </c>
      <c r="P26">
        <v>-6.2</v>
      </c>
      <c r="Z26">
        <v>-0.6</v>
      </c>
      <c r="AA26">
        <f t="shared" si="1"/>
        <v>-126.88329999999999</v>
      </c>
      <c r="AB26">
        <v>-5.3</v>
      </c>
      <c r="AG26">
        <v>-0.6</v>
      </c>
      <c r="AH26">
        <f t="shared" si="2"/>
        <v>-126.88329999999999</v>
      </c>
      <c r="AI26">
        <v>-1.4</v>
      </c>
      <c r="AP26">
        <v>-0.6</v>
      </c>
      <c r="AQ26">
        <f t="shared" si="3"/>
        <v>-126.88329999999999</v>
      </c>
      <c r="AR26">
        <v>3.1</v>
      </c>
      <c r="AZ26">
        <v>-0.6</v>
      </c>
      <c r="BA26">
        <f t="shared" si="4"/>
        <v>-126.88329999999999</v>
      </c>
      <c r="BB26">
        <v>6.7</v>
      </c>
    </row>
    <row r="27" spans="10:54" x14ac:dyDescent="0.25">
      <c r="N27">
        <v>-0.2</v>
      </c>
      <c r="O27">
        <f t="shared" si="0"/>
        <v>-42.93930000000001</v>
      </c>
      <c r="P27">
        <v>-3.5</v>
      </c>
      <c r="Z27">
        <v>-0.4</v>
      </c>
      <c r="AA27">
        <f t="shared" si="1"/>
        <v>-84.911300000000011</v>
      </c>
      <c r="AB27">
        <v>-3.7</v>
      </c>
      <c r="AG27">
        <v>-0.4</v>
      </c>
      <c r="AH27">
        <f t="shared" si="2"/>
        <v>-84.911300000000011</v>
      </c>
      <c r="AI27">
        <v>-1</v>
      </c>
      <c r="AP27">
        <v>-0.4</v>
      </c>
      <c r="AQ27">
        <f t="shared" si="3"/>
        <v>-84.911300000000011</v>
      </c>
      <c r="AR27">
        <v>2</v>
      </c>
      <c r="AZ27">
        <v>-0.4</v>
      </c>
      <c r="BA27">
        <f t="shared" si="4"/>
        <v>-84.911300000000011</v>
      </c>
      <c r="BB27">
        <v>4.4000000000000004</v>
      </c>
    </row>
    <row r="28" spans="10:54" x14ac:dyDescent="0.25">
      <c r="N28">
        <v>0</v>
      </c>
      <c r="O28">
        <f t="shared" si="0"/>
        <v>-0.96730000000000005</v>
      </c>
      <c r="P28">
        <v>0.3</v>
      </c>
      <c r="Z28">
        <v>-0.2</v>
      </c>
      <c r="AA28">
        <f t="shared" si="1"/>
        <v>-42.93930000000001</v>
      </c>
      <c r="AB28">
        <v>-2</v>
      </c>
      <c r="AG28">
        <v>-0.2</v>
      </c>
      <c r="AH28">
        <f t="shared" si="2"/>
        <v>-42.93930000000001</v>
      </c>
      <c r="AI28">
        <v>-0.6</v>
      </c>
      <c r="AP28">
        <v>-0.2</v>
      </c>
      <c r="AQ28">
        <f t="shared" si="3"/>
        <v>-42.93930000000001</v>
      </c>
      <c r="AR28">
        <v>1.1000000000000001</v>
      </c>
      <c r="AZ28">
        <v>-0.2</v>
      </c>
      <c r="BA28">
        <f t="shared" si="4"/>
        <v>-42.93930000000001</v>
      </c>
      <c r="BB28">
        <v>2.1</v>
      </c>
    </row>
    <row r="29" spans="10:54" x14ac:dyDescent="0.25">
      <c r="N29">
        <v>0.2</v>
      </c>
      <c r="O29">
        <f t="shared" si="0"/>
        <v>41.004700000000007</v>
      </c>
      <c r="P29">
        <v>2.9</v>
      </c>
      <c r="Z29">
        <v>0</v>
      </c>
      <c r="AA29">
        <f t="shared" si="1"/>
        <v>-0.96730000000000005</v>
      </c>
      <c r="AB29">
        <v>-0.04</v>
      </c>
      <c r="AG29">
        <v>0</v>
      </c>
      <c r="AH29">
        <f t="shared" si="2"/>
        <v>-0.96730000000000005</v>
      </c>
      <c r="AI29">
        <v>0</v>
      </c>
      <c r="AP29">
        <v>0</v>
      </c>
      <c r="AQ29">
        <f t="shared" si="3"/>
        <v>-0.96730000000000005</v>
      </c>
      <c r="AR29">
        <v>0</v>
      </c>
      <c r="AZ29">
        <v>0</v>
      </c>
      <c r="BA29">
        <f t="shared" si="4"/>
        <v>-0.96730000000000005</v>
      </c>
      <c r="BB29">
        <v>0.4</v>
      </c>
    </row>
    <row r="30" spans="10:54" x14ac:dyDescent="0.25">
      <c r="N30">
        <v>0.4</v>
      </c>
      <c r="O30">
        <f t="shared" si="0"/>
        <v>82.976700000000022</v>
      </c>
      <c r="P30">
        <v>5.6</v>
      </c>
      <c r="Z30">
        <v>0.2</v>
      </c>
      <c r="AA30">
        <f t="shared" si="1"/>
        <v>41.004700000000007</v>
      </c>
      <c r="AB30">
        <v>1.4</v>
      </c>
      <c r="AG30">
        <v>0.2</v>
      </c>
      <c r="AH30">
        <f t="shared" si="2"/>
        <v>41.004700000000007</v>
      </c>
      <c r="AI30">
        <v>0.3</v>
      </c>
      <c r="AP30">
        <v>0.2</v>
      </c>
      <c r="AQ30">
        <f t="shared" si="3"/>
        <v>41.004700000000007</v>
      </c>
      <c r="AR30">
        <v>-1</v>
      </c>
      <c r="AZ30">
        <v>0.2</v>
      </c>
      <c r="BA30">
        <f t="shared" si="4"/>
        <v>41.004700000000007</v>
      </c>
      <c r="BB30">
        <v>-2.9</v>
      </c>
    </row>
    <row r="31" spans="10:54" x14ac:dyDescent="0.25">
      <c r="N31">
        <v>0.6</v>
      </c>
      <c r="O31">
        <f t="shared" si="0"/>
        <v>124.9487</v>
      </c>
      <c r="P31">
        <v>8.3000000000000007</v>
      </c>
      <c r="Z31">
        <v>0.4</v>
      </c>
      <c r="AA31">
        <f t="shared" si="1"/>
        <v>82.976700000000022</v>
      </c>
      <c r="AB31">
        <v>3</v>
      </c>
      <c r="AG31">
        <v>0.4</v>
      </c>
      <c r="AH31">
        <f t="shared" si="2"/>
        <v>82.976700000000022</v>
      </c>
      <c r="AI31">
        <v>0.7</v>
      </c>
      <c r="AP31">
        <v>0.4</v>
      </c>
      <c r="AQ31">
        <f t="shared" si="3"/>
        <v>82.976700000000022</v>
      </c>
      <c r="AR31">
        <v>-2.1</v>
      </c>
      <c r="AZ31">
        <v>0.4</v>
      </c>
      <c r="BA31">
        <f t="shared" si="4"/>
        <v>82.976700000000022</v>
      </c>
      <c r="BB31">
        <v>-5.2</v>
      </c>
    </row>
    <row r="32" spans="10:54" x14ac:dyDescent="0.25">
      <c r="N32">
        <v>0.8</v>
      </c>
      <c r="O32">
        <f t="shared" si="0"/>
        <v>166.92070000000004</v>
      </c>
      <c r="P32">
        <v>10.8</v>
      </c>
      <c r="Z32">
        <v>0.6</v>
      </c>
      <c r="AA32">
        <f t="shared" si="1"/>
        <v>124.9487</v>
      </c>
      <c r="AB32">
        <v>4.4000000000000004</v>
      </c>
      <c r="AG32">
        <v>0.6</v>
      </c>
      <c r="AH32">
        <f t="shared" si="2"/>
        <v>124.9487</v>
      </c>
      <c r="AI32">
        <v>1.1000000000000001</v>
      </c>
      <c r="AP32">
        <v>0.6</v>
      </c>
      <c r="AQ32">
        <f t="shared" si="3"/>
        <v>124.9487</v>
      </c>
      <c r="AR32">
        <v>-3.1</v>
      </c>
      <c r="AZ32">
        <v>0.6</v>
      </c>
      <c r="BA32">
        <f t="shared" si="4"/>
        <v>124.9487</v>
      </c>
      <c r="BB32">
        <v>-7.5</v>
      </c>
    </row>
    <row r="33" spans="10:54" x14ac:dyDescent="0.25">
      <c r="N33">
        <v>1</v>
      </c>
      <c r="O33">
        <f t="shared" si="0"/>
        <v>208.89270000000002</v>
      </c>
      <c r="P33">
        <v>13.1</v>
      </c>
      <c r="Z33">
        <v>0.8</v>
      </c>
      <c r="AA33">
        <f t="shared" si="1"/>
        <v>166.92070000000004</v>
      </c>
      <c r="AB33">
        <v>5.9</v>
      </c>
      <c r="AG33">
        <v>0.8</v>
      </c>
      <c r="AH33">
        <f t="shared" si="2"/>
        <v>166.92070000000004</v>
      </c>
      <c r="AI33">
        <v>1.4</v>
      </c>
      <c r="AP33">
        <v>0.8</v>
      </c>
      <c r="AQ33">
        <f t="shared" si="3"/>
        <v>166.92070000000004</v>
      </c>
      <c r="AR33">
        <v>-4.0999999999999996</v>
      </c>
      <c r="AZ33">
        <v>0.8</v>
      </c>
      <c r="BA33">
        <f t="shared" si="4"/>
        <v>166.92070000000004</v>
      </c>
      <c r="BB33">
        <v>-9.6</v>
      </c>
    </row>
    <row r="34" spans="10:54" x14ac:dyDescent="0.25">
      <c r="N34">
        <v>1.2</v>
      </c>
      <c r="O34">
        <f t="shared" si="0"/>
        <v>250.8647</v>
      </c>
      <c r="P34">
        <v>15.3</v>
      </c>
      <c r="Z34">
        <v>1</v>
      </c>
      <c r="AA34">
        <f t="shared" si="1"/>
        <v>208.89270000000002</v>
      </c>
      <c r="AB34">
        <v>7.4</v>
      </c>
      <c r="AG34">
        <v>1</v>
      </c>
      <c r="AH34">
        <f t="shared" si="2"/>
        <v>208.89270000000002</v>
      </c>
      <c r="AI34">
        <v>1.8</v>
      </c>
      <c r="AP34">
        <v>1</v>
      </c>
      <c r="AQ34">
        <f t="shared" si="3"/>
        <v>208.89270000000002</v>
      </c>
      <c r="AR34">
        <v>-5</v>
      </c>
      <c r="AZ34">
        <v>1</v>
      </c>
      <c r="BA34">
        <f t="shared" si="4"/>
        <v>208.89270000000002</v>
      </c>
      <c r="BB34">
        <v>-11.7</v>
      </c>
    </row>
    <row r="35" spans="10:54" x14ac:dyDescent="0.25">
      <c r="N35">
        <v>1.4</v>
      </c>
      <c r="O35">
        <f t="shared" si="0"/>
        <v>292.83669999999995</v>
      </c>
      <c r="P35">
        <v>17</v>
      </c>
      <c r="Z35">
        <v>1.2</v>
      </c>
      <c r="AA35">
        <f t="shared" si="1"/>
        <v>250.8647</v>
      </c>
      <c r="AB35">
        <v>8.6999999999999993</v>
      </c>
      <c r="AG35">
        <v>1.2</v>
      </c>
      <c r="AH35">
        <f t="shared" si="2"/>
        <v>250.8647</v>
      </c>
      <c r="AI35">
        <v>2.1</v>
      </c>
      <c r="AP35">
        <v>1.2</v>
      </c>
      <c r="AQ35">
        <f t="shared" si="3"/>
        <v>250.8647</v>
      </c>
      <c r="AR35">
        <v>-5.9</v>
      </c>
      <c r="AZ35">
        <v>1.2</v>
      </c>
      <c r="BA35">
        <f t="shared" si="4"/>
        <v>250.8647</v>
      </c>
      <c r="BB35">
        <v>-13.5</v>
      </c>
    </row>
    <row r="36" spans="10:54" x14ac:dyDescent="0.25">
      <c r="Z36">
        <v>1.4</v>
      </c>
      <c r="AA36">
        <f t="shared" si="1"/>
        <v>292.83669999999995</v>
      </c>
      <c r="AB36">
        <v>10.1</v>
      </c>
      <c r="AG36">
        <v>1.4</v>
      </c>
      <c r="AH36">
        <f t="shared" si="2"/>
        <v>292.83669999999995</v>
      </c>
      <c r="AI36">
        <v>2.4</v>
      </c>
      <c r="AP36">
        <v>1.4</v>
      </c>
      <c r="AQ36">
        <f t="shared" si="3"/>
        <v>292.83669999999995</v>
      </c>
      <c r="AR36">
        <v>-6.6</v>
      </c>
      <c r="AZ36">
        <v>1.4</v>
      </c>
      <c r="BA36">
        <f t="shared" si="4"/>
        <v>292.83669999999995</v>
      </c>
      <c r="BB36">
        <v>-15.1</v>
      </c>
    </row>
    <row r="40" spans="10:54" x14ac:dyDescent="0.25">
      <c r="J40" t="s">
        <v>9</v>
      </c>
      <c r="L40" t="s">
        <v>1</v>
      </c>
      <c r="M40" t="s">
        <v>7</v>
      </c>
      <c r="N40" t="s">
        <v>12</v>
      </c>
      <c r="O40" t="s">
        <v>21</v>
      </c>
      <c r="P40" t="s">
        <v>22</v>
      </c>
    </row>
    <row r="41" spans="10:54" x14ac:dyDescent="0.25">
      <c r="J41" t="s">
        <v>17</v>
      </c>
      <c r="L41">
        <v>0</v>
      </c>
      <c r="M41">
        <f>209.86*(L41)-0.9673</f>
        <v>-0.96730000000000005</v>
      </c>
      <c r="N41">
        <v>0.98799999999999999</v>
      </c>
      <c r="O41">
        <f>N41/$J$42</f>
        <v>32.933333333333337</v>
      </c>
      <c r="P41">
        <f>(O41-$J$47)/($J$47)</f>
        <v>0</v>
      </c>
      <c r="X41" t="s">
        <v>13</v>
      </c>
      <c r="Y41" t="s">
        <v>15</v>
      </c>
      <c r="Z41" t="s">
        <v>16</v>
      </c>
    </row>
    <row r="42" spans="10:54" x14ac:dyDescent="0.25">
      <c r="J42">
        <f>30/1000</f>
        <v>0.03</v>
      </c>
      <c r="L42">
        <v>0.1</v>
      </c>
      <c r="M42">
        <f t="shared" ref="M42:M56" si="5">209.86*(L42)-0.9673</f>
        <v>20.018700000000003</v>
      </c>
      <c r="N42">
        <v>0.98799999999999999</v>
      </c>
      <c r="O42">
        <f t="shared" ref="O42:O56" si="6">N42/$J$42</f>
        <v>32.933333333333337</v>
      </c>
      <c r="P42">
        <f t="shared" ref="P42:P56" si="7">(O42-$J$47)/($J$47)</f>
        <v>0</v>
      </c>
      <c r="X42" t="s">
        <v>14</v>
      </c>
    </row>
    <row r="43" spans="10:54" x14ac:dyDescent="0.25">
      <c r="J43" t="s">
        <v>10</v>
      </c>
      <c r="L43">
        <v>0.2</v>
      </c>
      <c r="M43">
        <f t="shared" si="5"/>
        <v>41.004700000000007</v>
      </c>
      <c r="N43">
        <v>0.98899999999999999</v>
      </c>
      <c r="O43">
        <f t="shared" si="6"/>
        <v>32.966666666666669</v>
      </c>
      <c r="P43">
        <f t="shared" si="7"/>
        <v>1.0121457489877966E-3</v>
      </c>
    </row>
    <row r="44" spans="10:54" x14ac:dyDescent="0.25">
      <c r="L44">
        <v>0.3</v>
      </c>
      <c r="M44">
        <f t="shared" si="5"/>
        <v>61.990699999999997</v>
      </c>
      <c r="N44">
        <v>0.99</v>
      </c>
      <c r="O44">
        <f t="shared" si="6"/>
        <v>33</v>
      </c>
      <c r="P44">
        <f t="shared" si="7"/>
        <v>2.0242914979755932E-3</v>
      </c>
    </row>
    <row r="45" spans="10:54" x14ac:dyDescent="0.25">
      <c r="L45">
        <v>0.4</v>
      </c>
      <c r="M45">
        <f t="shared" si="5"/>
        <v>82.976700000000022</v>
      </c>
      <c r="N45">
        <v>0.99099999999999999</v>
      </c>
      <c r="O45">
        <f t="shared" si="6"/>
        <v>33.033333333333331</v>
      </c>
      <c r="P45">
        <f t="shared" si="7"/>
        <v>3.0364372469633897E-3</v>
      </c>
    </row>
    <row r="46" spans="10:54" x14ac:dyDescent="0.25">
      <c r="J46" t="s">
        <v>11</v>
      </c>
      <c r="L46">
        <v>0.5</v>
      </c>
      <c r="M46">
        <f t="shared" si="5"/>
        <v>103.96270000000001</v>
      </c>
      <c r="N46">
        <v>0.99299999999999999</v>
      </c>
      <c r="O46">
        <f t="shared" si="6"/>
        <v>33.1</v>
      </c>
      <c r="P46">
        <f t="shared" si="7"/>
        <v>5.0607287449391984E-3</v>
      </c>
    </row>
    <row r="47" spans="10:54" x14ac:dyDescent="0.25">
      <c r="J47">
        <f>N41/(30*10^(-3))</f>
        <v>32.933333333333337</v>
      </c>
      <c r="L47">
        <v>0.6</v>
      </c>
      <c r="M47">
        <f t="shared" si="5"/>
        <v>124.9487</v>
      </c>
      <c r="N47">
        <v>0.99399999999999999</v>
      </c>
      <c r="O47">
        <f t="shared" si="6"/>
        <v>33.133333333333333</v>
      </c>
      <c r="P47">
        <f t="shared" si="7"/>
        <v>6.0728744939269955E-3</v>
      </c>
    </row>
    <row r="48" spans="10:54" x14ac:dyDescent="0.25">
      <c r="L48">
        <v>0.7</v>
      </c>
      <c r="M48">
        <f t="shared" si="5"/>
        <v>145.93469999999999</v>
      </c>
      <c r="N48">
        <v>0.996</v>
      </c>
      <c r="O48">
        <f t="shared" si="6"/>
        <v>33.200000000000003</v>
      </c>
      <c r="P48">
        <f t="shared" si="7"/>
        <v>8.0971659919028046E-3</v>
      </c>
    </row>
    <row r="49" spans="10:16" x14ac:dyDescent="0.25">
      <c r="L49">
        <v>0.8</v>
      </c>
      <c r="M49">
        <f t="shared" si="5"/>
        <v>166.92070000000004</v>
      </c>
      <c r="N49">
        <v>0.999</v>
      </c>
      <c r="O49">
        <f t="shared" si="6"/>
        <v>33.300000000000004</v>
      </c>
      <c r="P49">
        <f t="shared" si="7"/>
        <v>1.113360323886641E-2</v>
      </c>
    </row>
    <row r="50" spans="10:16" x14ac:dyDescent="0.25">
      <c r="L50">
        <v>0.9</v>
      </c>
      <c r="M50">
        <f t="shared" si="5"/>
        <v>187.90670000000003</v>
      </c>
      <c r="N50">
        <v>1.0009999999999999</v>
      </c>
      <c r="O50">
        <f t="shared" si="6"/>
        <v>33.366666666666667</v>
      </c>
      <c r="P50">
        <f t="shared" si="7"/>
        <v>1.3157894736842004E-2</v>
      </c>
    </row>
    <row r="51" spans="10:16" x14ac:dyDescent="0.25">
      <c r="L51">
        <v>1</v>
      </c>
      <c r="M51">
        <f t="shared" si="5"/>
        <v>208.89270000000002</v>
      </c>
      <c r="N51">
        <v>1.004</v>
      </c>
      <c r="O51">
        <f t="shared" si="6"/>
        <v>33.466666666666669</v>
      </c>
      <c r="P51">
        <f t="shared" si="7"/>
        <v>1.6194331983805609E-2</v>
      </c>
    </row>
    <row r="52" spans="10:16" x14ac:dyDescent="0.25">
      <c r="L52">
        <v>1.1000000000000001</v>
      </c>
      <c r="M52">
        <f t="shared" si="5"/>
        <v>229.87870000000004</v>
      </c>
      <c r="N52">
        <v>1.0069999999999999</v>
      </c>
      <c r="O52">
        <f t="shared" si="6"/>
        <v>33.566666666666663</v>
      </c>
      <c r="P52">
        <f t="shared" si="7"/>
        <v>1.9230769230768999E-2</v>
      </c>
    </row>
    <row r="53" spans="10:16" x14ac:dyDescent="0.25">
      <c r="L53">
        <v>1.2</v>
      </c>
      <c r="M53">
        <f t="shared" si="5"/>
        <v>250.8647</v>
      </c>
      <c r="N53">
        <v>1.01</v>
      </c>
      <c r="O53">
        <f t="shared" si="6"/>
        <v>33.666666666666671</v>
      </c>
      <c r="P53">
        <f t="shared" si="7"/>
        <v>2.226720647773282E-2</v>
      </c>
    </row>
    <row r="54" spans="10:16" x14ac:dyDescent="0.25">
      <c r="L54">
        <v>1.3</v>
      </c>
      <c r="M54">
        <f t="shared" si="5"/>
        <v>271.85070000000002</v>
      </c>
      <c r="N54">
        <v>1.0129999999999999</v>
      </c>
      <c r="O54">
        <f t="shared" si="6"/>
        <v>33.766666666666666</v>
      </c>
      <c r="P54">
        <f t="shared" si="7"/>
        <v>2.530364372469621E-2</v>
      </c>
    </row>
    <row r="55" spans="10:16" x14ac:dyDescent="0.25">
      <c r="L55">
        <v>1.4</v>
      </c>
      <c r="M55">
        <f t="shared" si="5"/>
        <v>292.83669999999995</v>
      </c>
      <c r="N55">
        <v>1.016</v>
      </c>
      <c r="O55">
        <f t="shared" si="6"/>
        <v>33.866666666666667</v>
      </c>
      <c r="P55">
        <f t="shared" si="7"/>
        <v>2.8340080971659815E-2</v>
      </c>
    </row>
    <row r="56" spans="10:16" x14ac:dyDescent="0.25">
      <c r="L56">
        <v>1.5</v>
      </c>
      <c r="M56">
        <f t="shared" si="5"/>
        <v>313.8227</v>
      </c>
      <c r="N56">
        <v>1.0189999999999999</v>
      </c>
      <c r="O56">
        <f t="shared" si="6"/>
        <v>33.966666666666661</v>
      </c>
      <c r="P56">
        <f t="shared" si="7"/>
        <v>3.1376518218623202E-2</v>
      </c>
    </row>
    <row r="59" spans="10:16" x14ac:dyDescent="0.25">
      <c r="J59" t="s">
        <v>13</v>
      </c>
    </row>
    <row r="60" spans="10:16" x14ac:dyDescent="0.25">
      <c r="J60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Sanchez Lozano</dc:creator>
  <cp:lastModifiedBy>Juan Jose Guzman Mejia</cp:lastModifiedBy>
  <dcterms:created xsi:type="dcterms:W3CDTF">2024-09-13T22:18:19Z</dcterms:created>
  <dcterms:modified xsi:type="dcterms:W3CDTF">2024-09-16T05:29:18Z</dcterms:modified>
</cp:coreProperties>
</file>