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rchivos\D&amp;D 5e\Worlds\Los Esferones de Azhül\files\"/>
    </mc:Choice>
  </mc:AlternateContent>
  <xr:revisionPtr revIDLastSave="0" documentId="13_ncr:1_{CBE0EAFB-0794-4015-A043-AB1D67AEE2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 a="1"/>
  <c r="D15" i="1" s="1"/>
  <c r="D14" i="1" a="1"/>
  <c r="D14" i="1" s="1"/>
  <c r="D13" i="1" a="1"/>
  <c r="D13" i="1" s="1"/>
  <c r="Q6" i="1"/>
  <c r="I36" i="1"/>
  <c r="I37" i="1"/>
  <c r="I35" i="1"/>
  <c r="D18" i="1" a="1"/>
  <c r="D18" i="1" s="1"/>
  <c r="E18" i="1" s="1"/>
  <c r="F18" i="1" s="1"/>
  <c r="D24" i="1" a="1"/>
  <c r="D24" i="1" s="1"/>
  <c r="D23" i="1" a="1"/>
  <c r="D23" i="1" s="1"/>
  <c r="D22" i="1" a="1"/>
  <c r="D22" i="1" s="1"/>
  <c r="I41" i="1" l="1"/>
  <c r="E14" i="1" a="1"/>
  <c r="E14" i="1" s="1"/>
  <c r="F14" i="1" s="1"/>
  <c r="D16" i="1" a="1"/>
  <c r="D16" i="1" s="1"/>
  <c r="E16" i="1" s="1"/>
  <c r="F16" i="1" s="1"/>
  <c r="F23" i="1"/>
  <c r="E23" i="1"/>
  <c r="F24" i="1"/>
  <c r="E24" i="1"/>
  <c r="F22" i="1"/>
  <c r="E22" i="1"/>
  <c r="D17" i="1" a="1"/>
  <c r="D17" i="1" s="1"/>
  <c r="E17" i="1" s="1"/>
  <c r="F17" i="1" s="1"/>
  <c r="I14" i="1" l="1"/>
  <c r="J14" i="1" s="1"/>
  <c r="E15" i="1"/>
  <c r="F15" i="1" s="1"/>
  <c r="E13" i="1"/>
  <c r="F13" i="1" s="1"/>
  <c r="I20" i="1"/>
  <c r="I15" i="1" l="1"/>
  <c r="J15" i="1" s="1"/>
  <c r="I13" i="1"/>
  <c r="J13" i="1" s="1"/>
  <c r="J20" i="1"/>
  <c r="I19" i="1"/>
  <c r="J19" i="1" s="1"/>
  <c r="I21" i="1"/>
  <c r="J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<sst xmlns="http://schemas.openxmlformats.org/spreadsheetml/2006/main" count="198" uniqueCount="111">
  <si>
    <t>Strength</t>
  </si>
  <si>
    <t>Size</t>
  </si>
  <si>
    <t>Speed (ft)</t>
  </si>
  <si>
    <t>Pace</t>
  </si>
  <si>
    <t>Fast</t>
  </si>
  <si>
    <t>Normal</t>
  </si>
  <si>
    <t>Slow</t>
  </si>
  <si>
    <t>Day (8h)</t>
  </si>
  <si>
    <t>Min (ft)</t>
  </si>
  <si>
    <t>Hour (miles)</t>
  </si>
  <si>
    <t>Underdark Pace</t>
  </si>
  <si>
    <t>mph</t>
  </si>
  <si>
    <t>Carry</t>
  </si>
  <si>
    <t>Type</t>
  </si>
  <si>
    <t>Lift/drag/pull</t>
  </si>
  <si>
    <t>Dash</t>
  </si>
  <si>
    <t>Run</t>
  </si>
  <si>
    <t>RUN</t>
  </si>
  <si>
    <t>animal pull</t>
  </si>
  <si>
    <t>max</t>
  </si>
  <si>
    <t xml:space="preserve">heavily </t>
  </si>
  <si>
    <t>encumbred</t>
  </si>
  <si>
    <t>speed</t>
  </si>
  <si>
    <t>Gracklastugh</t>
  </si>
  <si>
    <t xml:space="preserve"> </t>
  </si>
  <si>
    <t>Terrain</t>
  </si>
  <si>
    <t>Highway</t>
  </si>
  <si>
    <t>Road or Trail</t>
  </si>
  <si>
    <t>Trackless</t>
  </si>
  <si>
    <t>Desert, sandy</t>
  </si>
  <si>
    <t>×1</t>
  </si>
  <si>
    <t>×½</t>
  </si>
  <si>
    <t>Forest</t>
  </si>
  <si>
    <t>Hills</t>
  </si>
  <si>
    <t>×¾</t>
  </si>
  <si>
    <t>Jungle</t>
  </si>
  <si>
    <t>×¼</t>
  </si>
  <si>
    <t>Moor</t>
  </si>
  <si>
    <t>Mountains</t>
  </si>
  <si>
    <t>Plains</t>
  </si>
  <si>
    <t>Swamp</t>
  </si>
  <si>
    <t>Tundra, frozen</t>
  </si>
  <si>
    <t>Underdark</t>
  </si>
  <si>
    <t>Difficult Terrain</t>
  </si>
  <si>
    <t>No terrain, Flying</t>
  </si>
  <si>
    <t>Load</t>
  </si>
  <si>
    <t>Elements</t>
  </si>
  <si>
    <t>Wagon</t>
  </si>
  <si>
    <t>Leena</t>
  </si>
  <si>
    <t>Greta</t>
  </si>
  <si>
    <t>Hanso</t>
  </si>
  <si>
    <t>Nito</t>
  </si>
  <si>
    <t>Spheron</t>
  </si>
  <si>
    <t>Hanso Tools</t>
  </si>
  <si>
    <t>Camp</t>
  </si>
  <si>
    <t>Utensils</t>
  </si>
  <si>
    <t>Total</t>
  </si>
  <si>
    <t>Cueva</t>
  </si>
  <si>
    <t xml:space="preserve">Arboleada </t>
  </si>
  <si>
    <t>days</t>
  </si>
  <si>
    <t>humanoid</t>
  </si>
  <si>
    <t>velkot</t>
  </si>
  <si>
    <t>myconid</t>
  </si>
  <si>
    <t xml:space="preserve">Food </t>
  </si>
  <si>
    <t xml:space="preserve">Water </t>
  </si>
  <si>
    <t>Water Spheron</t>
  </si>
  <si>
    <t>Speed</t>
  </si>
  <si>
    <t>15 feet</t>
  </si>
  <si>
    <t>20 feet</t>
  </si>
  <si>
    <t>30 feet</t>
  </si>
  <si>
    <t>40 feet</t>
  </si>
  <si>
    <t>Walk</t>
  </si>
  <si>
    <t>15 ft.</t>
  </si>
  <si>
    <t>20 ft.</t>
  </si>
  <si>
    <t>30 ft.</t>
  </si>
  <si>
    <t>40 ft.</t>
  </si>
  <si>
    <t>Hustle</t>
  </si>
  <si>
    <t>60 ft.</t>
  </si>
  <si>
    <t>80 ft.</t>
  </si>
  <si>
    <t>Run (×3)</t>
  </si>
  <si>
    <t>45 ft.</t>
  </si>
  <si>
    <t>90 ft.</t>
  </si>
  <si>
    <t>120 ft.</t>
  </si>
  <si>
    <t>Run (×4)</t>
  </si>
  <si>
    <t>160 ft.</t>
  </si>
  <si>
    <t>One Minute (Local)</t>
  </si>
  <si>
    <t>150 ft.</t>
  </si>
  <si>
    <t>200 ft.</t>
  </si>
  <si>
    <t>300 ft.</t>
  </si>
  <si>
    <t>400 ft.</t>
  </si>
  <si>
    <t>600 ft.</t>
  </si>
  <si>
    <t>800 ft.</t>
  </si>
  <si>
    <t>450 ft.</t>
  </si>
  <si>
    <t>900 ft.</t>
  </si>
  <si>
    <t>1,200 ft.</t>
  </si>
  <si>
    <t>1,600 ft.</t>
  </si>
  <si>
    <t>One Hour (Overland)</t>
  </si>
  <si>
    <t>1½ miles</t>
  </si>
  <si>
    <t>2 miles</t>
  </si>
  <si>
    <t>3 miles</t>
  </si>
  <si>
    <t>4 miles</t>
  </si>
  <si>
    <t>6 miles</t>
  </si>
  <si>
    <t>8 miles</t>
  </si>
  <si>
    <t>—</t>
  </si>
  <si>
    <t>One Day (Overland)</t>
  </si>
  <si>
    <t>12 miles</t>
  </si>
  <si>
    <t>16 miles</t>
  </si>
  <si>
    <t>24 miles</t>
  </si>
  <si>
    <t>32 miles</t>
  </si>
  <si>
    <t>One Round (Tactical)</t>
  </si>
  <si>
    <t>Run Armor)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</si>
</sst>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Trebuchet MS"/>
      <family val="2"/>
    </font>
    <font>
      <sz val="11"/>
      <color rgb="FF000000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A68563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F2E0CE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medium">
        <color rgb="FF8C7054"/>
      </left>
      <right/>
      <top style="medium">
        <color rgb="FF8C7054"/>
      </top>
      <bottom/>
      <diagonal/>
    </border>
    <border>
      <left style="medium">
        <color rgb="FF8C7054"/>
      </left>
      <right/>
      <top/>
      <bottom/>
      <diagonal/>
    </border>
    <border>
      <left style="medium">
        <color rgb="FF8C7054"/>
      </left>
      <right style="medium">
        <color rgb="FF8C7054"/>
      </right>
      <top/>
      <bottom/>
      <diagonal/>
    </border>
    <border>
      <left/>
      <right/>
      <top style="medium">
        <color rgb="FF8C7054"/>
      </top>
      <bottom/>
      <diagonal/>
    </border>
    <border>
      <left style="medium">
        <color rgb="FF8C7054"/>
      </left>
      <right style="medium">
        <color rgb="FF8C7054"/>
      </right>
      <top style="medium">
        <color rgb="FF8C7054"/>
      </top>
      <bottom/>
      <diagonal/>
    </border>
    <border>
      <left/>
      <right/>
      <top style="medium">
        <color rgb="FF8C7054"/>
      </top>
      <bottom style="medium">
        <color rgb="FF8C7054"/>
      </bottom>
      <diagonal/>
    </border>
    <border>
      <left style="medium">
        <color rgb="FF8C7054"/>
      </left>
      <right/>
      <top style="medium">
        <color rgb="FF8C7054"/>
      </top>
      <bottom style="medium">
        <color rgb="FF8C7054"/>
      </bottom>
      <diagonal/>
    </border>
    <border>
      <left style="medium">
        <color rgb="FF8C7054"/>
      </left>
      <right style="medium">
        <color rgb="FF8C7054"/>
      </right>
      <top style="medium">
        <color rgb="FF8C7054"/>
      </top>
      <bottom style="medium">
        <color rgb="FF8C7054"/>
      </bottom>
      <diagonal/>
    </border>
    <border>
      <left/>
      <right style="medium">
        <color rgb="FF8C7054"/>
      </right>
      <top/>
      <bottom/>
      <diagonal/>
    </border>
    <border>
      <left/>
      <right style="medium">
        <color rgb="FF8C7054"/>
      </right>
      <top style="medium">
        <color rgb="FF8C7054"/>
      </top>
      <bottom/>
      <diagonal/>
    </border>
    <border>
      <left/>
      <right style="medium">
        <color rgb="FF8C7054"/>
      </right>
      <top/>
      <bottom style="medium">
        <color rgb="FF8C7054"/>
      </bottom>
      <diagonal/>
    </border>
    <border>
      <left style="medium">
        <color rgb="FF8C7054"/>
      </left>
      <right/>
      <top/>
      <bottom style="medium">
        <color rgb="FF8C7054"/>
      </bottom>
      <diagonal/>
    </border>
    <border>
      <left/>
      <right/>
      <top/>
      <bottom style="medium">
        <color rgb="FF8C7054"/>
      </bottom>
      <diagonal/>
    </border>
    <border>
      <left/>
      <right style="medium">
        <color rgb="FF8C7054"/>
      </right>
      <top style="medium">
        <color rgb="FF8C7054"/>
      </top>
      <bottom style="medium">
        <color rgb="FF8C705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8">
    <xf numFmtId="0" fontId="0" fillId="0" borderId="0" xfId="0"/>
    <xf numFmtId="0" fontId="0" fillId="5" borderId="1" xfId="0" applyFill="1" applyBorder="1"/>
    <xf numFmtId="0" fontId="0" fillId="5" borderId="2" xfId="0" applyFill="1" applyBorder="1"/>
    <xf numFmtId="1" fontId="0" fillId="0" borderId="0" xfId="0" applyNumberFormat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3" xfId="0" applyBorder="1"/>
    <xf numFmtId="0" fontId="0" fillId="0" borderId="4" xfId="0" applyBorder="1"/>
    <xf numFmtId="0" fontId="3" fillId="4" borderId="0" xfId="0" applyFont="1" applyFill="1"/>
    <xf numFmtId="0" fontId="0" fillId="5" borderId="6" xfId="0" applyFill="1" applyBorder="1"/>
    <xf numFmtId="16" fontId="0" fillId="0" borderId="0" xfId="0" applyNumberFormat="1"/>
    <xf numFmtId="12" fontId="0" fillId="0" borderId="0" xfId="0" applyNumberFormat="1"/>
    <xf numFmtId="0" fontId="1" fillId="2" borderId="2" xfId="1" applyBorder="1"/>
    <xf numFmtId="0" fontId="1" fillId="2" borderId="5" xfId="1" applyBorder="1"/>
    <xf numFmtId="0" fontId="6" fillId="7" borderId="7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5" fillId="6" borderId="0" xfId="0" applyFont="1" applyFill="1" applyAlignment="1">
      <alignment horizontal="left"/>
    </xf>
    <xf numFmtId="0" fontId="5" fillId="6" borderId="8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vertical="top"/>
    </xf>
    <xf numFmtId="0" fontId="6" fillId="7" borderId="11" xfId="0" applyFont="1" applyFill="1" applyBorder="1" applyAlignment="1">
      <alignment horizontal="center" vertical="top"/>
    </xf>
    <xf numFmtId="0" fontId="6" fillId="8" borderId="10" xfId="0" applyFont="1" applyFill="1" applyBorder="1" applyAlignment="1">
      <alignment vertical="top"/>
    </xf>
    <xf numFmtId="0" fontId="6" fillId="8" borderId="11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vertical="top"/>
    </xf>
    <xf numFmtId="0" fontId="6" fillId="7" borderId="13" xfId="0" applyFont="1" applyFill="1" applyBorder="1" applyAlignment="1">
      <alignment horizontal="center" vertical="top"/>
    </xf>
    <xf numFmtId="0" fontId="6" fillId="7" borderId="14" xfId="0" applyFont="1" applyFill="1" applyBorder="1" applyAlignment="1">
      <alignment horizontal="center" vertical="top"/>
    </xf>
    <xf numFmtId="0" fontId="2" fillId="3" borderId="5" xfId="2" applyBorder="1"/>
    <xf numFmtId="0" fontId="5" fillId="6" borderId="0" xfId="0" applyFont="1" applyFill="1" applyAlignment="1">
      <alignment horizontal="center"/>
    </xf>
    <xf numFmtId="0" fontId="6" fillId="7" borderId="0" xfId="0" applyFont="1" applyFill="1" applyAlignment="1">
      <alignment vertical="top"/>
    </xf>
    <xf numFmtId="0" fontId="5" fillId="6" borderId="7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6" fillId="8" borderId="10" xfId="0" applyFont="1" applyFill="1" applyBorder="1" applyAlignment="1">
      <alignment horizontal="right" vertical="top"/>
    </xf>
    <xf numFmtId="0" fontId="6" fillId="7" borderId="10" xfId="0" applyFont="1" applyFill="1" applyBorder="1" applyAlignment="1">
      <alignment horizontal="right" vertical="top"/>
    </xf>
    <xf numFmtId="0" fontId="6" fillId="7" borderId="12" xfId="0" applyFont="1" applyFill="1" applyBorder="1" applyAlignment="1">
      <alignment horizontal="right" vertical="top"/>
    </xf>
    <xf numFmtId="0" fontId="1" fillId="9" borderId="2" xfId="1" applyFill="1" applyBorder="1"/>
    <xf numFmtId="0" fontId="5" fillId="6" borderId="16" xfId="0" applyFont="1" applyFill="1" applyBorder="1" applyAlignment="1">
      <alignment horizontal="right"/>
    </xf>
    <xf numFmtId="0" fontId="5" fillId="6" borderId="17" xfId="0" applyFont="1" applyFill="1" applyBorder="1" applyAlignment="1">
      <alignment horizontal="right"/>
    </xf>
    <xf numFmtId="0" fontId="5" fillId="6" borderId="13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right"/>
    </xf>
    <xf numFmtId="0" fontId="5" fillId="6" borderId="18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DDC754-A357-4331-83C1-25C2803A9109}" name="Tabla1" displayName="Tabla1" ref="C6:E7" totalsRowShown="0">
  <autoFilter ref="C6:E7" xr:uid="{83DDC754-A357-4331-83C1-25C2803A9109}"/>
  <tableColumns count="3">
    <tableColumn id="1" xr3:uid="{9D09974C-8B77-456F-A5E8-3F0B7CAA71E6}" name="Speed (ft)" dataDxfId="0"/>
    <tableColumn id="2" xr3:uid="{A9C66A7B-3911-4B86-9EFF-E8BF5D21AD99}" name="Strength"/>
    <tableColumn id="3" xr3:uid="{4E1849CA-C137-4630-A2D2-21B6CD1B25E5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Q66"/>
  <sheetViews>
    <sheetView tabSelected="1" workbookViewId="0">
      <selection activeCell="O17" sqref="O17"/>
    </sheetView>
  </sheetViews>
  <sheetFormatPr defaultColWidth="9.140625" defaultRowHeight="15" x14ac:dyDescent="0.25"/>
  <cols>
    <col min="3" max="3" width="22.85546875" customWidth="1"/>
    <col min="4" max="4" width="12.28515625" customWidth="1"/>
    <col min="5" max="5" width="14.5703125" customWidth="1"/>
    <col min="6" max="6" width="13.28515625" customWidth="1"/>
    <col min="7" max="7" width="13.5703125" customWidth="1"/>
    <col min="8" max="8" width="20.5703125" customWidth="1"/>
    <col min="9" max="9" width="13" customWidth="1"/>
    <col min="12" max="12" width="11.28515625" customWidth="1"/>
    <col min="13" max="13" width="14" customWidth="1"/>
    <col min="14" max="14" width="11.140625" customWidth="1"/>
    <col min="15" max="15" width="16.140625" customWidth="1"/>
    <col min="16" max="16" width="15.28515625" customWidth="1"/>
  </cols>
  <sheetData>
    <row r="6" spans="3:17" x14ac:dyDescent="0.25">
      <c r="C6" t="s">
        <v>2</v>
      </c>
      <c r="D6" t="s">
        <v>0</v>
      </c>
      <c r="E6" t="s">
        <v>1</v>
      </c>
      <c r="M6" t="s">
        <v>23</v>
      </c>
      <c r="N6">
        <v>84</v>
      </c>
      <c r="Q6">
        <f>19/(J15*2)</f>
        <v>2.375</v>
      </c>
    </row>
    <row r="7" spans="3:17" x14ac:dyDescent="0.25">
      <c r="C7">
        <v>30</v>
      </c>
      <c r="D7">
        <v>16</v>
      </c>
      <c r="E7">
        <v>2</v>
      </c>
    </row>
    <row r="8" spans="3:17" x14ac:dyDescent="0.25">
      <c r="C8" t="s">
        <v>24</v>
      </c>
      <c r="M8" t="s">
        <v>57</v>
      </c>
      <c r="N8">
        <v>25</v>
      </c>
    </row>
    <row r="9" spans="3:17" x14ac:dyDescent="0.25">
      <c r="M9" t="s">
        <v>58</v>
      </c>
      <c r="N9">
        <v>32</v>
      </c>
    </row>
    <row r="12" spans="3:17" x14ac:dyDescent="0.25">
      <c r="C12" s="4" t="s">
        <v>3</v>
      </c>
      <c r="D12" s="5" t="s">
        <v>8</v>
      </c>
      <c r="E12" s="5" t="s">
        <v>9</v>
      </c>
      <c r="F12" s="6" t="s">
        <v>7</v>
      </c>
      <c r="H12" s="12" t="s">
        <v>10</v>
      </c>
      <c r="I12" s="5" t="s">
        <v>11</v>
      </c>
      <c r="J12" s="6" t="s">
        <v>7</v>
      </c>
    </row>
    <row r="13" spans="3:17" x14ac:dyDescent="0.25">
      <c r="C13" s="7" t="s">
        <v>4</v>
      </c>
      <c r="D13" s="8" cm="1">
        <f t="array" ref="D13">Tabla1[Speed (ft)]*10*4/3</f>
        <v>400</v>
      </c>
      <c r="E13" s="8">
        <f>E14*4/3</f>
        <v>4</v>
      </c>
      <c r="F13" s="30">
        <f>E13*8</f>
        <v>32</v>
      </c>
      <c r="H13" s="7" t="s">
        <v>4</v>
      </c>
      <c r="I13" s="8">
        <f>I14*4/3</f>
        <v>1</v>
      </c>
      <c r="J13" s="9">
        <f>I13*8</f>
        <v>8</v>
      </c>
    </row>
    <row r="14" spans="3:17" x14ac:dyDescent="0.25">
      <c r="C14" s="10" t="s">
        <v>5</v>
      </c>
      <c r="D14" s="11" cm="1">
        <f t="array" ref="D14">Tabla1[Speed (ft)]*10</f>
        <v>300</v>
      </c>
      <c r="E14" s="11" cm="1">
        <f t="array" ref="E14">Tabla1[Speed (ft)]/10</f>
        <v>3</v>
      </c>
      <c r="F14" s="9">
        <f t="shared" ref="F14:F18" si="0">E14*8</f>
        <v>24</v>
      </c>
      <c r="H14" s="10" t="s">
        <v>5</v>
      </c>
      <c r="I14" s="11">
        <f>E14/4</f>
        <v>0.75</v>
      </c>
      <c r="J14" s="9">
        <f t="shared" ref="J14:J15" si="1">I14*8</f>
        <v>6</v>
      </c>
      <c r="Q14" s="14"/>
    </row>
    <row r="15" spans="3:17" x14ac:dyDescent="0.25">
      <c r="C15" s="1" t="s">
        <v>6</v>
      </c>
      <c r="D15" s="2" cm="1">
        <f t="array" ref="D15">Tabla1[Speed (ft)]*10*2/3</f>
        <v>200</v>
      </c>
      <c r="E15" s="2">
        <f>E14*2/3</f>
        <v>2</v>
      </c>
      <c r="F15" s="9">
        <f t="shared" si="0"/>
        <v>16</v>
      </c>
      <c r="H15" s="1" t="s">
        <v>6</v>
      </c>
      <c r="I15" s="2">
        <f>I14*2/3</f>
        <v>0.5</v>
      </c>
      <c r="J15" s="9">
        <f t="shared" si="1"/>
        <v>4</v>
      </c>
    </row>
    <row r="16" spans="3:17" x14ac:dyDescent="0.25">
      <c r="C16" s="1" t="s">
        <v>15</v>
      </c>
      <c r="D16" s="2" cm="1">
        <f t="array" ref="D16">Tabla1[Speed (ft)]*2</f>
        <v>60</v>
      </c>
      <c r="E16" s="38">
        <f>D16/10</f>
        <v>6</v>
      </c>
      <c r="F16" s="17">
        <f t="shared" si="0"/>
        <v>48</v>
      </c>
    </row>
    <row r="17" spans="3:10" x14ac:dyDescent="0.25">
      <c r="C17" s="1" t="s">
        <v>110</v>
      </c>
      <c r="D17" s="2" cm="1">
        <f t="array" ref="D17">Tabla1[Speed (ft)]*3</f>
        <v>90</v>
      </c>
      <c r="E17" s="16">
        <f>D17/10</f>
        <v>9</v>
      </c>
      <c r="F17" s="17">
        <f t="shared" si="0"/>
        <v>72</v>
      </c>
    </row>
    <row r="18" spans="3:10" x14ac:dyDescent="0.25">
      <c r="C18" s="13" t="s">
        <v>17</v>
      </c>
      <c r="D18" s="2" cm="1">
        <f t="array" ref="D18">Tabla1[Speed (ft)]*4</f>
        <v>120</v>
      </c>
      <c r="E18" s="16">
        <f>D18/10</f>
        <v>12</v>
      </c>
      <c r="F18" s="17">
        <f t="shared" si="0"/>
        <v>96</v>
      </c>
      <c r="H18" s="12" t="s">
        <v>44</v>
      </c>
      <c r="I18" s="5" t="s">
        <v>11</v>
      </c>
      <c r="J18" s="6" t="s">
        <v>7</v>
      </c>
    </row>
    <row r="19" spans="3:10" x14ac:dyDescent="0.25">
      <c r="H19" s="7" t="s">
        <v>4</v>
      </c>
      <c r="I19" s="8">
        <f>I20*3/2</f>
        <v>4.5</v>
      </c>
      <c r="J19" s="9">
        <f>I19*8</f>
        <v>36</v>
      </c>
    </row>
    <row r="20" spans="3:10" x14ac:dyDescent="0.25">
      <c r="H20" s="10" t="s">
        <v>5</v>
      </c>
      <c r="I20" s="11">
        <f>E14</f>
        <v>3</v>
      </c>
      <c r="J20" s="9">
        <f t="shared" ref="J20:J21" si="2">I20*8</f>
        <v>24</v>
      </c>
    </row>
    <row r="21" spans="3:10" x14ac:dyDescent="0.25">
      <c r="C21" t="s">
        <v>13</v>
      </c>
      <c r="D21" t="s">
        <v>19</v>
      </c>
      <c r="E21" t="s">
        <v>20</v>
      </c>
      <c r="F21" t="s">
        <v>21</v>
      </c>
      <c r="H21" s="1" t="s">
        <v>6</v>
      </c>
      <c r="I21" s="2">
        <f>I20*2/3</f>
        <v>2</v>
      </c>
      <c r="J21" s="9">
        <f t="shared" si="2"/>
        <v>16</v>
      </c>
    </row>
    <row r="22" spans="3:10" x14ac:dyDescent="0.25">
      <c r="C22" t="s">
        <v>12</v>
      </c>
      <c r="D22" cm="1">
        <f t="array" ref="D22">15*Tabla1[Strength]*Tabla1[Size]</f>
        <v>480</v>
      </c>
      <c r="E22">
        <f>D22*2/3</f>
        <v>320</v>
      </c>
      <c r="F22">
        <f>D22/3</f>
        <v>160</v>
      </c>
    </row>
    <row r="23" spans="3:10" x14ac:dyDescent="0.25">
      <c r="C23" t="s">
        <v>14</v>
      </c>
      <c r="D23" cm="1">
        <f t="array" ref="D23">30*Tabla1[Strength]*Tabla1[Size]</f>
        <v>960</v>
      </c>
      <c r="E23">
        <f t="shared" ref="E23:E24" si="3">D23*2/3</f>
        <v>640</v>
      </c>
      <c r="F23">
        <f t="shared" ref="F23:F24" si="4">D23/3</f>
        <v>320</v>
      </c>
    </row>
    <row r="24" spans="3:10" x14ac:dyDescent="0.25">
      <c r="C24" t="s">
        <v>18</v>
      </c>
      <c r="D24" cm="1">
        <f t="array" ref="D24">15*Tabla1[Strength]*Tabla1[Size]*5</f>
        <v>2400</v>
      </c>
      <c r="E24">
        <f t="shared" si="3"/>
        <v>1600</v>
      </c>
      <c r="F24">
        <f t="shared" si="4"/>
        <v>800</v>
      </c>
    </row>
    <row r="25" spans="3:10" x14ac:dyDescent="0.25">
      <c r="C25" t="s">
        <v>22</v>
      </c>
      <c r="D25" s="3">
        <v>0</v>
      </c>
      <c r="E25" s="15">
        <v>0.33333333333333331</v>
      </c>
      <c r="F25" s="15">
        <v>0.66666666666666696</v>
      </c>
    </row>
    <row r="26" spans="3:10" x14ac:dyDescent="0.25">
      <c r="D26" s="14"/>
    </row>
    <row r="28" spans="3:10" ht="17.25" thickBot="1" x14ac:dyDescent="0.35">
      <c r="C28" s="20" t="s">
        <v>25</v>
      </c>
      <c r="D28" s="21" t="s">
        <v>26</v>
      </c>
      <c r="E28" s="21" t="s">
        <v>27</v>
      </c>
      <c r="F28" s="22" t="s">
        <v>28</v>
      </c>
      <c r="H28" s="31" t="s">
        <v>46</v>
      </c>
      <c r="I28" s="31" t="s">
        <v>45</v>
      </c>
    </row>
    <row r="29" spans="3:10" ht="17.25" thickBot="1" x14ac:dyDescent="0.3">
      <c r="C29" s="23" t="s">
        <v>43</v>
      </c>
      <c r="D29" s="18" t="s">
        <v>31</v>
      </c>
      <c r="E29" s="18" t="s">
        <v>31</v>
      </c>
      <c r="F29" s="26" t="s">
        <v>36</v>
      </c>
      <c r="H29" s="23" t="s">
        <v>47</v>
      </c>
      <c r="I29" s="23">
        <v>400</v>
      </c>
    </row>
    <row r="30" spans="3:10" ht="17.25" thickBot="1" x14ac:dyDescent="0.3">
      <c r="C30" s="23" t="s">
        <v>29</v>
      </c>
      <c r="D30" s="18" t="s">
        <v>30</v>
      </c>
      <c r="E30" s="18" t="s">
        <v>31</v>
      </c>
      <c r="F30" s="24" t="s">
        <v>31</v>
      </c>
      <c r="H30" s="23" t="s">
        <v>48</v>
      </c>
      <c r="I30" s="23">
        <v>150</v>
      </c>
    </row>
    <row r="31" spans="3:10" ht="17.25" thickBot="1" x14ac:dyDescent="0.3">
      <c r="C31" s="25" t="s">
        <v>32</v>
      </c>
      <c r="D31" s="19" t="s">
        <v>30</v>
      </c>
      <c r="E31" s="19" t="s">
        <v>30</v>
      </c>
      <c r="F31" s="26" t="s">
        <v>31</v>
      </c>
      <c r="H31" s="23" t="s">
        <v>49</v>
      </c>
      <c r="I31" s="23">
        <v>120</v>
      </c>
    </row>
    <row r="32" spans="3:10" ht="17.25" thickBot="1" x14ac:dyDescent="0.3">
      <c r="C32" s="23" t="s">
        <v>33</v>
      </c>
      <c r="D32" s="18" t="s">
        <v>30</v>
      </c>
      <c r="E32" s="18" t="s">
        <v>34</v>
      </c>
      <c r="F32" s="24" t="s">
        <v>31</v>
      </c>
      <c r="H32" s="23" t="s">
        <v>50</v>
      </c>
      <c r="I32" s="23">
        <v>110</v>
      </c>
    </row>
    <row r="33" spans="3:14" ht="17.25" thickBot="1" x14ac:dyDescent="0.3">
      <c r="C33" s="25" t="s">
        <v>35</v>
      </c>
      <c r="D33" s="19" t="s">
        <v>30</v>
      </c>
      <c r="E33" s="19" t="s">
        <v>34</v>
      </c>
      <c r="F33" s="26" t="s">
        <v>36</v>
      </c>
      <c r="H33" s="23" t="s">
        <v>51</v>
      </c>
      <c r="I33" s="23">
        <v>130</v>
      </c>
    </row>
    <row r="34" spans="3:14" ht="17.25" thickBot="1" x14ac:dyDescent="0.3">
      <c r="C34" s="23" t="s">
        <v>37</v>
      </c>
      <c r="D34" s="18" t="s">
        <v>30</v>
      </c>
      <c r="E34" s="18" t="s">
        <v>30</v>
      </c>
      <c r="F34" s="24" t="s">
        <v>34</v>
      </c>
      <c r="H34" s="23" t="s">
        <v>52</v>
      </c>
      <c r="I34" s="23">
        <v>70</v>
      </c>
      <c r="K34" t="s">
        <v>59</v>
      </c>
      <c r="L34" t="s">
        <v>60</v>
      </c>
      <c r="M34" t="s">
        <v>61</v>
      </c>
      <c r="N34" t="s">
        <v>62</v>
      </c>
    </row>
    <row r="35" spans="3:14" ht="17.25" thickBot="1" x14ac:dyDescent="0.3">
      <c r="C35" s="25" t="s">
        <v>38</v>
      </c>
      <c r="D35" s="19" t="s">
        <v>34</v>
      </c>
      <c r="E35" s="19" t="s">
        <v>34</v>
      </c>
      <c r="F35" s="26" t="s">
        <v>31</v>
      </c>
      <c r="H35" s="23" t="s">
        <v>63</v>
      </c>
      <c r="I35" s="23">
        <f>TRUNC( (1*L35+1/6*M35+1/4*N35)*K35)</f>
        <v>26</v>
      </c>
      <c r="K35">
        <v>11</v>
      </c>
      <c r="L35">
        <v>2</v>
      </c>
      <c r="M35">
        <v>1</v>
      </c>
      <c r="N35">
        <v>1</v>
      </c>
    </row>
    <row r="36" spans="3:14" ht="17.25" thickBot="1" x14ac:dyDescent="0.3">
      <c r="C36" s="23" t="s">
        <v>39</v>
      </c>
      <c r="D36" s="18" t="s">
        <v>30</v>
      </c>
      <c r="E36" s="18" t="s">
        <v>30</v>
      </c>
      <c r="F36" s="24" t="s">
        <v>34</v>
      </c>
      <c r="H36" s="23" t="s">
        <v>64</v>
      </c>
      <c r="I36" s="23">
        <f>(L36+M36+N364+N36)*8*K36</f>
        <v>160</v>
      </c>
      <c r="K36">
        <v>5</v>
      </c>
      <c r="L36">
        <v>2</v>
      </c>
      <c r="M36">
        <v>1</v>
      </c>
      <c r="N36">
        <v>1</v>
      </c>
    </row>
    <row r="37" spans="3:14" ht="17.25" thickBot="1" x14ac:dyDescent="0.3">
      <c r="C37" s="25" t="s">
        <v>40</v>
      </c>
      <c r="D37" s="19" t="s">
        <v>30</v>
      </c>
      <c r="E37" s="19" t="s">
        <v>34</v>
      </c>
      <c r="F37" s="26" t="s">
        <v>31</v>
      </c>
      <c r="H37" s="23" t="s">
        <v>65</v>
      </c>
      <c r="I37" s="23">
        <f>K37*8*30</f>
        <v>1200</v>
      </c>
      <c r="K37">
        <v>5</v>
      </c>
    </row>
    <row r="38" spans="3:14" ht="17.25" thickBot="1" x14ac:dyDescent="0.3">
      <c r="C38" s="27" t="s">
        <v>41</v>
      </c>
      <c r="D38" s="28" t="s">
        <v>30</v>
      </c>
      <c r="E38" s="28" t="s">
        <v>34</v>
      </c>
      <c r="F38" s="29" t="s">
        <v>34</v>
      </c>
      <c r="H38" s="23" t="s">
        <v>53</v>
      </c>
      <c r="I38" s="23">
        <v>60</v>
      </c>
    </row>
    <row r="39" spans="3:14" ht="17.25" thickBot="1" x14ac:dyDescent="0.3">
      <c r="C39" s="27" t="s">
        <v>42</v>
      </c>
      <c r="D39" s="26" t="s">
        <v>36</v>
      </c>
      <c r="E39" s="26" t="s">
        <v>36</v>
      </c>
      <c r="F39" s="26" t="s">
        <v>36</v>
      </c>
      <c r="H39" s="23" t="s">
        <v>54</v>
      </c>
      <c r="I39" s="23">
        <v>50</v>
      </c>
    </row>
    <row r="40" spans="3:14" ht="16.5" x14ac:dyDescent="0.25">
      <c r="H40" s="23" t="s">
        <v>55</v>
      </c>
      <c r="I40" s="23">
        <v>20</v>
      </c>
    </row>
    <row r="41" spans="3:14" ht="16.5" x14ac:dyDescent="0.25">
      <c r="H41" s="32" t="s">
        <v>56</v>
      </c>
      <c r="I41">
        <f>SUM(I29:I40)</f>
        <v>2496</v>
      </c>
    </row>
    <row r="45" spans="3:14" ht="17.25" thickBot="1" x14ac:dyDescent="0.35">
      <c r="C45" s="44" t="s">
        <v>109</v>
      </c>
      <c r="D45" s="45" t="s">
        <v>66</v>
      </c>
      <c r="E45" s="46"/>
      <c r="F45" s="46"/>
      <c r="G45" s="47"/>
    </row>
    <row r="46" spans="3:14" ht="17.25" thickBot="1" x14ac:dyDescent="0.35">
      <c r="C46" s="40"/>
      <c r="D46" s="33" t="s">
        <v>67</v>
      </c>
      <c r="E46" s="33" t="s">
        <v>68</v>
      </c>
      <c r="F46" s="33" t="s">
        <v>69</v>
      </c>
      <c r="G46" s="34" t="s">
        <v>70</v>
      </c>
    </row>
    <row r="47" spans="3:14" ht="17.25" thickBot="1" x14ac:dyDescent="0.3">
      <c r="C47" s="35" t="s">
        <v>71</v>
      </c>
      <c r="D47" s="19" t="s">
        <v>72</v>
      </c>
      <c r="E47" s="19" t="s">
        <v>73</v>
      </c>
      <c r="F47" s="19" t="s">
        <v>74</v>
      </c>
      <c r="G47" s="26" t="s">
        <v>75</v>
      </c>
    </row>
    <row r="48" spans="3:14" ht="17.25" thickBot="1" x14ac:dyDescent="0.3">
      <c r="C48" s="36" t="s">
        <v>76</v>
      </c>
      <c r="D48" s="18" t="s">
        <v>74</v>
      </c>
      <c r="E48" s="18" t="s">
        <v>75</v>
      </c>
      <c r="F48" s="18" t="s">
        <v>77</v>
      </c>
      <c r="G48" s="24" t="s">
        <v>78</v>
      </c>
    </row>
    <row r="49" spans="3:7" ht="17.25" thickBot="1" x14ac:dyDescent="0.3">
      <c r="C49" s="35" t="s">
        <v>79</v>
      </c>
      <c r="D49" s="19" t="s">
        <v>80</v>
      </c>
      <c r="E49" s="19" t="s">
        <v>77</v>
      </c>
      <c r="F49" s="19" t="s">
        <v>81</v>
      </c>
      <c r="G49" s="26" t="s">
        <v>82</v>
      </c>
    </row>
    <row r="50" spans="3:7" ht="17.25" thickBot="1" x14ac:dyDescent="0.3">
      <c r="C50" s="36" t="s">
        <v>83</v>
      </c>
      <c r="D50" s="18" t="s">
        <v>77</v>
      </c>
      <c r="E50" s="18" t="s">
        <v>78</v>
      </c>
      <c r="F50" s="18" t="s">
        <v>82</v>
      </c>
      <c r="G50" s="24" t="s">
        <v>84</v>
      </c>
    </row>
    <row r="51" spans="3:7" ht="17.25" thickBot="1" x14ac:dyDescent="0.35">
      <c r="C51" s="39" t="s">
        <v>85</v>
      </c>
      <c r="D51" s="41" t="s">
        <v>66</v>
      </c>
      <c r="E51" s="42"/>
      <c r="F51" s="42"/>
      <c r="G51" s="43"/>
    </row>
    <row r="52" spans="3:7" ht="17.25" thickBot="1" x14ac:dyDescent="0.35">
      <c r="C52" s="40"/>
      <c r="D52" s="33" t="s">
        <v>67</v>
      </c>
      <c r="E52" s="33" t="s">
        <v>68</v>
      </c>
      <c r="F52" s="33" t="s">
        <v>69</v>
      </c>
      <c r="G52" s="34" t="s">
        <v>70</v>
      </c>
    </row>
    <row r="53" spans="3:7" ht="17.25" thickBot="1" x14ac:dyDescent="0.3">
      <c r="C53" s="35" t="s">
        <v>71</v>
      </c>
      <c r="D53" s="19" t="s">
        <v>86</v>
      </c>
      <c r="E53" s="19" t="s">
        <v>87</v>
      </c>
      <c r="F53" s="19" t="s">
        <v>88</v>
      </c>
      <c r="G53" s="26" t="s">
        <v>89</v>
      </c>
    </row>
    <row r="54" spans="3:7" ht="17.25" thickBot="1" x14ac:dyDescent="0.3">
      <c r="C54" s="36" t="s">
        <v>76</v>
      </c>
      <c r="D54" s="18" t="s">
        <v>88</v>
      </c>
      <c r="E54" s="18" t="s">
        <v>89</v>
      </c>
      <c r="F54" s="18" t="s">
        <v>90</v>
      </c>
      <c r="G54" s="24" t="s">
        <v>91</v>
      </c>
    </row>
    <row r="55" spans="3:7" ht="17.25" thickBot="1" x14ac:dyDescent="0.3">
      <c r="C55" s="35" t="s">
        <v>79</v>
      </c>
      <c r="D55" s="19" t="s">
        <v>92</v>
      </c>
      <c r="E55" s="19" t="s">
        <v>90</v>
      </c>
      <c r="F55" s="19" t="s">
        <v>93</v>
      </c>
      <c r="G55" s="26" t="s">
        <v>94</v>
      </c>
    </row>
    <row r="56" spans="3:7" ht="17.25" thickBot="1" x14ac:dyDescent="0.3">
      <c r="C56" s="36" t="s">
        <v>83</v>
      </c>
      <c r="D56" s="18" t="s">
        <v>90</v>
      </c>
      <c r="E56" s="18" t="s">
        <v>91</v>
      </c>
      <c r="F56" s="18" t="s">
        <v>94</v>
      </c>
      <c r="G56" s="24" t="s">
        <v>95</v>
      </c>
    </row>
    <row r="57" spans="3:7" ht="17.25" thickBot="1" x14ac:dyDescent="0.35">
      <c r="C57" s="39" t="s">
        <v>96</v>
      </c>
      <c r="D57" s="41" t="s">
        <v>66</v>
      </c>
      <c r="E57" s="42"/>
      <c r="F57" s="42"/>
      <c r="G57" s="43"/>
    </row>
    <row r="58" spans="3:7" ht="17.25" thickBot="1" x14ac:dyDescent="0.35">
      <c r="C58" s="40"/>
      <c r="D58" s="33" t="s">
        <v>67</v>
      </c>
      <c r="E58" s="33" t="s">
        <v>68</v>
      </c>
      <c r="F58" s="33" t="s">
        <v>69</v>
      </c>
      <c r="G58" s="34" t="s">
        <v>70</v>
      </c>
    </row>
    <row r="59" spans="3:7" ht="17.25" thickBot="1" x14ac:dyDescent="0.3">
      <c r="C59" s="35" t="s">
        <v>71</v>
      </c>
      <c r="D59" s="19" t="s">
        <v>97</v>
      </c>
      <c r="E59" s="19" t="s">
        <v>98</v>
      </c>
      <c r="F59" s="19" t="s">
        <v>99</v>
      </c>
      <c r="G59" s="26" t="s">
        <v>100</v>
      </c>
    </row>
    <row r="60" spans="3:7" ht="17.25" thickBot="1" x14ac:dyDescent="0.3">
      <c r="C60" s="36" t="s">
        <v>76</v>
      </c>
      <c r="D60" s="18" t="s">
        <v>99</v>
      </c>
      <c r="E60" s="18" t="s">
        <v>100</v>
      </c>
      <c r="F60" s="18" t="s">
        <v>101</v>
      </c>
      <c r="G60" s="24" t="s">
        <v>102</v>
      </c>
    </row>
    <row r="61" spans="3:7" ht="17.25" thickBot="1" x14ac:dyDescent="0.3">
      <c r="C61" s="35" t="s">
        <v>16</v>
      </c>
      <c r="D61" s="19" t="s">
        <v>103</v>
      </c>
      <c r="E61" s="19" t="s">
        <v>103</v>
      </c>
      <c r="F61" s="19" t="s">
        <v>103</v>
      </c>
      <c r="G61" s="26" t="s">
        <v>103</v>
      </c>
    </row>
    <row r="62" spans="3:7" ht="17.25" thickBot="1" x14ac:dyDescent="0.35">
      <c r="C62" s="39" t="s">
        <v>104</v>
      </c>
      <c r="D62" s="41" t="s">
        <v>66</v>
      </c>
      <c r="E62" s="42"/>
      <c r="F62" s="42"/>
      <c r="G62" s="43"/>
    </row>
    <row r="63" spans="3:7" ht="17.25" thickBot="1" x14ac:dyDescent="0.35">
      <c r="C63" s="40"/>
      <c r="D63" s="33" t="s">
        <v>67</v>
      </c>
      <c r="E63" s="33" t="s">
        <v>68</v>
      </c>
      <c r="F63" s="33" t="s">
        <v>69</v>
      </c>
      <c r="G63" s="34" t="s">
        <v>70</v>
      </c>
    </row>
    <row r="64" spans="3:7" ht="17.25" thickBot="1" x14ac:dyDescent="0.3">
      <c r="C64" s="36" t="s">
        <v>71</v>
      </c>
      <c r="D64" s="18" t="s">
        <v>105</v>
      </c>
      <c r="E64" s="18" t="s">
        <v>106</v>
      </c>
      <c r="F64" s="18" t="s">
        <v>107</v>
      </c>
      <c r="G64" s="24" t="s">
        <v>108</v>
      </c>
    </row>
    <row r="65" spans="3:7" ht="17.25" thickBot="1" x14ac:dyDescent="0.3">
      <c r="C65" s="35" t="s">
        <v>76</v>
      </c>
      <c r="D65" s="19" t="s">
        <v>103</v>
      </c>
      <c r="E65" s="19" t="s">
        <v>103</v>
      </c>
      <c r="F65" s="19" t="s">
        <v>103</v>
      </c>
      <c r="G65" s="26" t="s">
        <v>103</v>
      </c>
    </row>
    <row r="66" spans="3:7" ht="17.25" thickBot="1" x14ac:dyDescent="0.3">
      <c r="C66" s="37" t="s">
        <v>16</v>
      </c>
      <c r="D66" s="28" t="s">
        <v>103</v>
      </c>
      <c r="E66" s="28" t="s">
        <v>103</v>
      </c>
      <c r="F66" s="28" t="s">
        <v>103</v>
      </c>
      <c r="G66" s="29" t="s">
        <v>103</v>
      </c>
    </row>
  </sheetData>
  <mergeCells count="8">
    <mergeCell ref="C62:C63"/>
    <mergeCell ref="D62:G62"/>
    <mergeCell ref="C45:C46"/>
    <mergeCell ref="D45:G45"/>
    <mergeCell ref="C51:C52"/>
    <mergeCell ref="D51:G51"/>
    <mergeCell ref="C57:C58"/>
    <mergeCell ref="D57:G57"/>
  </mergeCells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Cubillos</dc:creator>
  <cp:lastModifiedBy>Matías Cubillos</cp:lastModifiedBy>
  <dcterms:created xsi:type="dcterms:W3CDTF">2015-06-05T18:19:34Z</dcterms:created>
  <dcterms:modified xsi:type="dcterms:W3CDTF">2023-04-09T01:17:33Z</dcterms:modified>
</cp:coreProperties>
</file>