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 firstSheet="4" activeTab="4"/>
  </bookViews>
  <sheets>
    <sheet name="12TH APRIL" sheetId="1" r:id="rId1"/>
    <sheet name="29TH APRIL" sheetId="2" r:id="rId2"/>
    <sheet name="18th May" sheetId="3" r:id="rId3"/>
    <sheet name="27th May" sheetId="4" r:id="rId4"/>
    <sheet name="10th June" sheetId="5" r:id="rId5"/>
  </sheets>
  <externalReferences>
    <externalReference r:id="rId6"/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<sst xmlns="http://schemas.openxmlformats.org/spreadsheetml/2006/main" count="600" uniqueCount="150">
  <si>
    <t>MAJOR PRIORITY</t>
  </si>
  <si>
    <t>Produce</t>
  </si>
  <si>
    <t>Qty</t>
  </si>
  <si>
    <t>Kano market 1</t>
  </si>
  <si>
    <t>Kano market 2</t>
  </si>
  <si>
    <t>Kaduna 1</t>
  </si>
  <si>
    <t>Kaduna 2</t>
  </si>
  <si>
    <t>Lagos Mile 12</t>
  </si>
  <si>
    <t>From Segun Jos</t>
  </si>
  <si>
    <t>From Our Staff - Jos</t>
  </si>
  <si>
    <t>Plateau 1</t>
  </si>
  <si>
    <t>Plateau 2</t>
  </si>
  <si>
    <t>Plateau 3</t>
  </si>
  <si>
    <t>Other Competitors Price</t>
  </si>
  <si>
    <t>BEETROOT</t>
  </si>
  <si>
    <t>KG</t>
  </si>
  <si>
    <t>CABBAGE</t>
  </si>
  <si>
    <t>CARROT</t>
  </si>
  <si>
    <t>CUCUMBER</t>
  </si>
  <si>
    <t>FRESH TOMATOES</t>
  </si>
  <si>
    <t>GREEN PEPPERS</t>
  </si>
  <si>
    <t>IRISH POTATOES MIDI</t>
  </si>
  <si>
    <t>LETTUCE</t>
  </si>
  <si>
    <t>ONIONS MAXI</t>
  </si>
  <si>
    <t>RED BELL PEPPERS</t>
  </si>
  <si>
    <t>RODO PEPPER MAXI</t>
  </si>
  <si>
    <t>SHOMBO PEPPER MAXI</t>
  </si>
  <si>
    <t>SWEET POTATO MINI</t>
  </si>
  <si>
    <t>TATASHE MIDI</t>
  </si>
  <si>
    <t>TIGERNUTS</t>
  </si>
  <si>
    <t>Bag</t>
  </si>
  <si>
    <t>YELLOW BELL PEPPERS</t>
  </si>
  <si>
    <t>MINOR - LESS PRIORITY</t>
  </si>
  <si>
    <t>AVOCADO</t>
  </si>
  <si>
    <t>BANANA</t>
  </si>
  <si>
    <t>CLOVES FRESH</t>
  </si>
  <si>
    <t>GARLIC FRESH</t>
  </si>
  <si>
    <t>GINGER FRESH</t>
  </si>
  <si>
    <t>MANGOES</t>
  </si>
  <si>
    <t>OKRO MIDI</t>
  </si>
  <si>
    <t>ORANGE</t>
  </si>
  <si>
    <t>PAWPAW</t>
  </si>
  <si>
    <t>PINEAPPLES</t>
  </si>
  <si>
    <t>PLANTAIN MAXI</t>
  </si>
  <si>
    <t>SOURSOP</t>
  </si>
  <si>
    <t>SPRING ONION MIDI</t>
  </si>
  <si>
    <t>TANGERINE</t>
  </si>
  <si>
    <t>TURMERIC FRESH</t>
  </si>
  <si>
    <t>WATERMELON SINGLE</t>
  </si>
  <si>
    <t>YAMTUBER PLUS</t>
  </si>
  <si>
    <t>BABY CUCUMBER</t>
  </si>
  <si>
    <t>BEEF TOMATOES</t>
  </si>
  <si>
    <t>BROCCOLI</t>
  </si>
  <si>
    <t>CAULIFLOWER</t>
  </si>
  <si>
    <t>CHINESE CABBAGE</t>
  </si>
  <si>
    <t>COCONUTS</t>
  </si>
  <si>
    <t>CURLY KALE</t>
  </si>
  <si>
    <t>DATES</t>
  </si>
  <si>
    <t>DINO KALE</t>
  </si>
  <si>
    <t>EGG PLANT</t>
  </si>
  <si>
    <t>FRESH DRIED GREEN PEAS</t>
  </si>
  <si>
    <t>GREEN  HABANERO PEPPER</t>
  </si>
  <si>
    <t>GREEN BEANS</t>
  </si>
  <si>
    <t>GREEN BELL PEPPERS</t>
  </si>
  <si>
    <t>GREEN PEAS</t>
  </si>
  <si>
    <t>ICEBERG LETTUCE</t>
  </si>
  <si>
    <t>LEEKS</t>
  </si>
  <si>
    <t>LEMON</t>
  </si>
  <si>
    <t>MANGOES, PETER</t>
  </si>
  <si>
    <t>MARROW</t>
  </si>
  <si>
    <t>MINT</t>
  </si>
  <si>
    <t>ORANGE-FLESHED POTATOES</t>
  </si>
  <si>
    <t>OREGANO</t>
  </si>
  <si>
    <t>PASSION FRUIT</t>
  </si>
  <si>
    <t>PURPLE-FLESHED POTATOES</t>
  </si>
  <si>
    <t>RED CABBAGE</t>
  </si>
  <si>
    <t>RED LETTUCE</t>
  </si>
  <si>
    <t>ROSEMARY</t>
  </si>
  <si>
    <t xml:space="preserve">STRAWBERRIES FRESH </t>
  </si>
  <si>
    <t>SWEET CORN</t>
  </si>
  <si>
    <t>THYME</t>
  </si>
  <si>
    <t>ZOBO</t>
  </si>
  <si>
    <t>SEGUN</t>
  </si>
  <si>
    <t>Port Harcourt</t>
  </si>
  <si>
    <t>Column1</t>
  </si>
  <si>
    <t>IRISH POTATOES</t>
  </si>
  <si>
    <t>ONIONS</t>
  </si>
  <si>
    <t>BELL PEPPERS</t>
  </si>
  <si>
    <t>RODO PEPPER</t>
  </si>
  <si>
    <t>SHOMBO PEPPER</t>
  </si>
  <si>
    <t>SWEET POTATO</t>
  </si>
  <si>
    <t>TATASHE</t>
  </si>
  <si>
    <t xml:space="preserve">OTHER </t>
  </si>
  <si>
    <t>FROM AGENTS JOS</t>
  </si>
  <si>
    <t>SUPPLIERS</t>
  </si>
  <si>
    <t>FROM OUR STAFF</t>
  </si>
  <si>
    <t>FARIN GADA</t>
  </si>
  <si>
    <t>MANGU</t>
  </si>
  <si>
    <t>BUILDING MARKET</t>
  </si>
  <si>
    <t>FARIN GADA 2</t>
  </si>
  <si>
    <t>JOS 4</t>
  </si>
  <si>
    <t>EZEKIEL</t>
  </si>
  <si>
    <t>SAM</t>
  </si>
  <si>
    <t>OUR SELLING PRICE</t>
  </si>
  <si>
    <t>Bell Peppers</t>
  </si>
  <si>
    <t>WATERMELON</t>
  </si>
  <si>
    <t>GINGER</t>
  </si>
  <si>
    <t>94K BAG</t>
  </si>
  <si>
    <t>5K PAINT</t>
  </si>
  <si>
    <t>100K BAG</t>
  </si>
  <si>
    <t>GARLIC</t>
  </si>
  <si>
    <t>15K</t>
  </si>
  <si>
    <t>LIME</t>
  </si>
  <si>
    <t>CELERY</t>
  </si>
  <si>
    <t>PARSELY</t>
  </si>
  <si>
    <t>OKORO</t>
  </si>
  <si>
    <t>YAM</t>
  </si>
  <si>
    <t>1,050 FROM UNCLE HENRY</t>
  </si>
  <si>
    <t>LEEK</t>
  </si>
  <si>
    <t>HortiNigeria</t>
  </si>
  <si>
    <t>OTHER AGENTS</t>
  </si>
  <si>
    <t>Best Supplier</t>
  </si>
  <si>
    <t>Our Price (without shipping</t>
  </si>
  <si>
    <t>Kano Horti</t>
  </si>
  <si>
    <t>Kaduna Horti</t>
  </si>
  <si>
    <t>Ibadan Horti</t>
  </si>
  <si>
    <t>Lagos Horti</t>
  </si>
  <si>
    <t>Kano market</t>
  </si>
  <si>
    <t>Kaduna Market</t>
  </si>
  <si>
    <t xml:space="preserve">Joseph </t>
  </si>
  <si>
    <t>Ibrahim</t>
  </si>
  <si>
    <t>Column3</t>
  </si>
  <si>
    <t>Bunch</t>
  </si>
  <si>
    <t>TOMATOES</t>
  </si>
  <si>
    <t>FRESH GARLIC</t>
  </si>
  <si>
    <t>FRESH GINGER</t>
  </si>
  <si>
    <t>GREEN PEPPER</t>
  </si>
  <si>
    <t>OKRO</t>
  </si>
  <si>
    <t>PARSLEY</t>
  </si>
  <si>
    <t>FRESH PEPPER (ATARODO)</t>
  </si>
  <si>
    <t xml:space="preserve">SHOMBO PEPPER </t>
  </si>
  <si>
    <t>DOZEN</t>
  </si>
  <si>
    <t>LEMONS</t>
  </si>
  <si>
    <t>ORANGES</t>
  </si>
  <si>
    <t>Elemele PH</t>
  </si>
  <si>
    <t>Fruit Garden PH</t>
  </si>
  <si>
    <t>Oilmills PH</t>
  </si>
  <si>
    <t>Effurrun</t>
  </si>
  <si>
    <t>Sapele</t>
  </si>
  <si>
    <t>5 pcs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</si>
</sst>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Aptos Narrow"/>
      <charset val="134"/>
      <scheme val="minor"/>
    </font>
    <font>
      <sz val="11"/>
      <color rgb="FF000000"/>
      <name val="Aptos Narrow"/>
      <charset val="134"/>
      <scheme val="minor"/>
    </font>
    <font>
      <sz val="10"/>
      <color rgb="FF000000"/>
      <name val="Aptos Narrow"/>
      <charset val="134"/>
      <scheme val="minor"/>
    </font>
    <font>
      <sz val="11"/>
      <color rgb="FF000000"/>
      <name val="Aptos Narrow"/>
      <charset val="134"/>
    </font>
    <font>
      <sz val="11"/>
      <color rgb="FF000000"/>
      <name val="Aptos Narrow"/>
      <charset val="134"/>
    </font>
    <font>
      <sz val="11"/>
      <color rgb="FF000000"/>
      <name val="Calibri"/>
      <charset val="134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1" borderId="10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2" borderId="13" applyNumberFormat="0" applyAlignment="0" applyProtection="0">
      <alignment vertical="center"/>
    </xf>
    <xf numFmtId="0" fontId="16" fillId="13" borderId="14" applyNumberFormat="0" applyAlignment="0" applyProtection="0">
      <alignment vertical="center"/>
    </xf>
    <xf numFmtId="0" fontId="17" fillId="13" borderId="13" applyNumberFormat="0" applyAlignment="0" applyProtection="0">
      <alignment vertical="center"/>
    </xf>
    <xf numFmtId="0" fontId="18" fillId="14" borderId="15" applyNumberFormat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</cellStyleXfs>
  <cellXfs count="80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2" borderId="1" xfId="0" applyFont="1" applyFill="1" applyBorder="1"/>
    <xf numFmtId="1" fontId="3" fillId="2" borderId="1" xfId="0" applyNumberFormat="1" applyFont="1" applyFill="1" applyBorder="1"/>
    <xf numFmtId="1" fontId="1" fillId="2" borderId="1" xfId="0" applyNumberFormat="1" applyFont="1" applyFill="1" applyBorder="1"/>
    <xf numFmtId="0" fontId="3" fillId="3" borderId="1" xfId="0" applyFont="1" applyFill="1" applyBorder="1"/>
    <xf numFmtId="3" fontId="3" fillId="3" borderId="1" xfId="0" applyNumberFormat="1" applyFont="1" applyFill="1" applyBorder="1"/>
    <xf numFmtId="0" fontId="4" fillId="2" borderId="1" xfId="0" applyFont="1" applyFill="1" applyBorder="1"/>
    <xf numFmtId="1" fontId="4" fillId="2" borderId="1" xfId="0" applyNumberFormat="1" applyFont="1" applyFill="1" applyBorder="1"/>
    <xf numFmtId="0" fontId="4" fillId="3" borderId="1" xfId="0" applyFont="1" applyFill="1" applyBorder="1"/>
    <xf numFmtId="0" fontId="3" fillId="3" borderId="2" xfId="0" applyFont="1" applyFill="1" applyBorder="1"/>
    <xf numFmtId="0" fontId="3" fillId="2" borderId="3" xfId="0" applyFont="1" applyFill="1" applyBorder="1"/>
    <xf numFmtId="0" fontId="3" fillId="2" borderId="2" xfId="0" applyFont="1" applyFill="1" applyBorder="1"/>
    <xf numFmtId="1" fontId="3" fillId="2" borderId="2" xfId="0" applyNumberFormat="1" applyFont="1" applyFill="1" applyBorder="1"/>
    <xf numFmtId="1" fontId="1" fillId="2" borderId="2" xfId="0" applyNumberFormat="1" applyFont="1" applyFill="1" applyBorder="1"/>
    <xf numFmtId="0" fontId="4" fillId="3" borderId="2" xfId="0" applyFont="1" applyFill="1" applyBorder="1"/>
    <xf numFmtId="0" fontId="4" fillId="2" borderId="3" xfId="0" applyFont="1" applyFill="1" applyBorder="1"/>
    <xf numFmtId="0" fontId="4" fillId="2" borderId="2" xfId="0" applyFont="1" applyFill="1" applyBorder="1"/>
    <xf numFmtId="1" fontId="4" fillId="2" borderId="2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/>
    <xf numFmtId="0" fontId="2" fillId="4" borderId="1" xfId="0" applyFont="1" applyFill="1" applyBorder="1" applyAlignment="1">
      <alignment wrapText="1"/>
    </xf>
    <xf numFmtId="3" fontId="3" fillId="2" borderId="1" xfId="0" applyNumberFormat="1" applyFont="1" applyFill="1" applyBorder="1"/>
    <xf numFmtId="0" fontId="1" fillId="4" borderId="1" xfId="0" applyFont="1" applyFill="1" applyBorder="1"/>
    <xf numFmtId="0" fontId="1" fillId="4" borderId="4" xfId="0" applyFont="1" applyFill="1" applyBorder="1"/>
    <xf numFmtId="0" fontId="1" fillId="2" borderId="2" xfId="0" applyFont="1" applyFill="1" applyBorder="1"/>
    <xf numFmtId="0" fontId="1" fillId="4" borderId="2" xfId="0" applyFont="1" applyFill="1" applyBorder="1"/>
    <xf numFmtId="0" fontId="1" fillId="0" borderId="5" xfId="0" applyFont="1" applyBorder="1"/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wrapText="1"/>
    </xf>
    <xf numFmtId="0" fontId="1" fillId="5" borderId="1" xfId="0" applyFont="1" applyFill="1" applyBorder="1"/>
    <xf numFmtId="3" fontId="1" fillId="5" borderId="1" xfId="0" applyNumberFormat="1" applyFont="1" applyFill="1" applyBorder="1"/>
    <xf numFmtId="0" fontId="1" fillId="5" borderId="2" xfId="0" applyFont="1" applyFill="1" applyBorder="1"/>
    <xf numFmtId="0" fontId="2" fillId="0" borderId="1" xfId="0" applyFont="1" applyBorder="1" applyAlignment="1">
      <alignment wrapText="1"/>
    </xf>
    <xf numFmtId="3" fontId="1" fillId="0" borderId="1" xfId="0" applyNumberFormat="1" applyFont="1" applyBorder="1"/>
    <xf numFmtId="0" fontId="1" fillId="0" borderId="2" xfId="0" applyFont="1" applyBorder="1"/>
    <xf numFmtId="0" fontId="0" fillId="4" borderId="0" xfId="0" applyFill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6" borderId="1" xfId="0" applyFont="1" applyFill="1" applyBorder="1"/>
    <xf numFmtId="0" fontId="3" fillId="0" borderId="1" xfId="0" applyFont="1" applyBorder="1"/>
    <xf numFmtId="0" fontId="3" fillId="7" borderId="1" xfId="0" applyFont="1" applyFill="1" applyBorder="1"/>
    <xf numFmtId="0" fontId="0" fillId="0" borderId="1" xfId="0" applyBorder="1"/>
    <xf numFmtId="0" fontId="0" fillId="7" borderId="1" xfId="0" applyFill="1" applyBorder="1"/>
    <xf numFmtId="3" fontId="0" fillId="7" borderId="1" xfId="0" applyNumberFormat="1" applyFill="1" applyBorder="1"/>
    <xf numFmtId="0" fontId="4" fillId="0" borderId="2" xfId="0" applyFont="1" applyBorder="1"/>
    <xf numFmtId="0" fontId="4" fillId="7" borderId="2" xfId="0" applyFont="1" applyFill="1" applyBorder="1"/>
    <xf numFmtId="0" fontId="0" fillId="0" borderId="2" xfId="0" applyBorder="1"/>
    <xf numFmtId="0" fontId="0" fillId="7" borderId="2" xfId="0" applyFill="1" applyBorder="1"/>
    <xf numFmtId="0" fontId="0" fillId="4" borderId="7" xfId="0" applyFill="1" applyBorder="1" applyAlignment="1">
      <alignment horizontal="center"/>
    </xf>
    <xf numFmtId="0" fontId="0" fillId="4" borderId="1" xfId="0" applyFill="1" applyBorder="1"/>
    <xf numFmtId="0" fontId="0" fillId="8" borderId="0" xfId="0" applyFill="1"/>
    <xf numFmtId="3" fontId="0" fillId="0" borderId="1" xfId="0" applyNumberFormat="1" applyBorder="1"/>
    <xf numFmtId="3" fontId="0" fillId="8" borderId="1" xfId="0" applyNumberFormat="1" applyFill="1" applyBorder="1"/>
    <xf numFmtId="0" fontId="0" fillId="8" borderId="1" xfId="0" applyFill="1" applyBorder="1"/>
    <xf numFmtId="3" fontId="0" fillId="0" borderId="2" xfId="0" applyNumberFormat="1" applyBorder="1"/>
    <xf numFmtId="0" fontId="0" fillId="8" borderId="2" xfId="0" applyFill="1" applyBorder="1"/>
    <xf numFmtId="3" fontId="0" fillId="8" borderId="2" xfId="0" applyNumberFormat="1" applyFill="1" applyBorder="1"/>
    <xf numFmtId="3" fontId="0" fillId="0" borderId="0" xfId="0" applyNumberFormat="1"/>
    <xf numFmtId="0" fontId="4" fillId="6" borderId="1" xfId="0" applyFont="1" applyFill="1" applyBorder="1"/>
    <xf numFmtId="0" fontId="4" fillId="0" borderId="1" xfId="0" applyFont="1" applyBorder="1"/>
    <xf numFmtId="0" fontId="4" fillId="7" borderId="1" xfId="0" applyFont="1" applyFill="1" applyBorder="1"/>
    <xf numFmtId="0" fontId="4" fillId="0" borderId="0" xfId="0" applyFont="1"/>
    <xf numFmtId="0" fontId="5" fillId="0" borderId="8" xfId="0" applyFont="1" applyBorder="1"/>
    <xf numFmtId="0" fontId="5" fillId="0" borderId="1" xfId="0" applyFont="1" applyBorder="1"/>
    <xf numFmtId="15" fontId="0" fillId="0" borderId="0" xfId="0" applyNumberFormat="1"/>
    <xf numFmtId="0" fontId="0" fillId="0" borderId="4" xfId="0" applyBorder="1"/>
    <xf numFmtId="3" fontId="5" fillId="0" borderId="1" xfId="0" applyNumberFormat="1" applyFont="1" applyBorder="1"/>
    <xf numFmtId="0" fontId="0" fillId="0" borderId="9" xfId="0" applyBorder="1"/>
    <xf numFmtId="0" fontId="5" fillId="9" borderId="8" xfId="0" applyFont="1" applyFill="1" applyBorder="1"/>
    <xf numFmtId="0" fontId="5" fillId="10" borderId="8" xfId="0" applyFont="1" applyFill="1" applyBorder="1"/>
    <xf numFmtId="0" fontId="5" fillId="0" borderId="3" xfId="0" applyFont="1" applyBorder="1"/>
    <xf numFmtId="3" fontId="5" fillId="10" borderId="1" xfId="0" applyNumberFormat="1" applyFont="1" applyFill="1" applyBorder="1"/>
    <xf numFmtId="3" fontId="5" fillId="0" borderId="2" xfId="0" applyNumberFormat="1" applyFont="1" applyBorder="1"/>
    <xf numFmtId="0" fontId="0" fillId="0" borderId="5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5">
    <dxf>
      <font>
        <name val="Aptos Narrow"/>
        <scheme val="none"/>
        <family val="2"/>
        <b val="0"/>
        <i val="0"/>
        <strike val="0"/>
        <u val="none"/>
        <sz val="11"/>
        <color rgb="FF000000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ptos Narrow"/>
        <scheme val="none"/>
        <family val="2"/>
        <b val="0"/>
        <i val="0"/>
        <strike val="0"/>
        <u val="none"/>
        <sz val="11"/>
        <color rgb="FF000000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ptos Narrow"/>
        <scheme val="none"/>
        <family val="2"/>
        <b val="0"/>
        <i val="0"/>
        <strike val="0"/>
        <u val="none"/>
        <sz val="11"/>
        <color rgb="FF000000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numFmt numFmtId="3" formatCode="#,##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name val="Aptos Narrow"/>
        <scheme val="none"/>
        <family val="2"/>
        <b val="0"/>
        <i val="0"/>
        <strike val="0"/>
        <u val="none"/>
        <sz val="11"/>
        <color rgb="FF000000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ptos Narrow"/>
        <scheme val="none"/>
        <family val="2"/>
        <b val="0"/>
        <i val="0"/>
        <strike val="0"/>
        <u val="none"/>
        <sz val="11"/>
        <color rgb="FF000000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ptos Narrow"/>
        <scheme val="none"/>
        <family val="2"/>
        <b val="0"/>
        <i val="0"/>
        <strike val="0"/>
        <u val="none"/>
        <sz val="11"/>
        <color rgb="FF000000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2" tint="-0.49998474074526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numFmt numFmtId="3" formatCode="#,##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name val="Aptos Narrow"/>
        <scheme val="none"/>
        <family val="2"/>
        <b val="0"/>
        <i val="0"/>
        <strike val="0"/>
        <u val="none"/>
        <sz val="11"/>
        <color rgb="FF000000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ptos Narrow"/>
        <scheme val="none"/>
        <family val="2"/>
        <b val="0"/>
        <i val="0"/>
        <strike val="0"/>
        <u val="none"/>
        <sz val="11"/>
        <color rgb="FF000000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ptos Narrow"/>
        <scheme val="none"/>
        <family val="2"/>
        <b val="0"/>
        <i val="0"/>
        <strike val="0"/>
        <u val="none"/>
        <sz val="11"/>
        <color rgb="FF000000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2" tint="-0.49998474074526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ptos Narrow"/>
        <scheme val="none"/>
        <family val="2"/>
        <b val="0"/>
        <i val="0"/>
        <strike val="0"/>
        <u val="none"/>
        <sz val="11"/>
        <color rgb="FF000000"/>
      </font>
      <fill>
        <patternFill patternType="solid">
          <bgColor theme="5" tint="0.599993896298105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ptos Narrow"/>
        <scheme val="none"/>
        <family val="2"/>
        <b val="0"/>
        <i val="0"/>
        <strike val="0"/>
        <u val="none"/>
        <sz val="11"/>
        <color rgb="FF000000"/>
      </font>
      <fill>
        <patternFill patternType="solid">
          <bgColor theme="5" tint="0.59999389629810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ptos Narrow"/>
        <scheme val="none"/>
        <b val="0"/>
        <i val="0"/>
        <strike val="0"/>
        <u val="none"/>
        <sz val="11"/>
        <color rgb="FF000000"/>
      </font>
      <numFmt numFmtId="1" formatCode="0"/>
      <fill>
        <patternFill patternType="solid">
          <bgColor theme="5" tint="0.59999389629810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ptos Narrow"/>
        <scheme val="none"/>
        <family val="2"/>
        <b val="0"/>
        <i val="0"/>
        <strike val="0"/>
        <u val="none"/>
        <sz val="11"/>
        <color rgb="FF000000"/>
      </font>
      <numFmt numFmtId="1" formatCode="0"/>
      <fill>
        <patternFill patternType="solid">
          <bgColor theme="5" tint="0.59999389629810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ptos Narrow"/>
        <scheme val="none"/>
        <family val="2"/>
        <b val="0"/>
        <i val="0"/>
        <strike val="0"/>
        <u val="none"/>
        <sz val="11"/>
        <color rgb="FF000000"/>
      </font>
      <fill>
        <patternFill patternType="solid">
          <bgColor theme="0" tint="-0.349986266670736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ptos Narrow"/>
        <scheme val="none"/>
        <family val="2"/>
        <b val="0"/>
        <i val="0"/>
        <strike val="0"/>
        <u val="none"/>
        <sz val="11"/>
        <color rgb="FF000000"/>
      </font>
      <fill>
        <patternFill patternType="solid">
          <bgColor theme="0" tint="-0.349986266670736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ptos Narrow"/>
        <scheme val="none"/>
        <family val="2"/>
        <b val="0"/>
        <i val="0"/>
        <strike val="0"/>
        <u val="none"/>
        <sz val="11"/>
        <color rgb="FF000000"/>
      </font>
      <fill>
        <patternFill patternType="solid">
          <bgColor theme="0" tint="-0.349986266670736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ptos Narrow"/>
        <scheme val="none"/>
        <family val="2"/>
        <b val="0"/>
        <i val="0"/>
        <strike val="0"/>
        <u val="none"/>
        <sz val="11"/>
        <color rgb="FF000000"/>
      </font>
      <fill>
        <patternFill patternType="solid">
          <bgColor theme="0" tint="-0.349986266670736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ptos Narrow"/>
        <scheme val="none"/>
        <family val="2"/>
        <b val="0"/>
        <i val="0"/>
        <strike val="0"/>
        <u val="none"/>
        <sz val="11"/>
        <color rgb="FF000000"/>
      </font>
      <fill>
        <patternFill patternType="solid">
          <bgColor theme="5" tint="0.59999389629810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theme="5" tint="0.59999389629810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theme="5" tint="0.59999389629810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theme="9" tint="0.799981688894314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theme="9" tint="0.799981688894314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theme="9" tint="0.799981688894314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theme="0" tint="-0.249977111117893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theme="0" tint="-0.249977111117893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none"/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name val="Aptos Narrow"/>
        <scheme val="none"/>
        <family val="2"/>
        <b val="0"/>
        <i val="0"/>
        <strike val="0"/>
        <u val="none"/>
        <sz val="11"/>
        <color rgb="FF000000"/>
      </font>
      <fill>
        <patternFill patternType="solid">
          <bgColor theme="5" tint="0.599993896298105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ptos Narrow"/>
        <scheme val="none"/>
        <family val="2"/>
        <b val="0"/>
        <i val="0"/>
        <strike val="0"/>
        <u val="none"/>
        <sz val="11"/>
        <color rgb="FF000000"/>
      </font>
      <fill>
        <patternFill patternType="solid">
          <bgColor theme="5" tint="0.59999389629810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ptos Narrow"/>
        <scheme val="none"/>
        <b val="0"/>
        <i val="0"/>
        <strike val="0"/>
        <u val="none"/>
        <sz val="11"/>
        <color rgb="FF000000"/>
      </font>
      <numFmt numFmtId="1" formatCode="0"/>
      <fill>
        <patternFill patternType="solid">
          <bgColor theme="5" tint="0.59999389629810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ptos Narrow"/>
        <scheme val="none"/>
        <family val="2"/>
        <b val="0"/>
        <i val="0"/>
        <strike val="0"/>
        <u val="none"/>
        <sz val="11"/>
        <color rgb="FF000000"/>
      </font>
      <numFmt numFmtId="1" formatCode="0"/>
      <fill>
        <patternFill patternType="solid">
          <bgColor theme="5" tint="0.59999389629810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ptos Narrow"/>
        <scheme val="none"/>
        <family val="2"/>
        <b val="0"/>
        <i val="0"/>
        <strike val="0"/>
        <u val="none"/>
        <sz val="11"/>
        <color rgb="FF000000"/>
      </font>
      <fill>
        <patternFill patternType="solid">
          <bgColor theme="0" tint="-0.349986266670736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ptos Narrow"/>
        <scheme val="none"/>
        <family val="2"/>
        <b val="0"/>
        <i val="0"/>
        <strike val="0"/>
        <u val="none"/>
        <sz val="11"/>
        <color rgb="FF000000"/>
      </font>
      <fill>
        <patternFill patternType="solid">
          <bgColor theme="0" tint="-0.349986266670736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ptos Narrow"/>
        <scheme val="none"/>
        <family val="2"/>
        <b val="0"/>
        <i val="0"/>
        <strike val="0"/>
        <u val="none"/>
        <sz val="11"/>
        <color rgb="FF000000"/>
      </font>
      <fill>
        <patternFill patternType="solid">
          <bgColor theme="0" tint="-0.349986266670736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ptos Narrow"/>
        <scheme val="none"/>
        <family val="2"/>
        <b val="0"/>
        <i val="0"/>
        <strike val="0"/>
        <u val="none"/>
        <sz val="11"/>
        <color rgb="FF000000"/>
      </font>
      <fill>
        <patternFill patternType="solid">
          <bgColor theme="0" tint="-0.349986266670736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ptos Narrow"/>
        <scheme val="none"/>
        <family val="2"/>
        <b val="0"/>
        <i val="0"/>
        <strike val="0"/>
        <u val="none"/>
        <sz val="11"/>
        <color rgb="FF000000"/>
      </font>
      <fill>
        <patternFill patternType="solid">
          <bgColor theme="5" tint="0.59999389629810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theme="5" tint="0.59999389629810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theme="5" tint="0.59999389629810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theme="9" tint="0.799981688894314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theme="9" tint="0.799981688894314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theme="9" tint="0.799981688894314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none"/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theme="9" tint="0.799981688894314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theme="9" tint="0.799981688894314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theme="9" tint="0.799981688894314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theme="9" tint="0.799981688894314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DELL\AppData\Local\Temp\Rar$DIa23804.49690\AWESOME%20FRESH%20WORKBOOK%20-%20INTER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DELL\AppData\Local\Temp\Rar$DIa23804.49690\STANDARD%20CONVERS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04-06-2024"/>
      <sheetName val="New Order"/>
      <sheetName val="AWESOME FRESH PRODUCE "/>
    </sheetNames>
    <sheetDataSet>
      <sheetData sheetId="0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2TH "/>
    </sheetNames>
    <sheetDataSet>
      <sheetData sheetId="0">
        <row r="3">
          <cell r="F3">
            <v>40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2:M19" totalsRowShown="0">
  <autoFilter ref="A2:M19"/>
  <sortState ref="A2:M19">
    <sortCondition ref="A2:A19"/>
  </sortState>
  <tableColumns count="13">
    <tableColumn id="1" name="Produce" dataDxfId="0"/>
    <tableColumn id="2" name="Qty" dataDxfId="1"/>
    <tableColumn id="3" name="Kano market 1" dataDxfId="2"/>
    <tableColumn id="4" name="Kano market 2" dataDxfId="3"/>
    <tableColumn id="5" name="Kaduna 1" dataDxfId="4"/>
    <tableColumn id="6" name="Kaduna 2" dataDxfId="5"/>
    <tableColumn id="7" name="Lagos Mile 12" dataDxfId="6"/>
    <tableColumn id="13" name="From Segun Jos" dataDxfId="7"/>
    <tableColumn id="8" name="From Our Staff - Jos" dataDxfId="8"/>
    <tableColumn id="9" name="Plateau 1" dataDxfId="9"/>
    <tableColumn id="10" name="Plateau 2" dataDxfId="10"/>
    <tableColumn id="11" name="Plateau 3" dataDxfId="11"/>
    <tableColumn id="12" name="Other Competitors Price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22:M87" totalsRowShown="0">
  <autoFilter ref="A22:M87"/>
  <tableColumns count="13">
    <tableColumn id="1" name="Produce" dataDxfId="13"/>
    <tableColumn id="2" name="Qty" dataDxfId="14"/>
    <tableColumn id="3" name="Kano market 1" dataDxfId="15"/>
    <tableColumn id="4" name="Kano market 2" dataDxfId="16"/>
    <tableColumn id="5" name="Kaduna 1" dataDxfId="17"/>
    <tableColumn id="6" name="Kaduna 2" dataDxfId="18"/>
    <tableColumn id="7" name="Lagos Mile 12" dataDxfId="19"/>
    <tableColumn id="8" name="From Segun Jos" dataDxfId="20"/>
    <tableColumn id="9" name="From Our Staff - Jos" dataDxfId="21"/>
    <tableColumn id="10" name="Plateau 1" dataDxfId="22"/>
    <tableColumn id="11" name="Plateau 2" dataDxfId="23"/>
    <tableColumn id="12" name="Plateau 3" dataDxfId="24"/>
    <tableColumn id="13" name="Other Competitors Price" dataDxfId="2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A2:M19" totalsRowShown="0">
  <autoFilter ref="A2:M19"/>
  <sortState ref="A2:M19">
    <sortCondition ref="A2:A19"/>
  </sortState>
  <tableColumns count="13">
    <tableColumn id="1" name="Produce" dataDxfId="26"/>
    <tableColumn id="2" name="Qty" dataDxfId="27"/>
    <tableColumn id="3" name="Kano market 1" dataDxfId="28"/>
    <tableColumn id="4" name="Kano market 2" dataDxfId="29"/>
    <tableColumn id="5" name="Kaduna 1" dataDxfId="30"/>
    <tableColumn id="6" name="Kaduna 2" dataDxfId="31"/>
    <tableColumn id="7" name="Lagos Mile 12" dataDxfId="32"/>
    <tableColumn id="13" name="SEGUN" dataDxfId="33"/>
    <tableColumn id="8" name="From Our Staff - Jos" dataDxfId="34"/>
    <tableColumn id="10" name="Plateau 2" dataDxfId="35"/>
    <tableColumn id="11" name="Port Harcourt" dataDxfId="36"/>
    <tableColumn id="12" name="Other Competitors Price" dataDxfId="37"/>
    <tableColumn id="9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47" displayName="Table47" ref="A22:L87" totalsRowShown="0">
  <autoFilter ref="A22:L87"/>
  <sortState ref="A22:L87">
    <sortCondition ref="A22:A87"/>
  </sortState>
  <tableColumns count="12">
    <tableColumn id="1" name="Produce" dataDxfId="38"/>
    <tableColumn id="2" name="Qty" dataDxfId="39"/>
    <tableColumn id="3" name="Kano market 1" dataDxfId="40"/>
    <tableColumn id="4" name="Kano market 2" dataDxfId="41"/>
    <tableColumn id="5" name="Kaduna 1" dataDxfId="42"/>
    <tableColumn id="6" name="Kaduna 2" dataDxfId="43"/>
    <tableColumn id="7" name="Lagos Mile 12" dataDxfId="44"/>
    <tableColumn id="8" name="From Segun Jos" dataDxfId="45"/>
    <tableColumn id="9" name="From Our Staff - Jos" dataDxfId="46"/>
    <tableColumn id="11" name="Plateau 2" dataDxfId="47"/>
    <tableColumn id="12" name="Plateau 3" dataDxfId="48"/>
    <tableColumn id="13" name="Other Competitors Price" dataDxfId="4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163" displayName="Table163" ref="A2:R32" totalsRowShown="0">
  <autoFilter ref="A2:R32"/>
  <sortState ref="A2:R32">
    <sortCondition ref="A2:A19"/>
  </sortState>
  <tableColumns count="18">
    <tableColumn id="1" name="Produce" dataDxfId="50"/>
    <tableColumn id="2" name="Qty" dataDxfId="51"/>
    <tableColumn id="3" name="Kano market 1" dataDxfId="52"/>
    <tableColumn id="4" name="Kano market 2" dataDxfId="53"/>
    <tableColumn id="5" name="Kaduna 1" dataDxfId="54"/>
    <tableColumn id="6" name="Kaduna 2" dataDxfId="55"/>
    <tableColumn id="7" name="Lagos Mile 12" dataDxfId="56"/>
    <tableColumn id="13" name="FARIN GADA" dataDxfId="57"/>
    <tableColumn id="16" name="MANGU" dataDxfId="58"/>
    <tableColumn id="18" name="BUILDING MARKET" dataDxfId="59"/>
    <tableColumn id="17" name="FARIN GADA 2" dataDxfId="60"/>
    <tableColumn id="15" name="JOS 4" dataDxfId="61"/>
    <tableColumn id="21" name="SEGUN" dataDxfId="62"/>
    <tableColumn id="20" name="EZEKIEL" dataDxfId="63"/>
    <tableColumn id="19" name="SAM" dataDxfId="64"/>
    <tableColumn id="8" name="From Our Staff - Jos" dataDxfId="65"/>
    <tableColumn id="10" name="OUR SELLING PRICE" dataDxfId="66"/>
    <tableColumn id="11" name="Port Harcourt" dataDxfId="6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" name="Table1634" displayName="Table1634" ref="A2:R33" totalsRowShown="0">
  <autoFilter ref="A2:R33"/>
  <sortState ref="A2:R33">
    <sortCondition ref="A2:A31"/>
  </sortState>
  <tableColumns count="18">
    <tableColumn id="1" name="Produce" dataDxfId="68"/>
    <tableColumn id="2" name="Qty" dataDxfId="69"/>
    <tableColumn id="27" name="Our Price (without shipping" dataDxfId="70">
      <calculatedColumnFormula>VLOOKUP(Table1634[[#This Row],[Produce]],'[1]AWESOME FRESH PRODUCE '!$A$3:$H$61,4,FALSE)</calculatedColumnFormula>
    </tableColumn>
    <tableColumn id="25" name="OUR SELLING PRICE" dataDxfId="71"/>
    <tableColumn id="9" name="Kano Horti" dataDxfId="72"/>
    <tableColumn id="12" name="Kaduna Horti" dataDxfId="73"/>
    <tableColumn id="14" name="Ibadan Horti" dataDxfId="74"/>
    <tableColumn id="22" name="Lagos Horti" dataDxfId="75"/>
    <tableColumn id="3" name="Kano market" dataDxfId="76"/>
    <tableColumn id="4" name="Kaduna Market" dataDxfId="77"/>
    <tableColumn id="7" name="Lagos Mile 12" dataDxfId="78"/>
    <tableColumn id="13" name="FARIN GADA" dataDxfId="79"/>
    <tableColumn id="16" name="MANGU" dataDxfId="80"/>
    <tableColumn id="18" name="BUILDING MARKET" dataDxfId="81"/>
    <tableColumn id="26" name="Joseph " dataDxfId="82"/>
    <tableColumn id="23" name="Ibrahim" dataDxfId="83"/>
    <tableColumn id="19" name="Column3" dataDxfId="84"/>
    <tableColumn id="11" name="Port Harcourt" dataDxfId="8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16348" displayName="Table16348" ref="A2:S30" totalsRowShown="0">
  <autoFilter ref="A2:S30"/>
  <sortState ref="A2:S30">
    <sortCondition ref="A2:A30"/>
  </sortState>
  <tableColumns count="19">
    <tableColumn id="1" name="Produce" dataDxfId="86"/>
    <tableColumn id="2" name="Qty" dataDxfId="87"/>
    <tableColumn id="27" name="Our Price (without shipping" dataDxfId="88"/>
    <tableColumn id="25" name="OUR SELLING PRICE" dataDxfId="89"/>
    <tableColumn id="9" name="Kano Horti" dataDxfId="90"/>
    <tableColumn id="12" name="Kaduna Horti" dataDxfId="91"/>
    <tableColumn id="14" name="Ibadan Horti" dataDxfId="92"/>
    <tableColumn id="22" name="Lagos Horti" dataDxfId="93"/>
    <tableColumn id="3" name="Kano market" dataDxfId="94"/>
    <tableColumn id="4" name="Kaduna Market" dataDxfId="95"/>
    <tableColumn id="7" name="Lagos Mile 12" dataDxfId="96"/>
    <tableColumn id="13" name="FARIN GADA" dataDxfId="97"/>
    <tableColumn id="16" name="MANGU" dataDxfId="98"/>
    <tableColumn id="18" name="BUILDING MARKET" dataDxfId="99"/>
    <tableColumn id="11" name="Elemele PH" dataDxfId="100"/>
    <tableColumn id="5" name="Fruit Garden PH" dataDxfId="101"/>
    <tableColumn id="6" name="Oilmills PH" dataDxfId="102"/>
    <tableColumn id="8" name="Effurrun" dataDxfId="103"/>
    <tableColumn id="10" name="Sapele" dataDxfId="10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7"/>
  <sheetViews>
    <sheetView topLeftCell="C1" workbookViewId="0">
      <selection activeCell="B13" sqref="B13"/>
    </sheetView>
  </sheetViews>
  <sheetFormatPr defaultColWidth="9" defaultRowHeight="13.5"/>
  <cols>
    <col min="1" max="1" width="27.5666666666667" customWidth="1"/>
    <col min="2" max="2" width="14.2833333333333" customWidth="1"/>
    <col min="3" max="4" width="16.2833333333333" customWidth="1"/>
    <col min="5" max="6" width="11.5666666666667" customWidth="1"/>
    <col min="7" max="8" width="15.2833333333333" customWidth="1"/>
    <col min="9" max="9" width="19.8583333333333" customWidth="1"/>
    <col min="10" max="10" width="15.1416666666667" customWidth="1"/>
    <col min="11" max="11" width="15.7083333333333" customWidth="1"/>
    <col min="12" max="12" width="17.425" customWidth="1"/>
    <col min="13" max="13" width="14.1416666666667" customWidth="1"/>
  </cols>
  <sheetData>
    <row r="1" spans="1:1">
      <c r="A1" t="s">
        <v>0</v>
      </c>
    </row>
    <row r="2" spans="1:1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</row>
    <row r="3" spans="1:13">
      <c r="A3" s="64" t="s">
        <v>14</v>
      </c>
      <c r="B3" s="65" t="s">
        <v>15</v>
      </c>
      <c r="C3" s="65"/>
      <c r="D3" s="47"/>
      <c r="E3" s="47">
        <v>500</v>
      </c>
      <c r="F3" s="47"/>
      <c r="G3" s="47"/>
      <c r="H3" s="47">
        <v>400</v>
      </c>
      <c r="I3" s="47">
        <v>500</v>
      </c>
      <c r="J3" s="47">
        <v>500</v>
      </c>
      <c r="K3" s="47"/>
      <c r="L3" s="47"/>
      <c r="M3" s="71"/>
    </row>
    <row r="4" spans="1:13">
      <c r="A4" s="64" t="s">
        <v>16</v>
      </c>
      <c r="B4" s="65" t="s">
        <v>15</v>
      </c>
      <c r="C4" s="65"/>
      <c r="D4" s="47"/>
      <c r="E4" s="47"/>
      <c r="F4" s="47"/>
      <c r="G4" s="47"/>
      <c r="H4" s="47"/>
      <c r="I4" s="47">
        <v>200</v>
      </c>
      <c r="J4" s="47"/>
      <c r="K4" s="47"/>
      <c r="L4" s="47"/>
      <c r="M4" s="47"/>
    </row>
    <row r="5" spans="1:13">
      <c r="A5" s="64" t="s">
        <v>17</v>
      </c>
      <c r="B5" s="65" t="s">
        <v>15</v>
      </c>
      <c r="C5" s="65"/>
      <c r="D5" s="47"/>
      <c r="E5" s="47"/>
      <c r="F5" s="47"/>
      <c r="G5" s="47"/>
      <c r="H5" s="47"/>
      <c r="I5" s="47">
        <v>1000</v>
      </c>
      <c r="J5" s="47"/>
      <c r="K5" s="47"/>
      <c r="L5" s="47"/>
      <c r="M5" s="47"/>
    </row>
    <row r="6" spans="1:13">
      <c r="A6" s="64" t="s">
        <v>18</v>
      </c>
      <c r="B6" s="65" t="s">
        <v>15</v>
      </c>
      <c r="C6" s="65"/>
      <c r="D6" s="47"/>
      <c r="E6" s="47"/>
      <c r="F6" s="47"/>
      <c r="G6" s="47"/>
      <c r="H6" s="47">
        <v>800</v>
      </c>
      <c r="I6" s="47">
        <v>800</v>
      </c>
      <c r="J6" s="47">
        <v>680</v>
      </c>
      <c r="K6" s="47"/>
      <c r="L6" s="47"/>
      <c r="M6" s="47"/>
    </row>
    <row r="7" spans="1:13">
      <c r="A7" s="64" t="s">
        <v>19</v>
      </c>
      <c r="B7" s="65" t="s">
        <v>15</v>
      </c>
      <c r="C7" s="65">
        <v>300</v>
      </c>
      <c r="D7" s="47"/>
      <c r="E7" s="47">
        <v>300</v>
      </c>
      <c r="F7" s="47"/>
      <c r="G7" s="47"/>
      <c r="H7" s="47">
        <v>400</v>
      </c>
      <c r="I7" s="47">
        <v>500</v>
      </c>
      <c r="J7" s="47">
        <v>400</v>
      </c>
      <c r="K7" s="47"/>
      <c r="L7" s="47"/>
      <c r="M7" s="47"/>
    </row>
    <row r="8" spans="1:13">
      <c r="A8" s="64" t="s">
        <v>20</v>
      </c>
      <c r="B8" s="65" t="s">
        <v>15</v>
      </c>
      <c r="C8" s="65"/>
      <c r="D8" s="47"/>
      <c r="E8" s="47"/>
      <c r="F8" s="47"/>
      <c r="G8" s="47"/>
      <c r="H8" s="47">
        <v>1600</v>
      </c>
      <c r="I8" s="47">
        <v>1500</v>
      </c>
      <c r="J8" s="47">
        <v>500</v>
      </c>
      <c r="K8" s="47"/>
      <c r="L8" s="47"/>
      <c r="M8" s="47"/>
    </row>
    <row r="9" spans="1:13">
      <c r="A9" s="64" t="s">
        <v>21</v>
      </c>
      <c r="B9" s="65" t="s">
        <v>15</v>
      </c>
      <c r="C9" s="65"/>
      <c r="D9" s="47"/>
      <c r="E9" s="47"/>
      <c r="F9" s="47"/>
      <c r="G9" s="47"/>
      <c r="H9" s="47"/>
      <c r="I9" s="47">
        <v>2000</v>
      </c>
      <c r="J9" s="47"/>
      <c r="K9" s="47"/>
      <c r="L9" s="47"/>
      <c r="M9" s="47"/>
    </row>
    <row r="10" spans="1:13">
      <c r="A10" s="64" t="s">
        <v>22</v>
      </c>
      <c r="B10" s="65" t="s">
        <v>15</v>
      </c>
      <c r="C10" s="65"/>
      <c r="D10" s="47"/>
      <c r="E10" s="47"/>
      <c r="F10" s="47"/>
      <c r="G10" s="47"/>
      <c r="H10" s="47"/>
      <c r="I10" s="47">
        <v>400</v>
      </c>
      <c r="J10" s="47">
        <v>400</v>
      </c>
      <c r="K10" s="47"/>
      <c r="L10" s="47"/>
      <c r="M10" s="47"/>
    </row>
    <row r="11" spans="1:13">
      <c r="A11" s="64" t="s">
        <v>23</v>
      </c>
      <c r="B11" s="65" t="s">
        <v>15</v>
      </c>
      <c r="C11" s="65"/>
      <c r="D11" s="47"/>
      <c r="E11" s="47">
        <v>400</v>
      </c>
      <c r="F11" s="47"/>
      <c r="G11" s="47"/>
      <c r="H11" s="47">
        <v>350</v>
      </c>
      <c r="I11" s="47">
        <v>500</v>
      </c>
      <c r="J11" s="47">
        <v>450</v>
      </c>
      <c r="K11" s="47"/>
      <c r="L11" s="47"/>
      <c r="M11" s="47"/>
    </row>
    <row r="12" spans="1:13">
      <c r="A12" s="64" t="s">
        <v>24</v>
      </c>
      <c r="B12" s="65" t="s">
        <v>15</v>
      </c>
      <c r="C12" s="65"/>
      <c r="D12" s="47"/>
      <c r="E12" s="47">
        <v>5000</v>
      </c>
      <c r="F12" s="47"/>
      <c r="G12" s="47"/>
      <c r="H12" s="47">
        <v>3500</v>
      </c>
      <c r="I12" s="47">
        <v>2000</v>
      </c>
      <c r="J12" s="47">
        <v>4500</v>
      </c>
      <c r="K12" s="47"/>
      <c r="L12" s="47"/>
      <c r="M12" s="47"/>
    </row>
    <row r="13" spans="1:13">
      <c r="A13" s="64" t="s">
        <v>25</v>
      </c>
      <c r="B13" s="65" t="s">
        <v>15</v>
      </c>
      <c r="C13" s="65"/>
      <c r="D13" s="47"/>
      <c r="E13" s="47"/>
      <c r="F13" s="47"/>
      <c r="G13" s="47"/>
      <c r="H13" s="47"/>
      <c r="I13" s="47">
        <v>2000</v>
      </c>
      <c r="J13" s="47">
        <v>660</v>
      </c>
      <c r="K13" s="47"/>
      <c r="L13" s="47"/>
      <c r="M13" s="47"/>
    </row>
    <row r="14" spans="1:13">
      <c r="A14" s="64" t="s">
        <v>26</v>
      </c>
      <c r="B14" s="65" t="s">
        <v>15</v>
      </c>
      <c r="C14" s="65"/>
      <c r="D14" s="47"/>
      <c r="E14" s="47">
        <v>1100</v>
      </c>
      <c r="F14" s="47"/>
      <c r="G14" s="47"/>
      <c r="H14" s="47">
        <v>1200</v>
      </c>
      <c r="I14" s="47">
        <v>2000</v>
      </c>
      <c r="J14" s="47"/>
      <c r="K14" s="47"/>
      <c r="L14" s="47"/>
      <c r="M14" s="47"/>
    </row>
    <row r="15" spans="1:13">
      <c r="A15" s="64" t="s">
        <v>27</v>
      </c>
      <c r="B15" s="65" t="s">
        <v>15</v>
      </c>
      <c r="C15" s="65"/>
      <c r="D15" s="47"/>
      <c r="E15" s="47">
        <v>600</v>
      </c>
      <c r="F15" s="47"/>
      <c r="G15" s="47"/>
      <c r="H15" s="47"/>
      <c r="I15" s="47">
        <v>300</v>
      </c>
      <c r="J15" s="47">
        <v>580</v>
      </c>
      <c r="K15" s="47"/>
      <c r="L15" s="47"/>
      <c r="M15" s="47"/>
    </row>
    <row r="16" spans="1:13">
      <c r="A16" s="64" t="s">
        <v>28</v>
      </c>
      <c r="B16" s="65" t="s">
        <v>15</v>
      </c>
      <c r="C16" s="65"/>
      <c r="D16" s="47"/>
      <c r="E16" s="47">
        <v>1200</v>
      </c>
      <c r="F16" s="47"/>
      <c r="G16" s="47"/>
      <c r="H16" s="47">
        <v>1200</v>
      </c>
      <c r="I16" s="47">
        <v>2000</v>
      </c>
      <c r="J16" s="47">
        <v>1200</v>
      </c>
      <c r="K16" s="47"/>
      <c r="L16" s="47"/>
      <c r="M16" s="47"/>
    </row>
    <row r="17" spans="1:13">
      <c r="A17" s="64" t="s">
        <v>29</v>
      </c>
      <c r="B17" s="65" t="s">
        <v>30</v>
      </c>
      <c r="C17" s="65"/>
      <c r="D17" s="47"/>
      <c r="E17" s="47"/>
      <c r="F17" s="47"/>
      <c r="G17" s="47"/>
      <c r="H17" s="47"/>
      <c r="I17" s="47">
        <v>2000</v>
      </c>
      <c r="J17" s="47"/>
      <c r="K17" s="47"/>
      <c r="L17" s="47"/>
      <c r="M17" s="47"/>
    </row>
    <row r="18" spans="1:13">
      <c r="A18" s="64" t="s">
        <v>31</v>
      </c>
      <c r="B18" s="65" t="s">
        <v>15</v>
      </c>
      <c r="C18" s="65"/>
      <c r="D18" s="47"/>
      <c r="E18" s="47">
        <v>5000</v>
      </c>
      <c r="F18" s="47"/>
      <c r="G18" s="47"/>
      <c r="H18" s="47">
        <v>3500</v>
      </c>
      <c r="I18" s="47">
        <v>3000</v>
      </c>
      <c r="J18" s="47">
        <v>4500</v>
      </c>
      <c r="K18" s="47"/>
      <c r="L18" s="47"/>
      <c r="M18" s="47"/>
    </row>
    <row r="19" spans="1:13">
      <c r="A19" s="65"/>
      <c r="B19" s="65"/>
      <c r="C19" s="65"/>
      <c r="D19" s="47"/>
      <c r="E19" s="47"/>
      <c r="F19" s="47"/>
      <c r="G19" s="47"/>
      <c r="H19" s="47"/>
      <c r="I19" s="47"/>
      <c r="J19" s="47"/>
      <c r="K19" s="47"/>
      <c r="L19" s="47"/>
      <c r="M19" s="52"/>
    </row>
    <row r="20" spans="1:3">
      <c r="A20" s="67"/>
      <c r="B20" s="67"/>
      <c r="C20" s="67"/>
    </row>
    <row r="21" spans="1:1">
      <c r="A21" t="s">
        <v>32</v>
      </c>
    </row>
    <row r="22" spans="1:13">
      <c r="A22" t="s">
        <v>1</v>
      </c>
      <c r="B22" t="s">
        <v>2</v>
      </c>
      <c r="C22" t="s">
        <v>3</v>
      </c>
      <c r="D22" t="s">
        <v>4</v>
      </c>
      <c r="E22" t="s">
        <v>5</v>
      </c>
      <c r="F22" t="s">
        <v>6</v>
      </c>
      <c r="G22" t="s">
        <v>7</v>
      </c>
      <c r="H22" t="s">
        <v>8</v>
      </c>
      <c r="I22" t="s">
        <v>9</v>
      </c>
      <c r="J22" t="s">
        <v>10</v>
      </c>
      <c r="K22" t="s">
        <v>11</v>
      </c>
      <c r="L22" t="s">
        <v>12</v>
      </c>
      <c r="M22" t="s">
        <v>13</v>
      </c>
    </row>
    <row r="23" ht="15" spans="1:13">
      <c r="A23" s="68" t="s">
        <v>33</v>
      </c>
      <c r="B23" s="69" t="s">
        <v>15</v>
      </c>
      <c r="C23" s="47"/>
      <c r="D23" s="47"/>
      <c r="E23" s="47"/>
      <c r="F23" s="47"/>
      <c r="G23" s="47"/>
      <c r="H23" s="47"/>
      <c r="I23" s="72">
        <v>2500</v>
      </c>
      <c r="J23" s="47"/>
      <c r="K23" s="47"/>
      <c r="L23" s="47"/>
      <c r="M23" s="73"/>
    </row>
    <row r="24" ht="15" spans="1:13">
      <c r="A24" s="68" t="s">
        <v>34</v>
      </c>
      <c r="B24" s="69" t="s">
        <v>15</v>
      </c>
      <c r="C24" s="47"/>
      <c r="D24" s="47"/>
      <c r="E24" s="47"/>
      <c r="F24" s="47"/>
      <c r="G24" s="47"/>
      <c r="H24" s="47"/>
      <c r="I24" s="72">
        <v>1500</v>
      </c>
      <c r="J24" s="47"/>
      <c r="K24" s="47"/>
      <c r="L24" s="47"/>
      <c r="M24" s="73"/>
    </row>
    <row r="25" ht="15" spans="1:13">
      <c r="A25" s="68" t="s">
        <v>16</v>
      </c>
      <c r="B25" s="69" t="s">
        <v>15</v>
      </c>
      <c r="C25" s="47"/>
      <c r="D25" s="47"/>
      <c r="E25" s="47"/>
      <c r="F25" s="47"/>
      <c r="G25" s="47"/>
      <c r="H25" s="47"/>
      <c r="I25" s="72">
        <v>22000</v>
      </c>
      <c r="J25" s="47"/>
      <c r="K25" s="47"/>
      <c r="L25" s="47"/>
      <c r="M25" s="73"/>
    </row>
    <row r="26" ht="15" spans="1:13">
      <c r="A26" s="68" t="s">
        <v>17</v>
      </c>
      <c r="B26" s="69" t="s">
        <v>15</v>
      </c>
      <c r="C26" s="47"/>
      <c r="D26" s="47"/>
      <c r="E26" s="47"/>
      <c r="F26" s="47"/>
      <c r="G26" s="47"/>
      <c r="H26" s="47"/>
      <c r="I26" s="72">
        <v>28000</v>
      </c>
      <c r="J26" s="47"/>
      <c r="K26" s="47"/>
      <c r="L26" s="47"/>
      <c r="M26" s="73"/>
    </row>
    <row r="27" ht="15" spans="1:13">
      <c r="A27" s="68" t="s">
        <v>35</v>
      </c>
      <c r="B27" s="69" t="s">
        <v>15</v>
      </c>
      <c r="C27" s="47"/>
      <c r="D27" s="47"/>
      <c r="E27" s="47"/>
      <c r="F27" s="47"/>
      <c r="G27" s="47"/>
      <c r="H27" s="47"/>
      <c r="I27" s="72">
        <v>8000</v>
      </c>
      <c r="J27" s="47"/>
      <c r="K27" s="47"/>
      <c r="L27" s="47"/>
      <c r="M27" s="73"/>
    </row>
    <row r="28" ht="15" spans="1:13">
      <c r="A28" s="68" t="s">
        <v>18</v>
      </c>
      <c r="B28" s="69" t="s">
        <v>15</v>
      </c>
      <c r="C28" s="47"/>
      <c r="D28" s="47"/>
      <c r="E28" s="47"/>
      <c r="F28" s="47"/>
      <c r="G28" s="47"/>
      <c r="H28" s="47"/>
      <c r="I28" s="69">
        <v>800</v>
      </c>
      <c r="J28" s="47"/>
      <c r="K28" s="47"/>
      <c r="L28" s="47"/>
      <c r="M28" s="73"/>
    </row>
    <row r="29" ht="15" spans="1:13">
      <c r="A29" s="75" t="s">
        <v>19</v>
      </c>
      <c r="B29" s="69" t="s">
        <v>15</v>
      </c>
      <c r="C29" s="47"/>
      <c r="D29" s="47"/>
      <c r="E29" s="47"/>
      <c r="F29" s="47"/>
      <c r="G29" s="47"/>
      <c r="H29" s="47"/>
      <c r="I29" s="77">
        <v>21000</v>
      </c>
      <c r="J29" s="47"/>
      <c r="K29" s="47"/>
      <c r="L29" s="47"/>
      <c r="M29" s="73"/>
    </row>
    <row r="30" ht="15" spans="1:13">
      <c r="A30" s="68" t="s">
        <v>36</v>
      </c>
      <c r="B30" s="69" t="s">
        <v>15</v>
      </c>
      <c r="C30" s="47"/>
      <c r="D30" s="47"/>
      <c r="E30" s="47"/>
      <c r="F30" s="47"/>
      <c r="G30" s="47"/>
      <c r="H30" s="47"/>
      <c r="I30" s="72">
        <v>10000</v>
      </c>
      <c r="J30" s="47"/>
      <c r="K30" s="47"/>
      <c r="L30" s="47"/>
      <c r="M30" s="73"/>
    </row>
    <row r="31" ht="15" spans="1:13">
      <c r="A31" s="68" t="s">
        <v>37</v>
      </c>
      <c r="B31" s="69" t="s">
        <v>15</v>
      </c>
      <c r="C31" s="47"/>
      <c r="D31" s="47"/>
      <c r="E31" s="47"/>
      <c r="F31" s="47"/>
      <c r="G31" s="47"/>
      <c r="H31" s="47"/>
      <c r="I31" s="72">
        <v>75000</v>
      </c>
      <c r="J31" s="47"/>
      <c r="K31" s="47"/>
      <c r="L31" s="47"/>
      <c r="M31" s="73"/>
    </row>
    <row r="32" ht="15" spans="1:13">
      <c r="A32" s="68" t="s">
        <v>21</v>
      </c>
      <c r="B32" s="69" t="s">
        <v>15</v>
      </c>
      <c r="C32" s="47"/>
      <c r="D32" s="47"/>
      <c r="E32" s="47"/>
      <c r="F32" s="47"/>
      <c r="G32" s="47"/>
      <c r="H32" s="47"/>
      <c r="I32" s="72">
        <v>85000</v>
      </c>
      <c r="J32" s="47"/>
      <c r="K32" s="47"/>
      <c r="L32" s="47"/>
      <c r="M32" s="73"/>
    </row>
    <row r="33" ht="15" spans="1:13">
      <c r="A33" s="68" t="s">
        <v>22</v>
      </c>
      <c r="B33" s="69" t="s">
        <v>15</v>
      </c>
      <c r="C33" s="47"/>
      <c r="D33" s="47"/>
      <c r="E33" s="47"/>
      <c r="F33" s="47"/>
      <c r="G33" s="47"/>
      <c r="H33" s="47"/>
      <c r="I33" s="69">
        <v>400</v>
      </c>
      <c r="J33" s="47"/>
      <c r="K33" s="47"/>
      <c r="L33" s="47"/>
      <c r="M33" s="73"/>
    </row>
    <row r="34" ht="15" spans="1:13">
      <c r="A34" s="68" t="s">
        <v>38</v>
      </c>
      <c r="B34" s="69" t="s">
        <v>15</v>
      </c>
      <c r="C34" s="47"/>
      <c r="D34" s="47"/>
      <c r="E34" s="47"/>
      <c r="F34" s="47"/>
      <c r="G34" s="47"/>
      <c r="H34" s="47"/>
      <c r="I34" s="69">
        <v>400</v>
      </c>
      <c r="J34" s="47"/>
      <c r="K34" s="47"/>
      <c r="L34" s="47"/>
      <c r="M34" s="73"/>
    </row>
    <row r="35" ht="15" spans="1:13">
      <c r="A35" s="68" t="s">
        <v>39</v>
      </c>
      <c r="B35" s="69" t="s">
        <v>15</v>
      </c>
      <c r="C35" s="47"/>
      <c r="D35" s="47"/>
      <c r="E35" s="47"/>
      <c r="F35" s="47"/>
      <c r="G35" s="47"/>
      <c r="H35" s="47"/>
      <c r="I35" s="72">
        <v>10000</v>
      </c>
      <c r="J35" s="47"/>
      <c r="K35" s="47"/>
      <c r="L35" s="47"/>
      <c r="M35" s="73"/>
    </row>
    <row r="36" ht="15" spans="1:13">
      <c r="A36" s="68" t="s">
        <v>23</v>
      </c>
      <c r="B36" s="69" t="s">
        <v>15</v>
      </c>
      <c r="C36" s="47"/>
      <c r="D36" s="47"/>
      <c r="E36" s="47"/>
      <c r="F36" s="47"/>
      <c r="G36" s="47"/>
      <c r="H36" s="47"/>
      <c r="I36" s="72">
        <v>30000</v>
      </c>
      <c r="J36" s="47"/>
      <c r="K36" s="47"/>
      <c r="L36" s="47"/>
      <c r="M36" s="73"/>
    </row>
    <row r="37" ht="15" spans="1:13">
      <c r="A37" s="68" t="s">
        <v>40</v>
      </c>
      <c r="B37" s="69" t="s">
        <v>15</v>
      </c>
      <c r="C37" s="47"/>
      <c r="D37" s="47"/>
      <c r="E37" s="47"/>
      <c r="F37" s="47"/>
      <c r="G37" s="47"/>
      <c r="H37" s="47"/>
      <c r="I37" s="69">
        <v>500</v>
      </c>
      <c r="J37" s="47"/>
      <c r="K37" s="47"/>
      <c r="L37" s="47"/>
      <c r="M37" s="73"/>
    </row>
    <row r="38" ht="15" spans="1:13">
      <c r="A38" s="68" t="s">
        <v>41</v>
      </c>
      <c r="B38" s="69" t="s">
        <v>15</v>
      </c>
      <c r="C38" s="47"/>
      <c r="D38" s="47"/>
      <c r="E38" s="47"/>
      <c r="F38" s="47"/>
      <c r="G38" s="47"/>
      <c r="H38" s="47"/>
      <c r="I38" s="72">
        <v>1200</v>
      </c>
      <c r="J38" s="47"/>
      <c r="K38" s="47"/>
      <c r="L38" s="47"/>
      <c r="M38" s="73"/>
    </row>
    <row r="39" ht="15" spans="1:13">
      <c r="A39" s="68" t="s">
        <v>42</v>
      </c>
      <c r="B39" s="69" t="s">
        <v>15</v>
      </c>
      <c r="C39" s="47"/>
      <c r="D39" s="47"/>
      <c r="E39" s="47"/>
      <c r="F39" s="47"/>
      <c r="G39" s="47"/>
      <c r="H39" s="47"/>
      <c r="I39" s="72">
        <v>1500</v>
      </c>
      <c r="J39" s="47">
        <v>1000</v>
      </c>
      <c r="K39" s="47"/>
      <c r="L39" s="47"/>
      <c r="M39" s="73"/>
    </row>
    <row r="40" ht="15" spans="1:13">
      <c r="A40" s="74" t="s">
        <v>43</v>
      </c>
      <c r="B40" s="69" t="s">
        <v>15</v>
      </c>
      <c r="C40" s="47"/>
      <c r="D40" s="47"/>
      <c r="E40" s="47"/>
      <c r="F40" s="47"/>
      <c r="G40" s="47"/>
      <c r="H40" s="47"/>
      <c r="I40" s="72">
        <v>8000</v>
      </c>
      <c r="J40" s="47"/>
      <c r="K40" s="47"/>
      <c r="L40" s="47"/>
      <c r="M40" s="73"/>
    </row>
    <row r="41" ht="15" spans="1:13">
      <c r="A41" s="68" t="s">
        <v>25</v>
      </c>
      <c r="B41" s="69" t="s">
        <v>15</v>
      </c>
      <c r="C41" s="47"/>
      <c r="D41" s="47"/>
      <c r="E41" s="47"/>
      <c r="F41" s="47"/>
      <c r="G41" s="47"/>
      <c r="H41" s="47"/>
      <c r="I41" s="72">
        <v>35000</v>
      </c>
      <c r="J41" s="47"/>
      <c r="K41" s="47"/>
      <c r="L41" s="47"/>
      <c r="M41" s="73"/>
    </row>
    <row r="42" ht="15" spans="1:13">
      <c r="A42" s="68" t="s">
        <v>26</v>
      </c>
      <c r="B42" s="69" t="s">
        <v>15</v>
      </c>
      <c r="C42" s="47"/>
      <c r="D42" s="47"/>
      <c r="E42" s="47"/>
      <c r="F42" s="47"/>
      <c r="G42" s="47"/>
      <c r="H42" s="47"/>
      <c r="I42" s="72">
        <v>33000</v>
      </c>
      <c r="J42" s="47"/>
      <c r="K42" s="47"/>
      <c r="L42" s="47"/>
      <c r="M42" s="73"/>
    </row>
    <row r="43" ht="15" spans="1:13">
      <c r="A43" s="68" t="s">
        <v>44</v>
      </c>
      <c r="B43" s="69" t="s">
        <v>15</v>
      </c>
      <c r="C43" s="47"/>
      <c r="D43" s="47"/>
      <c r="E43" s="47"/>
      <c r="F43" s="47"/>
      <c r="G43" s="47"/>
      <c r="H43" s="47"/>
      <c r="I43" s="72">
        <v>2000</v>
      </c>
      <c r="J43" s="47"/>
      <c r="K43" s="47"/>
      <c r="L43" s="47"/>
      <c r="M43" s="73"/>
    </row>
    <row r="44" ht="15" spans="1:13">
      <c r="A44" s="75" t="s">
        <v>45</v>
      </c>
      <c r="B44" s="69" t="s">
        <v>15</v>
      </c>
      <c r="C44" s="47"/>
      <c r="D44" s="47"/>
      <c r="E44" s="47"/>
      <c r="F44" s="47"/>
      <c r="G44" s="47"/>
      <c r="H44" s="47"/>
      <c r="I44" s="77">
        <v>1000</v>
      </c>
      <c r="J44" s="47"/>
      <c r="K44" s="47"/>
      <c r="L44" s="47"/>
      <c r="M44" s="73"/>
    </row>
    <row r="45" ht="15" spans="1:13">
      <c r="A45" s="68" t="s">
        <v>27</v>
      </c>
      <c r="B45" s="69" t="s">
        <v>15</v>
      </c>
      <c r="C45" s="47"/>
      <c r="D45" s="47"/>
      <c r="E45" s="47"/>
      <c r="F45" s="47"/>
      <c r="G45" s="47"/>
      <c r="H45" s="47"/>
      <c r="I45" s="72">
        <v>30000</v>
      </c>
      <c r="J45" s="47"/>
      <c r="K45" s="47"/>
      <c r="L45" s="47"/>
      <c r="M45" s="73"/>
    </row>
    <row r="46" ht="15" spans="1:13">
      <c r="A46" s="68" t="s">
        <v>46</v>
      </c>
      <c r="B46" s="69" t="s">
        <v>15</v>
      </c>
      <c r="C46" s="47"/>
      <c r="D46" s="47"/>
      <c r="E46" s="47"/>
      <c r="F46" s="47"/>
      <c r="G46" s="47"/>
      <c r="H46" s="47"/>
      <c r="I46" s="72">
        <v>1000</v>
      </c>
      <c r="J46" s="47"/>
      <c r="K46" s="47"/>
      <c r="L46" s="47"/>
      <c r="M46" s="73"/>
    </row>
    <row r="47" ht="15" spans="1:13">
      <c r="A47" s="68" t="s">
        <v>28</v>
      </c>
      <c r="B47" s="69" t="s">
        <v>15</v>
      </c>
      <c r="C47" s="47"/>
      <c r="D47" s="47"/>
      <c r="E47" s="47"/>
      <c r="F47" s="47"/>
      <c r="G47" s="47"/>
      <c r="H47" s="47"/>
      <c r="I47" s="72">
        <v>28000</v>
      </c>
      <c r="J47" s="47"/>
      <c r="K47" s="47"/>
      <c r="L47" s="47"/>
      <c r="M47" s="73"/>
    </row>
    <row r="48" ht="15" spans="1:13">
      <c r="A48" s="68" t="s">
        <v>47</v>
      </c>
      <c r="B48" s="69" t="s">
        <v>15</v>
      </c>
      <c r="C48" s="47"/>
      <c r="D48" s="47"/>
      <c r="E48" s="47"/>
      <c r="F48" s="47"/>
      <c r="G48" s="47"/>
      <c r="H48" s="47"/>
      <c r="I48" s="72">
        <v>45000</v>
      </c>
      <c r="J48" s="47"/>
      <c r="K48" s="47"/>
      <c r="L48" s="47"/>
      <c r="M48" s="73"/>
    </row>
    <row r="49" ht="15" spans="1:13">
      <c r="A49" s="75" t="s">
        <v>48</v>
      </c>
      <c r="B49" s="69" t="s">
        <v>15</v>
      </c>
      <c r="C49" s="47"/>
      <c r="D49" s="47"/>
      <c r="E49" s="47"/>
      <c r="F49" s="47"/>
      <c r="G49" s="47"/>
      <c r="H49" s="47">
        <v>700</v>
      </c>
      <c r="I49" s="77">
        <v>1000</v>
      </c>
      <c r="J49" s="47"/>
      <c r="K49" s="47"/>
      <c r="L49" s="47"/>
      <c r="M49" s="73"/>
    </row>
    <row r="50" ht="15" spans="1:13">
      <c r="A50" s="68" t="s">
        <v>49</v>
      </c>
      <c r="B50" s="69" t="s">
        <v>15</v>
      </c>
      <c r="C50" s="47"/>
      <c r="D50" s="47"/>
      <c r="E50" s="47"/>
      <c r="F50" s="47"/>
      <c r="G50" s="47"/>
      <c r="H50" s="47"/>
      <c r="I50" s="72">
        <v>1500</v>
      </c>
      <c r="J50" s="47"/>
      <c r="K50" s="47"/>
      <c r="L50" s="47"/>
      <c r="M50" s="73"/>
    </row>
    <row r="51" ht="15" spans="1:13">
      <c r="A51" s="68" t="s">
        <v>50</v>
      </c>
      <c r="B51" s="69" t="s">
        <v>15</v>
      </c>
      <c r="C51" s="47"/>
      <c r="D51" s="47"/>
      <c r="E51" s="47"/>
      <c r="F51" s="47"/>
      <c r="G51" s="47"/>
      <c r="H51" s="47"/>
      <c r="I51" s="69">
        <v>800</v>
      </c>
      <c r="J51" s="47"/>
      <c r="K51" s="47"/>
      <c r="L51" s="47"/>
      <c r="M51" s="73"/>
    </row>
    <row r="52" ht="15" spans="1:13">
      <c r="A52" s="68" t="s">
        <v>51</v>
      </c>
      <c r="B52" s="69" t="s">
        <v>15</v>
      </c>
      <c r="C52" s="47"/>
      <c r="D52" s="47"/>
      <c r="E52" s="47"/>
      <c r="F52" s="47"/>
      <c r="G52" s="47"/>
      <c r="H52" s="47"/>
      <c r="I52" s="72">
        <v>1300</v>
      </c>
      <c r="J52" s="47"/>
      <c r="K52" s="47"/>
      <c r="L52" s="47"/>
      <c r="M52" s="73"/>
    </row>
    <row r="53" ht="15" spans="1:13">
      <c r="A53" s="68" t="s">
        <v>14</v>
      </c>
      <c r="B53" s="69" t="s">
        <v>15</v>
      </c>
      <c r="C53" s="47"/>
      <c r="D53" s="47"/>
      <c r="E53" s="47"/>
      <c r="F53" s="47"/>
      <c r="G53" s="47"/>
      <c r="H53" s="47"/>
      <c r="I53" s="69">
        <v>500</v>
      </c>
      <c r="J53" s="47"/>
      <c r="K53" s="47"/>
      <c r="L53" s="47"/>
      <c r="M53" s="73"/>
    </row>
    <row r="54" ht="15" spans="1:13">
      <c r="A54" s="68" t="s">
        <v>52</v>
      </c>
      <c r="B54" s="69" t="s">
        <v>15</v>
      </c>
      <c r="C54" s="47"/>
      <c r="D54" s="47"/>
      <c r="E54" s="47"/>
      <c r="F54" s="47"/>
      <c r="G54" s="47"/>
      <c r="H54" s="47">
        <v>600</v>
      </c>
      <c r="I54" s="72">
        <v>8000</v>
      </c>
      <c r="J54" s="47"/>
      <c r="K54" s="47"/>
      <c r="L54" s="47"/>
      <c r="M54" s="73"/>
    </row>
    <row r="55" ht="15" spans="1:13">
      <c r="A55" s="68" t="s">
        <v>53</v>
      </c>
      <c r="B55" s="69" t="s">
        <v>15</v>
      </c>
      <c r="C55" s="47"/>
      <c r="D55" s="47"/>
      <c r="E55" s="47"/>
      <c r="F55" s="47"/>
      <c r="G55" s="47"/>
      <c r="H55" s="47">
        <v>500</v>
      </c>
      <c r="I55" s="72">
        <v>8000</v>
      </c>
      <c r="J55" s="47"/>
      <c r="K55" s="47"/>
      <c r="L55" s="47"/>
      <c r="M55" s="73"/>
    </row>
    <row r="56" ht="15" spans="1:13">
      <c r="A56" s="68" t="s">
        <v>54</v>
      </c>
      <c r="B56" s="69" t="s">
        <v>15</v>
      </c>
      <c r="C56" s="47"/>
      <c r="D56" s="47"/>
      <c r="E56" s="47"/>
      <c r="F56" s="47"/>
      <c r="G56" s="47"/>
      <c r="H56" s="47">
        <v>500</v>
      </c>
      <c r="I56" s="69">
        <v>500</v>
      </c>
      <c r="J56" s="47">
        <v>800</v>
      </c>
      <c r="K56" s="47"/>
      <c r="L56" s="47"/>
      <c r="M56" s="73"/>
    </row>
    <row r="57" ht="15" spans="1:13">
      <c r="A57" s="68" t="s">
        <v>55</v>
      </c>
      <c r="B57" s="69" t="s">
        <v>15</v>
      </c>
      <c r="C57" s="47"/>
      <c r="D57" s="47"/>
      <c r="E57" s="47"/>
      <c r="F57" s="47"/>
      <c r="G57" s="47"/>
      <c r="H57" s="47"/>
      <c r="I57" s="69">
        <v>700</v>
      </c>
      <c r="J57" s="47"/>
      <c r="K57" s="47"/>
      <c r="L57" s="47"/>
      <c r="M57" s="73"/>
    </row>
    <row r="58" ht="15" spans="1:13">
      <c r="A58" s="68" t="s">
        <v>56</v>
      </c>
      <c r="B58" s="69" t="s">
        <v>15</v>
      </c>
      <c r="C58" s="47"/>
      <c r="D58" s="47"/>
      <c r="E58" s="47"/>
      <c r="F58" s="47"/>
      <c r="G58" s="47"/>
      <c r="H58" s="47"/>
      <c r="I58" s="72">
        <v>15000</v>
      </c>
      <c r="J58" s="47"/>
      <c r="K58" s="47"/>
      <c r="L58" s="47"/>
      <c r="M58" s="73"/>
    </row>
    <row r="59" ht="15" spans="1:13">
      <c r="A59" s="68" t="s">
        <v>57</v>
      </c>
      <c r="B59" s="69" t="s">
        <v>15</v>
      </c>
      <c r="C59" s="47"/>
      <c r="D59" s="47"/>
      <c r="E59" s="47"/>
      <c r="F59" s="47"/>
      <c r="G59" s="47"/>
      <c r="H59" s="47"/>
      <c r="I59" s="72">
        <v>120000</v>
      </c>
      <c r="J59" s="47">
        <v>2500</v>
      </c>
      <c r="K59" s="47"/>
      <c r="L59" s="47"/>
      <c r="M59" s="73"/>
    </row>
    <row r="60" ht="15" spans="1:13">
      <c r="A60" s="68" t="s">
        <v>58</v>
      </c>
      <c r="B60" s="69" t="s">
        <v>15</v>
      </c>
      <c r="C60" s="47"/>
      <c r="D60" s="47"/>
      <c r="E60" s="47"/>
      <c r="F60" s="47"/>
      <c r="G60" s="47"/>
      <c r="H60" s="47"/>
      <c r="I60" s="69">
        <v>800</v>
      </c>
      <c r="J60" s="47"/>
      <c r="K60" s="47"/>
      <c r="L60" s="47"/>
      <c r="M60" s="73"/>
    </row>
    <row r="61" ht="15" spans="1:13">
      <c r="A61" s="68" t="s">
        <v>59</v>
      </c>
      <c r="B61" s="69" t="s">
        <v>15</v>
      </c>
      <c r="C61" s="47"/>
      <c r="D61" s="47"/>
      <c r="E61" s="47"/>
      <c r="F61" s="47"/>
      <c r="G61" s="47"/>
      <c r="H61" s="47">
        <v>1000</v>
      </c>
      <c r="I61" s="72">
        <v>15000</v>
      </c>
      <c r="J61" s="47"/>
      <c r="K61" s="47"/>
      <c r="L61" s="47"/>
      <c r="M61" s="73"/>
    </row>
    <row r="62" ht="15" spans="1:13">
      <c r="A62" s="68" t="s">
        <v>60</v>
      </c>
      <c r="B62" s="69" t="s">
        <v>15</v>
      </c>
      <c r="C62" s="47"/>
      <c r="D62" s="47"/>
      <c r="E62" s="47"/>
      <c r="F62" s="47"/>
      <c r="G62" s="47"/>
      <c r="H62" s="47"/>
      <c r="I62" s="72">
        <v>4000</v>
      </c>
      <c r="J62" s="47"/>
      <c r="K62" s="47"/>
      <c r="L62" s="47"/>
      <c r="M62" s="73"/>
    </row>
    <row r="63" ht="15" spans="1:13">
      <c r="A63" s="68" t="s">
        <v>61</v>
      </c>
      <c r="B63" s="69" t="s">
        <v>15</v>
      </c>
      <c r="C63" s="47"/>
      <c r="D63" s="47"/>
      <c r="E63" s="47"/>
      <c r="F63" s="47"/>
      <c r="G63" s="47"/>
      <c r="H63" s="47"/>
      <c r="I63" s="72">
        <v>30000</v>
      </c>
      <c r="J63" s="47"/>
      <c r="K63" s="47"/>
      <c r="L63" s="47"/>
      <c r="M63" s="73"/>
    </row>
    <row r="64" ht="15" spans="1:13">
      <c r="A64" s="68" t="s">
        <v>62</v>
      </c>
      <c r="B64" s="69" t="s">
        <v>15</v>
      </c>
      <c r="C64" s="47"/>
      <c r="D64" s="47"/>
      <c r="E64" s="47"/>
      <c r="F64" s="47"/>
      <c r="G64" s="47"/>
      <c r="H64" s="47"/>
      <c r="I64" s="72">
        <v>30000</v>
      </c>
      <c r="J64" s="47"/>
      <c r="K64" s="47"/>
      <c r="L64" s="47"/>
      <c r="M64" s="73"/>
    </row>
    <row r="65" ht="15" spans="1:13">
      <c r="A65" s="68" t="s">
        <v>63</v>
      </c>
      <c r="B65" s="69" t="s">
        <v>15</v>
      </c>
      <c r="C65" s="47"/>
      <c r="D65" s="47"/>
      <c r="E65" s="47"/>
      <c r="F65" s="47"/>
      <c r="G65" s="47"/>
      <c r="H65" s="47"/>
      <c r="I65" s="72">
        <v>2500</v>
      </c>
      <c r="J65" s="47"/>
      <c r="K65" s="47"/>
      <c r="L65" s="47"/>
      <c r="M65" s="73"/>
    </row>
    <row r="66" ht="15" spans="1:13">
      <c r="A66" s="68" t="s">
        <v>64</v>
      </c>
      <c r="B66" s="69" t="s">
        <v>15</v>
      </c>
      <c r="C66" s="47"/>
      <c r="D66" s="47"/>
      <c r="E66" s="47"/>
      <c r="F66" s="47"/>
      <c r="G66" s="47"/>
      <c r="H66" s="47"/>
      <c r="I66" s="72">
        <v>30000</v>
      </c>
      <c r="J66" s="47"/>
      <c r="K66" s="47"/>
      <c r="L66" s="47"/>
      <c r="M66" s="73"/>
    </row>
    <row r="67" ht="15" spans="1:13">
      <c r="A67" s="68" t="s">
        <v>65</v>
      </c>
      <c r="B67" s="69" t="s">
        <v>15</v>
      </c>
      <c r="C67" s="47"/>
      <c r="D67" s="47"/>
      <c r="E67" s="47"/>
      <c r="F67" s="47"/>
      <c r="G67" s="47"/>
      <c r="H67" s="47"/>
      <c r="I67" s="72">
        <v>1000</v>
      </c>
      <c r="J67" s="47"/>
      <c r="K67" s="47"/>
      <c r="L67" s="47"/>
      <c r="M67" s="73"/>
    </row>
    <row r="68" ht="15" spans="1:13">
      <c r="A68" s="68" t="s">
        <v>66</v>
      </c>
      <c r="B68" s="69" t="s">
        <v>15</v>
      </c>
      <c r="C68" s="47"/>
      <c r="D68" s="47"/>
      <c r="E68" s="47"/>
      <c r="F68" s="47"/>
      <c r="G68" s="47"/>
      <c r="H68" s="47"/>
      <c r="I68" s="69">
        <v>400</v>
      </c>
      <c r="J68" s="47"/>
      <c r="K68" s="47"/>
      <c r="L68" s="47"/>
      <c r="M68" s="73"/>
    </row>
    <row r="69" ht="15" spans="1:13">
      <c r="A69" s="68" t="s">
        <v>67</v>
      </c>
      <c r="B69" s="69" t="s">
        <v>15</v>
      </c>
      <c r="C69" s="47"/>
      <c r="D69" s="47"/>
      <c r="E69" s="47"/>
      <c r="F69" s="47"/>
      <c r="G69" s="47"/>
      <c r="H69" s="47"/>
      <c r="I69" s="72">
        <v>15000</v>
      </c>
      <c r="J69" s="47"/>
      <c r="K69" s="47"/>
      <c r="L69" s="47"/>
      <c r="M69" s="73"/>
    </row>
    <row r="70" ht="15" spans="1:13">
      <c r="A70" s="68" t="s">
        <v>22</v>
      </c>
      <c r="B70" s="69" t="s">
        <v>15</v>
      </c>
      <c r="C70" s="47"/>
      <c r="D70" s="47"/>
      <c r="E70" s="47"/>
      <c r="F70" s="47"/>
      <c r="G70" s="47"/>
      <c r="H70" s="47"/>
      <c r="I70" s="72">
        <v>4000</v>
      </c>
      <c r="J70" s="47"/>
      <c r="K70" s="47"/>
      <c r="L70" s="47"/>
      <c r="M70" s="73"/>
    </row>
    <row r="71" ht="15" spans="1:13">
      <c r="A71" s="68" t="s">
        <v>68</v>
      </c>
      <c r="B71" s="69" t="s">
        <v>15</v>
      </c>
      <c r="C71" s="47"/>
      <c r="D71" s="47"/>
      <c r="E71" s="47"/>
      <c r="F71" s="47"/>
      <c r="G71" s="47"/>
      <c r="H71" s="47"/>
      <c r="I71" s="69">
        <v>500</v>
      </c>
      <c r="J71" s="47"/>
      <c r="K71" s="47"/>
      <c r="L71" s="47"/>
      <c r="M71" s="73"/>
    </row>
    <row r="72" ht="15" spans="1:13">
      <c r="A72" s="68" t="s">
        <v>69</v>
      </c>
      <c r="B72" s="69" t="s">
        <v>15</v>
      </c>
      <c r="C72" s="47"/>
      <c r="D72" s="47"/>
      <c r="E72" s="47"/>
      <c r="F72" s="47"/>
      <c r="G72" s="47"/>
      <c r="H72" s="47"/>
      <c r="I72" s="72">
        <v>18000</v>
      </c>
      <c r="J72" s="47"/>
      <c r="K72" s="47"/>
      <c r="L72" s="47"/>
      <c r="M72" s="73"/>
    </row>
    <row r="73" ht="15" spans="1:13">
      <c r="A73" s="68" t="s">
        <v>70</v>
      </c>
      <c r="B73" s="69" t="s">
        <v>15</v>
      </c>
      <c r="C73" s="47"/>
      <c r="D73" s="47"/>
      <c r="E73" s="47"/>
      <c r="F73" s="47"/>
      <c r="G73" s="47"/>
      <c r="H73" s="47"/>
      <c r="I73" s="69">
        <v>400</v>
      </c>
      <c r="J73" s="47"/>
      <c r="K73" s="47"/>
      <c r="L73" s="47"/>
      <c r="M73" s="73"/>
    </row>
    <row r="74" ht="15" spans="1:13">
      <c r="A74" s="68" t="s">
        <v>71</v>
      </c>
      <c r="B74" s="69" t="s">
        <v>15</v>
      </c>
      <c r="C74" s="47"/>
      <c r="D74" s="47"/>
      <c r="E74" s="47"/>
      <c r="F74" s="47"/>
      <c r="G74" s="47"/>
      <c r="H74" s="47"/>
      <c r="I74" s="69">
        <v>400</v>
      </c>
      <c r="J74" s="47"/>
      <c r="K74" s="47"/>
      <c r="L74" s="47"/>
      <c r="M74" s="73"/>
    </row>
    <row r="75" ht="15" spans="1:13">
      <c r="A75" s="68" t="s">
        <v>72</v>
      </c>
      <c r="B75" s="69" t="s">
        <v>15</v>
      </c>
      <c r="C75" s="47"/>
      <c r="D75" s="47"/>
      <c r="E75" s="47"/>
      <c r="F75" s="47"/>
      <c r="G75" s="47"/>
      <c r="H75" s="47"/>
      <c r="I75" s="72">
        <v>2000</v>
      </c>
      <c r="J75" s="47"/>
      <c r="K75" s="47"/>
      <c r="L75" s="47"/>
      <c r="M75" s="73"/>
    </row>
    <row r="76" ht="15" spans="1:13">
      <c r="A76" s="68" t="s">
        <v>73</v>
      </c>
      <c r="B76" s="69" t="s">
        <v>15</v>
      </c>
      <c r="C76" s="47"/>
      <c r="D76" s="47"/>
      <c r="E76" s="47"/>
      <c r="F76" s="47"/>
      <c r="G76" s="47"/>
      <c r="H76" s="47"/>
      <c r="I76" s="72">
        <v>2000</v>
      </c>
      <c r="J76" s="47"/>
      <c r="K76" s="47"/>
      <c r="L76" s="47"/>
      <c r="M76" s="73"/>
    </row>
    <row r="77" ht="15" spans="1:13">
      <c r="A77" s="68" t="s">
        <v>74</v>
      </c>
      <c r="B77" s="69" t="s">
        <v>15</v>
      </c>
      <c r="C77" s="47"/>
      <c r="D77" s="47"/>
      <c r="E77" s="47"/>
      <c r="F77" s="47"/>
      <c r="G77" s="47"/>
      <c r="H77" s="47"/>
      <c r="I77" s="69">
        <v>400</v>
      </c>
      <c r="J77" s="47"/>
      <c r="K77" s="47"/>
      <c r="L77" s="47"/>
      <c r="M77" s="73"/>
    </row>
    <row r="78" ht="15" spans="1:13">
      <c r="A78" s="68" t="s">
        <v>24</v>
      </c>
      <c r="B78" s="69" t="s">
        <v>15</v>
      </c>
      <c r="C78" s="47"/>
      <c r="D78" s="47"/>
      <c r="E78" s="47"/>
      <c r="F78" s="47"/>
      <c r="G78" s="47"/>
      <c r="H78" s="47"/>
      <c r="I78" s="72">
        <v>2500</v>
      </c>
      <c r="J78" s="47"/>
      <c r="K78" s="47"/>
      <c r="L78" s="47"/>
      <c r="M78" s="73"/>
    </row>
    <row r="79" ht="15" spans="1:13">
      <c r="A79" s="68" t="s">
        <v>75</v>
      </c>
      <c r="B79" s="69" t="s">
        <v>15</v>
      </c>
      <c r="C79" s="47"/>
      <c r="D79" s="47"/>
      <c r="E79" s="47"/>
      <c r="F79" s="47"/>
      <c r="G79" s="47"/>
      <c r="H79" s="47"/>
      <c r="I79" s="69">
        <v>600</v>
      </c>
      <c r="J79" s="47"/>
      <c r="K79" s="47"/>
      <c r="L79" s="47"/>
      <c r="M79" s="73"/>
    </row>
    <row r="80" ht="15" spans="1:13">
      <c r="A80" s="68" t="s">
        <v>76</v>
      </c>
      <c r="B80" s="69" t="s">
        <v>15</v>
      </c>
      <c r="C80" s="47"/>
      <c r="D80" s="47"/>
      <c r="E80" s="47"/>
      <c r="F80" s="47"/>
      <c r="G80" s="47"/>
      <c r="H80" s="47"/>
      <c r="I80" s="69">
        <v>800</v>
      </c>
      <c r="J80" s="47"/>
      <c r="K80" s="47"/>
      <c r="L80" s="47"/>
      <c r="M80" s="73"/>
    </row>
    <row r="81" ht="15" spans="1:13">
      <c r="A81" s="68" t="s">
        <v>77</v>
      </c>
      <c r="B81" s="69" t="s">
        <v>15</v>
      </c>
      <c r="C81" s="47"/>
      <c r="D81" s="47"/>
      <c r="E81" s="47"/>
      <c r="F81" s="47"/>
      <c r="G81" s="47"/>
      <c r="H81" s="47"/>
      <c r="I81" s="72">
        <v>4000</v>
      </c>
      <c r="J81" s="47"/>
      <c r="K81" s="47"/>
      <c r="L81" s="47"/>
      <c r="M81" s="73"/>
    </row>
    <row r="82" ht="15" spans="1:13">
      <c r="A82" s="68" t="s">
        <v>78</v>
      </c>
      <c r="B82" s="69" t="s">
        <v>15</v>
      </c>
      <c r="C82" s="47"/>
      <c r="D82" s="47"/>
      <c r="E82" s="47"/>
      <c r="F82" s="47"/>
      <c r="G82" s="47"/>
      <c r="H82" s="47"/>
      <c r="I82" s="72">
        <v>1500</v>
      </c>
      <c r="J82" s="47"/>
      <c r="K82" s="47"/>
      <c r="L82" s="47"/>
      <c r="M82" s="73"/>
    </row>
    <row r="83" ht="15" spans="1:13">
      <c r="A83" s="68" t="s">
        <v>79</v>
      </c>
      <c r="B83" s="69" t="s">
        <v>15</v>
      </c>
      <c r="C83" s="47"/>
      <c r="D83" s="47"/>
      <c r="E83" s="47"/>
      <c r="F83" s="47"/>
      <c r="G83" s="47"/>
      <c r="H83" s="47"/>
      <c r="I83" s="72">
        <v>1200</v>
      </c>
      <c r="J83" s="47"/>
      <c r="K83" s="47"/>
      <c r="L83" s="47"/>
      <c r="M83" s="73"/>
    </row>
    <row r="84" ht="15" spans="1:13">
      <c r="A84" s="68" t="s">
        <v>80</v>
      </c>
      <c r="B84" s="69" t="s">
        <v>15</v>
      </c>
      <c r="C84" s="47"/>
      <c r="D84" s="47"/>
      <c r="E84" s="47"/>
      <c r="F84" s="47"/>
      <c r="G84" s="47"/>
      <c r="H84" s="47"/>
      <c r="I84" s="72">
        <v>4000</v>
      </c>
      <c r="J84" s="47"/>
      <c r="K84" s="47"/>
      <c r="L84" s="47"/>
      <c r="M84" s="73"/>
    </row>
    <row r="85" ht="15" spans="1:13">
      <c r="A85" s="68" t="s">
        <v>29</v>
      </c>
      <c r="B85" s="69" t="s">
        <v>15</v>
      </c>
      <c r="C85" s="47"/>
      <c r="D85" s="47"/>
      <c r="E85" s="47"/>
      <c r="F85" s="47"/>
      <c r="G85" s="47"/>
      <c r="H85" s="47"/>
      <c r="I85" s="72">
        <v>100000</v>
      </c>
      <c r="J85" s="47"/>
      <c r="K85" s="47"/>
      <c r="L85" s="47"/>
      <c r="M85" s="73"/>
    </row>
    <row r="86" ht="15" spans="1:13">
      <c r="A86" s="68" t="s">
        <v>31</v>
      </c>
      <c r="B86" s="69" t="s">
        <v>15</v>
      </c>
      <c r="C86" s="47"/>
      <c r="D86" s="47"/>
      <c r="E86" s="47"/>
      <c r="F86" s="47"/>
      <c r="G86" s="47"/>
      <c r="H86" s="47"/>
      <c r="I86" s="72">
        <v>2500</v>
      </c>
      <c r="J86" s="47"/>
      <c r="K86" s="47"/>
      <c r="L86" s="47"/>
      <c r="M86" s="73"/>
    </row>
    <row r="87" ht="15" spans="1:13">
      <c r="A87" s="76" t="s">
        <v>81</v>
      </c>
      <c r="B87" s="69" t="s">
        <v>15</v>
      </c>
      <c r="C87" s="52"/>
      <c r="D87" s="52"/>
      <c r="E87" s="52"/>
      <c r="F87" s="52"/>
      <c r="G87" s="52"/>
      <c r="H87" s="52"/>
      <c r="I87" s="78">
        <v>25000</v>
      </c>
      <c r="J87" s="52"/>
      <c r="K87" s="52"/>
      <c r="L87" s="52"/>
      <c r="M87" s="79"/>
    </row>
  </sheetData>
  <pageMargins left="0.7" right="0.7" top="0.75" bottom="0.75" header="0.3" footer="0.3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7"/>
  <sheetViews>
    <sheetView topLeftCell="A6" workbookViewId="0">
      <selection activeCell="A12" sqref="A12"/>
    </sheetView>
  </sheetViews>
  <sheetFormatPr defaultColWidth="9" defaultRowHeight="13.5"/>
  <cols>
    <col min="1" max="1" width="27.5666666666667" customWidth="1"/>
    <col min="2" max="2" width="14.2833333333333" customWidth="1"/>
    <col min="3" max="4" width="16.2833333333333" customWidth="1"/>
    <col min="5" max="6" width="11.5666666666667" customWidth="1"/>
    <col min="7" max="8" width="15.2833333333333" customWidth="1"/>
    <col min="9" max="9" width="19.8583333333333" customWidth="1"/>
    <col min="10" max="10" width="15.1416666666667" customWidth="1"/>
    <col min="11" max="11" width="21.7083333333333" customWidth="1"/>
    <col min="12" max="12" width="20.425" customWidth="1"/>
    <col min="13" max="13" width="20.2833333333333" customWidth="1"/>
  </cols>
  <sheetData>
    <row r="1" spans="1:1">
      <c r="A1" t="s">
        <v>0</v>
      </c>
    </row>
    <row r="2" spans="1:1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82</v>
      </c>
      <c r="I2" s="56" t="s">
        <v>9</v>
      </c>
      <c r="J2" t="s">
        <v>11</v>
      </c>
      <c r="K2" t="s">
        <v>83</v>
      </c>
      <c r="L2" t="s">
        <v>13</v>
      </c>
      <c r="M2" s="70" t="s">
        <v>84</v>
      </c>
    </row>
    <row r="3" spans="1:12">
      <c r="A3" s="64" t="s">
        <v>14</v>
      </c>
      <c r="B3" s="65" t="s">
        <v>15</v>
      </c>
      <c r="C3" s="66"/>
      <c r="D3" s="47"/>
      <c r="E3" s="48"/>
      <c r="F3" s="47"/>
      <c r="G3" s="49">
        <v>200</v>
      </c>
      <c r="H3" s="47"/>
      <c r="I3" s="58">
        <v>400</v>
      </c>
      <c r="J3" s="47"/>
      <c r="K3" s="48"/>
      <c r="L3" s="71"/>
    </row>
    <row r="4" spans="1:12">
      <c r="A4" s="64" t="s">
        <v>16</v>
      </c>
      <c r="B4" s="65" t="s">
        <v>15</v>
      </c>
      <c r="C4" s="66"/>
      <c r="D4" s="47"/>
      <c r="E4" s="48"/>
      <c r="F4" s="47"/>
      <c r="G4" s="48">
        <v>600</v>
      </c>
      <c r="H4" s="47"/>
      <c r="I4" s="59">
        <v>350</v>
      </c>
      <c r="J4" s="47"/>
      <c r="K4" s="48"/>
      <c r="L4" s="47"/>
    </row>
    <row r="5" spans="1:12">
      <c r="A5" s="64" t="s">
        <v>17</v>
      </c>
      <c r="B5" s="65" t="s">
        <v>15</v>
      </c>
      <c r="C5" s="66"/>
      <c r="D5" s="47"/>
      <c r="E5" s="48"/>
      <c r="F5" s="47"/>
      <c r="G5" s="48">
        <v>550</v>
      </c>
      <c r="H5" s="47"/>
      <c r="I5" s="58">
        <v>1000</v>
      </c>
      <c r="J5" s="47"/>
      <c r="K5" s="48"/>
      <c r="L5" s="47"/>
    </row>
    <row r="6" spans="1:12">
      <c r="A6" s="64" t="s">
        <v>18</v>
      </c>
      <c r="B6" s="65" t="s">
        <v>15</v>
      </c>
      <c r="C6" s="66"/>
      <c r="D6" s="47"/>
      <c r="E6" s="48"/>
      <c r="F6" s="47"/>
      <c r="G6" s="48">
        <v>300</v>
      </c>
      <c r="H6" s="47"/>
      <c r="I6" s="59">
        <v>540</v>
      </c>
      <c r="J6" s="47"/>
      <c r="K6" s="48"/>
      <c r="L6" s="47"/>
    </row>
    <row r="7" spans="1:12">
      <c r="A7" s="64" t="s">
        <v>19</v>
      </c>
      <c r="B7" s="65" t="s">
        <v>15</v>
      </c>
      <c r="C7" s="66"/>
      <c r="D7" s="47"/>
      <c r="E7" s="48"/>
      <c r="F7" s="47"/>
      <c r="G7" s="49">
        <v>12500</v>
      </c>
      <c r="H7" s="57">
        <v>17000</v>
      </c>
      <c r="I7" s="58">
        <v>1150</v>
      </c>
      <c r="J7" s="47"/>
      <c r="K7" s="48"/>
      <c r="L7" s="47"/>
    </row>
    <row r="8" spans="1:12">
      <c r="A8" s="64" t="s">
        <v>20</v>
      </c>
      <c r="B8" s="65" t="s">
        <v>15</v>
      </c>
      <c r="C8" s="66"/>
      <c r="D8" s="47"/>
      <c r="E8" s="48"/>
      <c r="F8" s="47"/>
      <c r="G8" s="49">
        <v>3000</v>
      </c>
      <c r="H8" s="47"/>
      <c r="I8" s="58">
        <v>2200</v>
      </c>
      <c r="J8" s="47"/>
      <c r="K8" s="48"/>
      <c r="L8" s="47"/>
    </row>
    <row r="9" spans="1:12">
      <c r="A9" s="64" t="s">
        <v>85</v>
      </c>
      <c r="B9" s="65" t="s">
        <v>15</v>
      </c>
      <c r="C9" s="66"/>
      <c r="D9" s="47"/>
      <c r="E9" s="48"/>
      <c r="F9" s="47"/>
      <c r="G9" s="49">
        <v>1800</v>
      </c>
      <c r="H9" s="47"/>
      <c r="I9" s="58">
        <v>600</v>
      </c>
      <c r="J9" s="47"/>
      <c r="K9" s="48"/>
      <c r="L9" s="47"/>
    </row>
    <row r="10" spans="1:12">
      <c r="A10" s="64" t="s">
        <v>22</v>
      </c>
      <c r="B10" s="65" t="s">
        <v>15</v>
      </c>
      <c r="C10" s="66"/>
      <c r="D10" s="47"/>
      <c r="E10" s="48"/>
      <c r="F10" s="47"/>
      <c r="G10" s="49">
        <v>3000</v>
      </c>
      <c r="H10" s="47"/>
      <c r="I10" s="59"/>
      <c r="J10" s="47"/>
      <c r="K10" s="48"/>
      <c r="L10" s="47"/>
    </row>
    <row r="11" spans="1:12">
      <c r="A11" s="64" t="s">
        <v>86</v>
      </c>
      <c r="B11" s="65" t="s">
        <v>15</v>
      </c>
      <c r="C11" s="66"/>
      <c r="D11" s="47"/>
      <c r="E11" s="48"/>
      <c r="F11" s="47"/>
      <c r="G11" s="48">
        <v>400</v>
      </c>
      <c r="H11" s="47"/>
      <c r="I11" s="59">
        <v>380</v>
      </c>
      <c r="J11" s="47"/>
      <c r="K11" s="48"/>
      <c r="L11" s="47"/>
    </row>
    <row r="12" spans="1:12">
      <c r="A12" s="64" t="s">
        <v>87</v>
      </c>
      <c r="B12" s="65" t="s">
        <v>15</v>
      </c>
      <c r="C12" s="66"/>
      <c r="D12" s="47"/>
      <c r="E12" s="48"/>
      <c r="F12" s="47"/>
      <c r="G12" s="49">
        <v>6000</v>
      </c>
      <c r="H12" s="47"/>
      <c r="I12" s="58">
        <v>6500</v>
      </c>
      <c r="J12" s="47"/>
      <c r="K12" s="48"/>
      <c r="L12" s="47"/>
    </row>
    <row r="13" spans="1:12">
      <c r="A13" s="64" t="s">
        <v>88</v>
      </c>
      <c r="B13" s="65" t="s">
        <v>15</v>
      </c>
      <c r="C13" s="66"/>
      <c r="D13" s="47"/>
      <c r="E13" s="48"/>
      <c r="F13" s="47"/>
      <c r="G13" s="49">
        <v>320</v>
      </c>
      <c r="H13" s="47"/>
      <c r="I13" s="58">
        <v>2600</v>
      </c>
      <c r="J13" s="47"/>
      <c r="K13" s="48"/>
      <c r="L13" s="47"/>
    </row>
    <row r="14" spans="1:12">
      <c r="A14" s="64" t="s">
        <v>89</v>
      </c>
      <c r="B14" s="65" t="s">
        <v>15</v>
      </c>
      <c r="C14" s="66"/>
      <c r="D14" s="47"/>
      <c r="E14" s="48"/>
      <c r="F14" s="47"/>
      <c r="G14" s="49">
        <v>240</v>
      </c>
      <c r="H14" s="47"/>
      <c r="I14" s="58">
        <v>1400</v>
      </c>
      <c r="J14" s="47"/>
      <c r="K14" s="48"/>
      <c r="L14" s="47"/>
    </row>
    <row r="15" spans="1:12">
      <c r="A15" s="64" t="s">
        <v>90</v>
      </c>
      <c r="B15" s="65" t="s">
        <v>15</v>
      </c>
      <c r="C15" s="66"/>
      <c r="D15" s="47"/>
      <c r="E15" s="48"/>
      <c r="F15" s="47"/>
      <c r="G15" s="48">
        <v>520</v>
      </c>
      <c r="H15" s="47"/>
      <c r="I15" s="59">
        <v>350</v>
      </c>
      <c r="J15" s="47"/>
      <c r="K15" s="48"/>
      <c r="L15" s="47"/>
    </row>
    <row r="16" spans="1:12">
      <c r="A16" s="64" t="s">
        <v>91</v>
      </c>
      <c r="B16" s="65" t="s">
        <v>15</v>
      </c>
      <c r="C16" s="66"/>
      <c r="D16" s="47"/>
      <c r="E16" s="48"/>
      <c r="F16" s="47"/>
      <c r="G16" s="49">
        <v>1500</v>
      </c>
      <c r="H16" s="47"/>
      <c r="I16" s="58">
        <v>1150</v>
      </c>
      <c r="J16" s="47"/>
      <c r="K16" s="48"/>
      <c r="L16" s="47"/>
    </row>
    <row r="17" spans="1:12">
      <c r="A17" s="64" t="s">
        <v>29</v>
      </c>
      <c r="B17" s="65" t="s">
        <v>30</v>
      </c>
      <c r="C17" s="66"/>
      <c r="D17" s="47"/>
      <c r="E17" s="48"/>
      <c r="F17" s="47"/>
      <c r="G17" s="49">
        <v>1250</v>
      </c>
      <c r="H17" s="47"/>
      <c r="I17" s="58">
        <v>1100</v>
      </c>
      <c r="J17" s="47"/>
      <c r="K17" s="48"/>
      <c r="L17" s="47"/>
    </row>
    <row r="18" spans="1:12">
      <c r="A18" s="64"/>
      <c r="B18" s="65"/>
      <c r="C18" s="66"/>
      <c r="D18" s="47"/>
      <c r="E18" s="48"/>
      <c r="F18" s="47"/>
      <c r="G18" s="49"/>
      <c r="H18" s="47"/>
      <c r="I18" s="58"/>
      <c r="J18" s="47"/>
      <c r="K18" s="48"/>
      <c r="L18" s="47"/>
    </row>
    <row r="19" spans="1:12">
      <c r="A19" s="65"/>
      <c r="B19" s="65"/>
      <c r="C19" s="66"/>
      <c r="D19" s="47"/>
      <c r="E19" s="48"/>
      <c r="F19" s="47"/>
      <c r="G19" s="48"/>
      <c r="H19" s="47"/>
      <c r="I19" s="59"/>
      <c r="J19" s="47"/>
      <c r="K19" s="48"/>
      <c r="L19" s="52"/>
    </row>
    <row r="20" spans="1:3">
      <c r="A20" s="67"/>
      <c r="B20" s="67"/>
      <c r="C20" s="67"/>
    </row>
    <row r="21" spans="1:1">
      <c r="A21" s="56" t="s">
        <v>32</v>
      </c>
    </row>
    <row r="22" spans="1:12">
      <c r="A22" t="s">
        <v>1</v>
      </c>
      <c r="B22" t="s">
        <v>2</v>
      </c>
      <c r="C22" t="s">
        <v>3</v>
      </c>
      <c r="D22" t="s">
        <v>4</v>
      </c>
      <c r="E22" t="s">
        <v>5</v>
      </c>
      <c r="F22" t="s">
        <v>6</v>
      </c>
      <c r="G22" t="s">
        <v>7</v>
      </c>
      <c r="H22" t="s">
        <v>8</v>
      </c>
      <c r="I22" t="s">
        <v>9</v>
      </c>
      <c r="J22" t="s">
        <v>11</v>
      </c>
      <c r="K22" t="s">
        <v>12</v>
      </c>
      <c r="L22" t="s">
        <v>13</v>
      </c>
    </row>
    <row r="23" ht="15" spans="1:12">
      <c r="A23" s="68" t="s">
        <v>33</v>
      </c>
      <c r="B23" s="69" t="s">
        <v>15</v>
      </c>
      <c r="C23" s="47"/>
      <c r="D23" s="47"/>
      <c r="E23" s="47"/>
      <c r="F23" s="47"/>
      <c r="G23" s="47"/>
      <c r="H23" s="47"/>
      <c r="I23" s="72"/>
      <c r="J23" s="47"/>
      <c r="K23" s="47"/>
      <c r="L23" s="73"/>
    </row>
    <row r="24" ht="15" spans="1:12">
      <c r="A24" s="68" t="s">
        <v>50</v>
      </c>
      <c r="B24" s="69" t="s">
        <v>15</v>
      </c>
      <c r="C24" s="47"/>
      <c r="D24" s="47"/>
      <c r="E24" s="47"/>
      <c r="F24" s="47"/>
      <c r="G24" s="47"/>
      <c r="H24" s="47"/>
      <c r="I24" s="69"/>
      <c r="J24" s="47"/>
      <c r="K24" s="47"/>
      <c r="L24" s="73"/>
    </row>
    <row r="25" ht="15" spans="1:12">
      <c r="A25" s="68" t="s">
        <v>34</v>
      </c>
      <c r="B25" s="69" t="s">
        <v>15</v>
      </c>
      <c r="C25" s="47"/>
      <c r="D25" s="47"/>
      <c r="E25" s="47"/>
      <c r="F25" s="47"/>
      <c r="G25" s="47"/>
      <c r="H25" s="47"/>
      <c r="I25" s="72"/>
      <c r="J25" s="47"/>
      <c r="K25" s="47"/>
      <c r="L25" s="73"/>
    </row>
    <row r="26" ht="15" spans="1:12">
      <c r="A26" s="68" t="s">
        <v>51</v>
      </c>
      <c r="B26" s="69" t="s">
        <v>15</v>
      </c>
      <c r="C26" s="47"/>
      <c r="D26" s="47"/>
      <c r="E26" s="47"/>
      <c r="F26" s="47"/>
      <c r="G26" s="47"/>
      <c r="H26" s="47"/>
      <c r="I26" s="72"/>
      <c r="J26" s="47"/>
      <c r="K26" s="47"/>
      <c r="L26" s="73"/>
    </row>
    <row r="27" ht="15" spans="1:12">
      <c r="A27" s="68" t="s">
        <v>14</v>
      </c>
      <c r="B27" s="69" t="s">
        <v>15</v>
      </c>
      <c r="C27" s="47"/>
      <c r="D27" s="47"/>
      <c r="E27" s="47"/>
      <c r="F27" s="47"/>
      <c r="G27" s="47"/>
      <c r="H27" s="47"/>
      <c r="I27" s="69"/>
      <c r="J27" s="47"/>
      <c r="K27" s="47"/>
      <c r="L27" s="73"/>
    </row>
    <row r="28" ht="15" spans="1:12">
      <c r="A28" s="68" t="s">
        <v>52</v>
      </c>
      <c r="B28" s="69" t="s">
        <v>15</v>
      </c>
      <c r="C28" s="47"/>
      <c r="D28" s="47"/>
      <c r="E28" s="47"/>
      <c r="F28" s="47"/>
      <c r="G28" s="47"/>
      <c r="H28" s="47"/>
      <c r="I28" s="72"/>
      <c r="J28" s="47"/>
      <c r="K28" s="47"/>
      <c r="L28" s="73"/>
    </row>
    <row r="29" ht="15" spans="1:12">
      <c r="A29" s="68" t="s">
        <v>16</v>
      </c>
      <c r="B29" s="69" t="s">
        <v>15</v>
      </c>
      <c r="C29" s="47"/>
      <c r="D29" s="47"/>
      <c r="E29" s="47"/>
      <c r="F29" s="47"/>
      <c r="G29" s="47"/>
      <c r="H29" s="47"/>
      <c r="I29" s="72"/>
      <c r="J29" s="47"/>
      <c r="K29" s="47"/>
      <c r="L29" s="73"/>
    </row>
    <row r="30" ht="15" spans="1:12">
      <c r="A30" s="68" t="s">
        <v>17</v>
      </c>
      <c r="B30" s="69" t="s">
        <v>15</v>
      </c>
      <c r="C30" s="47"/>
      <c r="D30" s="47"/>
      <c r="E30" s="47"/>
      <c r="F30" s="47"/>
      <c r="G30" s="47"/>
      <c r="H30" s="47"/>
      <c r="I30" s="72"/>
      <c r="J30" s="47"/>
      <c r="K30" s="47"/>
      <c r="L30" s="73"/>
    </row>
    <row r="31" ht="15" spans="1:12">
      <c r="A31" s="68" t="s">
        <v>53</v>
      </c>
      <c r="B31" s="69" t="s">
        <v>15</v>
      </c>
      <c r="C31" s="47"/>
      <c r="D31" s="47"/>
      <c r="E31" s="47"/>
      <c r="F31" s="47"/>
      <c r="G31" s="47"/>
      <c r="H31" s="47"/>
      <c r="I31" s="72"/>
      <c r="J31" s="47"/>
      <c r="K31" s="47"/>
      <c r="L31" s="73"/>
    </row>
    <row r="32" ht="15" spans="1:12">
      <c r="A32" s="68" t="s">
        <v>54</v>
      </c>
      <c r="B32" s="69" t="s">
        <v>15</v>
      </c>
      <c r="C32" s="47"/>
      <c r="D32" s="47"/>
      <c r="E32" s="47"/>
      <c r="F32" s="47"/>
      <c r="G32" s="47"/>
      <c r="H32" s="47"/>
      <c r="I32" s="69"/>
      <c r="J32" s="47"/>
      <c r="K32" s="47"/>
      <c r="L32" s="73"/>
    </row>
    <row r="33" ht="15" spans="1:12">
      <c r="A33" s="68" t="s">
        <v>35</v>
      </c>
      <c r="B33" s="69" t="s">
        <v>15</v>
      </c>
      <c r="C33" s="47"/>
      <c r="D33" s="47"/>
      <c r="E33" s="47"/>
      <c r="F33" s="47"/>
      <c r="G33" s="47"/>
      <c r="H33" s="47"/>
      <c r="I33" s="72"/>
      <c r="J33" s="47"/>
      <c r="K33" s="47"/>
      <c r="L33" s="73"/>
    </row>
    <row r="34" ht="15" spans="1:12">
      <c r="A34" s="68" t="s">
        <v>55</v>
      </c>
      <c r="B34" s="69" t="s">
        <v>15</v>
      </c>
      <c r="C34" s="47"/>
      <c r="D34" s="47"/>
      <c r="E34" s="47"/>
      <c r="F34" s="47"/>
      <c r="G34" s="47"/>
      <c r="H34" s="47"/>
      <c r="I34" s="69"/>
      <c r="J34" s="47"/>
      <c r="K34" s="47"/>
      <c r="L34" s="73"/>
    </row>
    <row r="35" ht="15" spans="1:12">
      <c r="A35" s="68" t="s">
        <v>18</v>
      </c>
      <c r="B35" s="69" t="s">
        <v>15</v>
      </c>
      <c r="C35" s="47"/>
      <c r="D35" s="47"/>
      <c r="E35" s="47"/>
      <c r="F35" s="47"/>
      <c r="G35" s="47"/>
      <c r="H35" s="47"/>
      <c r="I35" s="69"/>
      <c r="J35" s="47"/>
      <c r="K35" s="47"/>
      <c r="L35" s="73"/>
    </row>
    <row r="36" ht="15" spans="1:12">
      <c r="A36" s="68" t="s">
        <v>56</v>
      </c>
      <c r="B36" s="69" t="s">
        <v>15</v>
      </c>
      <c r="C36" s="47"/>
      <c r="D36" s="47"/>
      <c r="E36" s="47"/>
      <c r="F36" s="47"/>
      <c r="G36" s="47"/>
      <c r="H36" s="47"/>
      <c r="I36" s="72"/>
      <c r="J36" s="47"/>
      <c r="K36" s="47"/>
      <c r="L36" s="73"/>
    </row>
    <row r="37" ht="15" spans="1:12">
      <c r="A37" s="68" t="s">
        <v>57</v>
      </c>
      <c r="B37" s="69" t="s">
        <v>15</v>
      </c>
      <c r="C37" s="47"/>
      <c r="D37" s="47"/>
      <c r="E37" s="47"/>
      <c r="F37" s="47"/>
      <c r="G37" s="47"/>
      <c r="H37" s="47"/>
      <c r="I37" s="72"/>
      <c r="J37" s="47"/>
      <c r="K37" s="47"/>
      <c r="L37" s="73"/>
    </row>
    <row r="38" ht="15" spans="1:12">
      <c r="A38" s="68" t="s">
        <v>58</v>
      </c>
      <c r="B38" s="69" t="s">
        <v>15</v>
      </c>
      <c r="C38" s="47"/>
      <c r="D38" s="47"/>
      <c r="E38" s="47"/>
      <c r="F38" s="47"/>
      <c r="G38" s="47"/>
      <c r="H38" s="47"/>
      <c r="I38" s="69"/>
      <c r="J38" s="47"/>
      <c r="K38" s="47"/>
      <c r="L38" s="73"/>
    </row>
    <row r="39" ht="15" spans="1:12">
      <c r="A39" s="68" t="s">
        <v>59</v>
      </c>
      <c r="B39" s="69" t="s">
        <v>15</v>
      </c>
      <c r="C39" s="47"/>
      <c r="D39" s="47"/>
      <c r="E39" s="47"/>
      <c r="F39" s="47"/>
      <c r="G39" s="47"/>
      <c r="H39" s="47"/>
      <c r="I39" s="72"/>
      <c r="J39" s="47"/>
      <c r="K39" s="47"/>
      <c r="L39" s="73"/>
    </row>
    <row r="40" ht="15" spans="1:12">
      <c r="A40" s="68" t="s">
        <v>60</v>
      </c>
      <c r="B40" s="69" t="s">
        <v>15</v>
      </c>
      <c r="C40" s="47"/>
      <c r="D40" s="47"/>
      <c r="E40" s="47"/>
      <c r="F40" s="47"/>
      <c r="G40" s="47"/>
      <c r="H40" s="47"/>
      <c r="I40" s="72"/>
      <c r="J40" s="47"/>
      <c r="K40" s="47"/>
      <c r="L40" s="73"/>
    </row>
    <row r="41" ht="15" spans="1:12">
      <c r="A41" s="68" t="s">
        <v>19</v>
      </c>
      <c r="B41" s="69" t="s">
        <v>15</v>
      </c>
      <c r="C41" s="47"/>
      <c r="D41" s="47"/>
      <c r="E41" s="47"/>
      <c r="F41" s="47"/>
      <c r="G41" s="47"/>
      <c r="H41" s="47"/>
      <c r="I41" s="72"/>
      <c r="J41" s="47"/>
      <c r="K41" s="47"/>
      <c r="L41" s="73"/>
    </row>
    <row r="42" ht="15" spans="1:12">
      <c r="A42" s="68" t="s">
        <v>36</v>
      </c>
      <c r="B42" s="69" t="s">
        <v>15</v>
      </c>
      <c r="C42" s="47"/>
      <c r="D42" s="47"/>
      <c r="E42" s="47"/>
      <c r="F42" s="47"/>
      <c r="G42" s="47"/>
      <c r="H42" s="47"/>
      <c r="I42" s="72"/>
      <c r="J42" s="47"/>
      <c r="K42" s="47"/>
      <c r="L42" s="73"/>
    </row>
    <row r="43" ht="15" spans="1:12">
      <c r="A43" s="68" t="s">
        <v>37</v>
      </c>
      <c r="B43" s="69" t="s">
        <v>15</v>
      </c>
      <c r="C43" s="47"/>
      <c r="D43" s="47"/>
      <c r="E43" s="47"/>
      <c r="F43" s="47"/>
      <c r="G43" s="47"/>
      <c r="H43" s="47"/>
      <c r="I43" s="72"/>
      <c r="J43" s="47"/>
      <c r="K43" s="47"/>
      <c r="L43" s="73"/>
    </row>
    <row r="44" ht="15" spans="1:12">
      <c r="A44" s="68" t="s">
        <v>61</v>
      </c>
      <c r="B44" s="69" t="s">
        <v>15</v>
      </c>
      <c r="C44" s="47"/>
      <c r="D44" s="47"/>
      <c r="E44" s="47"/>
      <c r="F44" s="47"/>
      <c r="G44" s="47"/>
      <c r="H44" s="47"/>
      <c r="I44" s="72"/>
      <c r="J44" s="47"/>
      <c r="K44" s="47"/>
      <c r="L44" s="73"/>
    </row>
    <row r="45" ht="15" spans="1:12">
      <c r="A45" s="68" t="s">
        <v>62</v>
      </c>
      <c r="B45" s="69" t="s">
        <v>15</v>
      </c>
      <c r="C45" s="47"/>
      <c r="D45" s="47"/>
      <c r="E45" s="47"/>
      <c r="F45" s="47"/>
      <c r="G45" s="47"/>
      <c r="H45" s="47"/>
      <c r="I45" s="72"/>
      <c r="J45" s="47"/>
      <c r="K45" s="47"/>
      <c r="L45" s="73"/>
    </row>
    <row r="46" ht="15" spans="1:12">
      <c r="A46" s="68" t="s">
        <v>63</v>
      </c>
      <c r="B46" s="69" t="s">
        <v>15</v>
      </c>
      <c r="C46" s="47"/>
      <c r="D46" s="47"/>
      <c r="E46" s="47"/>
      <c r="F46" s="47"/>
      <c r="G46" s="47"/>
      <c r="H46" s="47"/>
      <c r="I46" s="72"/>
      <c r="J46" s="47"/>
      <c r="K46" s="47"/>
      <c r="L46" s="73"/>
    </row>
    <row r="47" ht="15" spans="1:12">
      <c r="A47" s="68" t="s">
        <v>64</v>
      </c>
      <c r="B47" s="69" t="s">
        <v>15</v>
      </c>
      <c r="C47" s="47"/>
      <c r="D47" s="47"/>
      <c r="E47" s="47"/>
      <c r="F47" s="47"/>
      <c r="G47" s="47"/>
      <c r="H47" s="47"/>
      <c r="I47" s="72"/>
      <c r="J47" s="47"/>
      <c r="K47" s="47"/>
      <c r="L47" s="73"/>
    </row>
    <row r="48" ht="15" spans="1:12">
      <c r="A48" s="68" t="s">
        <v>65</v>
      </c>
      <c r="B48" s="69" t="s">
        <v>15</v>
      </c>
      <c r="C48" s="47"/>
      <c r="D48" s="47"/>
      <c r="E48" s="47"/>
      <c r="F48" s="47"/>
      <c r="G48" s="47"/>
      <c r="H48" s="47"/>
      <c r="I48" s="72"/>
      <c r="J48" s="47"/>
      <c r="K48" s="47"/>
      <c r="L48" s="73"/>
    </row>
    <row r="49" ht="15" spans="1:12">
      <c r="A49" s="68" t="s">
        <v>21</v>
      </c>
      <c r="B49" s="69" t="s">
        <v>15</v>
      </c>
      <c r="C49" s="47"/>
      <c r="D49" s="47"/>
      <c r="E49" s="47"/>
      <c r="F49" s="47"/>
      <c r="G49" s="47"/>
      <c r="H49" s="47"/>
      <c r="I49" s="72"/>
      <c r="J49" s="47"/>
      <c r="K49" s="47"/>
      <c r="L49" s="73"/>
    </row>
    <row r="50" ht="15" spans="1:12">
      <c r="A50" s="68" t="s">
        <v>66</v>
      </c>
      <c r="B50" s="69" t="s">
        <v>15</v>
      </c>
      <c r="C50" s="47"/>
      <c r="D50" s="47"/>
      <c r="E50" s="47"/>
      <c r="F50" s="47"/>
      <c r="G50" s="47"/>
      <c r="H50" s="47"/>
      <c r="I50" s="69"/>
      <c r="J50" s="47"/>
      <c r="K50" s="47"/>
      <c r="L50" s="73"/>
    </row>
    <row r="51" ht="15" spans="1:12">
      <c r="A51" s="68" t="s">
        <v>67</v>
      </c>
      <c r="B51" s="69" t="s">
        <v>15</v>
      </c>
      <c r="C51" s="47"/>
      <c r="D51" s="47"/>
      <c r="E51" s="47"/>
      <c r="F51" s="47"/>
      <c r="G51" s="47"/>
      <c r="H51" s="47"/>
      <c r="I51" s="72"/>
      <c r="J51" s="47"/>
      <c r="K51" s="47"/>
      <c r="L51" s="73"/>
    </row>
    <row r="52" ht="15" spans="1:12">
      <c r="A52" s="68" t="s">
        <v>22</v>
      </c>
      <c r="B52" s="69" t="s">
        <v>15</v>
      </c>
      <c r="C52" s="47"/>
      <c r="D52" s="47"/>
      <c r="E52" s="47"/>
      <c r="F52" s="47"/>
      <c r="G52" s="47"/>
      <c r="H52" s="47"/>
      <c r="I52" s="69"/>
      <c r="J52" s="47"/>
      <c r="K52" s="47"/>
      <c r="L52" s="73"/>
    </row>
    <row r="53" ht="15" spans="1:12">
      <c r="A53" s="68" t="s">
        <v>22</v>
      </c>
      <c r="B53" s="69" t="s">
        <v>15</v>
      </c>
      <c r="C53" s="47"/>
      <c r="D53" s="47"/>
      <c r="E53" s="47"/>
      <c r="F53" s="47"/>
      <c r="G53" s="47"/>
      <c r="H53" s="47"/>
      <c r="I53" s="72"/>
      <c r="J53" s="47"/>
      <c r="K53" s="47"/>
      <c r="L53" s="73"/>
    </row>
    <row r="54" ht="15" spans="1:12">
      <c r="A54" s="68" t="s">
        <v>38</v>
      </c>
      <c r="B54" s="69" t="s">
        <v>15</v>
      </c>
      <c r="C54" s="47"/>
      <c r="D54" s="47"/>
      <c r="E54" s="47"/>
      <c r="F54" s="47"/>
      <c r="G54" s="47"/>
      <c r="H54" s="47"/>
      <c r="I54" s="69"/>
      <c r="J54" s="47"/>
      <c r="K54" s="47"/>
      <c r="L54" s="73"/>
    </row>
    <row r="55" ht="15" spans="1:12">
      <c r="A55" s="68" t="s">
        <v>68</v>
      </c>
      <c r="B55" s="69" t="s">
        <v>15</v>
      </c>
      <c r="C55" s="47"/>
      <c r="D55" s="47"/>
      <c r="E55" s="47"/>
      <c r="F55" s="47"/>
      <c r="G55" s="47"/>
      <c r="H55" s="47"/>
      <c r="I55" s="69"/>
      <c r="J55" s="47"/>
      <c r="K55" s="47"/>
      <c r="L55" s="73"/>
    </row>
    <row r="56" ht="15" spans="1:12">
      <c r="A56" s="68" t="s">
        <v>69</v>
      </c>
      <c r="B56" s="69" t="s">
        <v>15</v>
      </c>
      <c r="C56" s="47"/>
      <c r="D56" s="47"/>
      <c r="E56" s="47"/>
      <c r="F56" s="47"/>
      <c r="G56" s="47"/>
      <c r="H56" s="47"/>
      <c r="I56" s="72"/>
      <c r="J56" s="47"/>
      <c r="K56" s="47"/>
      <c r="L56" s="73"/>
    </row>
    <row r="57" ht="15" spans="1:12">
      <c r="A57" s="68" t="s">
        <v>70</v>
      </c>
      <c r="B57" s="69" t="s">
        <v>15</v>
      </c>
      <c r="C57" s="47"/>
      <c r="D57" s="47"/>
      <c r="E57" s="47"/>
      <c r="F57" s="47"/>
      <c r="G57" s="47"/>
      <c r="H57" s="47"/>
      <c r="I57" s="69"/>
      <c r="J57" s="47"/>
      <c r="K57" s="47"/>
      <c r="L57" s="73"/>
    </row>
    <row r="58" ht="15" spans="1:12">
      <c r="A58" s="68" t="s">
        <v>39</v>
      </c>
      <c r="B58" s="69" t="s">
        <v>15</v>
      </c>
      <c r="C58" s="47"/>
      <c r="D58" s="47"/>
      <c r="E58" s="47"/>
      <c r="F58" s="47"/>
      <c r="G58" s="47"/>
      <c r="H58" s="47"/>
      <c r="I58" s="72"/>
      <c r="J58" s="47"/>
      <c r="K58" s="47"/>
      <c r="L58" s="73"/>
    </row>
    <row r="59" ht="15" spans="1:12">
      <c r="A59" s="68" t="s">
        <v>23</v>
      </c>
      <c r="B59" s="69" t="s">
        <v>15</v>
      </c>
      <c r="C59" s="47"/>
      <c r="D59" s="47"/>
      <c r="E59" s="47"/>
      <c r="F59" s="47"/>
      <c r="G59" s="47"/>
      <c r="H59" s="47"/>
      <c r="I59" s="72"/>
      <c r="J59" s="47"/>
      <c r="K59" s="47"/>
      <c r="L59" s="73"/>
    </row>
    <row r="60" ht="15" spans="1:12">
      <c r="A60" s="68" t="s">
        <v>40</v>
      </c>
      <c r="B60" s="69" t="s">
        <v>15</v>
      </c>
      <c r="C60" s="47"/>
      <c r="D60" s="47"/>
      <c r="E60" s="47"/>
      <c r="F60" s="47"/>
      <c r="G60" s="47"/>
      <c r="H60" s="47"/>
      <c r="I60" s="69"/>
      <c r="J60" s="47"/>
      <c r="K60" s="47"/>
      <c r="L60" s="73"/>
    </row>
    <row r="61" ht="15" spans="1:12">
      <c r="A61" s="68" t="s">
        <v>71</v>
      </c>
      <c r="B61" s="69" t="s">
        <v>15</v>
      </c>
      <c r="C61" s="47"/>
      <c r="D61" s="47"/>
      <c r="E61" s="47"/>
      <c r="F61" s="47"/>
      <c r="G61" s="47"/>
      <c r="H61" s="47"/>
      <c r="I61" s="69"/>
      <c r="J61" s="47"/>
      <c r="K61" s="47"/>
      <c r="L61" s="73"/>
    </row>
    <row r="62" ht="15" spans="1:12">
      <c r="A62" s="68" t="s">
        <v>72</v>
      </c>
      <c r="B62" s="69" t="s">
        <v>15</v>
      </c>
      <c r="C62" s="47"/>
      <c r="D62" s="47"/>
      <c r="E62" s="47"/>
      <c r="F62" s="47"/>
      <c r="G62" s="47"/>
      <c r="H62" s="47"/>
      <c r="I62" s="72"/>
      <c r="J62" s="47"/>
      <c r="K62" s="47"/>
      <c r="L62" s="73"/>
    </row>
    <row r="63" ht="15" spans="1:12">
      <c r="A63" s="68" t="s">
        <v>73</v>
      </c>
      <c r="B63" s="69" t="s">
        <v>15</v>
      </c>
      <c r="C63" s="47"/>
      <c r="D63" s="47"/>
      <c r="E63" s="47"/>
      <c r="F63" s="47"/>
      <c r="G63" s="47"/>
      <c r="H63" s="47"/>
      <c r="I63" s="72"/>
      <c r="J63" s="47"/>
      <c r="K63" s="47"/>
      <c r="L63" s="73"/>
    </row>
    <row r="64" ht="15" spans="1:12">
      <c r="A64" s="68" t="s">
        <v>41</v>
      </c>
      <c r="B64" s="69" t="s">
        <v>15</v>
      </c>
      <c r="C64" s="47"/>
      <c r="D64" s="47"/>
      <c r="E64" s="47"/>
      <c r="F64" s="47"/>
      <c r="G64" s="47"/>
      <c r="H64" s="47"/>
      <c r="I64" s="72"/>
      <c r="J64" s="47"/>
      <c r="K64" s="47"/>
      <c r="L64" s="73"/>
    </row>
    <row r="65" ht="15" spans="1:12">
      <c r="A65" s="68" t="s">
        <v>42</v>
      </c>
      <c r="B65" s="69" t="s">
        <v>15</v>
      </c>
      <c r="C65" s="47"/>
      <c r="D65" s="47"/>
      <c r="E65" s="47"/>
      <c r="F65" s="47"/>
      <c r="G65" s="47"/>
      <c r="H65" s="47"/>
      <c r="I65" s="72"/>
      <c r="J65" s="47"/>
      <c r="K65" s="47"/>
      <c r="L65" s="73"/>
    </row>
    <row r="66" ht="15" spans="1:12">
      <c r="A66" s="74" t="s">
        <v>43</v>
      </c>
      <c r="B66" s="69" t="s">
        <v>15</v>
      </c>
      <c r="C66" s="47"/>
      <c r="D66" s="47"/>
      <c r="E66" s="47"/>
      <c r="F66" s="47"/>
      <c r="G66" s="47"/>
      <c r="H66" s="47"/>
      <c r="I66" s="72"/>
      <c r="J66" s="47"/>
      <c r="K66" s="47"/>
      <c r="L66" s="73"/>
    </row>
    <row r="67" ht="15" spans="1:12">
      <c r="A67" s="68" t="s">
        <v>74</v>
      </c>
      <c r="B67" s="69" t="s">
        <v>15</v>
      </c>
      <c r="C67" s="47"/>
      <c r="D67" s="47"/>
      <c r="E67" s="47"/>
      <c r="F67" s="47"/>
      <c r="G67" s="47"/>
      <c r="H67" s="47"/>
      <c r="I67" s="69"/>
      <c r="J67" s="47"/>
      <c r="K67" s="47"/>
      <c r="L67" s="73"/>
    </row>
    <row r="68" ht="15" spans="1:12">
      <c r="A68" s="68" t="s">
        <v>24</v>
      </c>
      <c r="B68" s="69" t="s">
        <v>15</v>
      </c>
      <c r="C68" s="47"/>
      <c r="D68" s="47"/>
      <c r="E68" s="47"/>
      <c r="F68" s="47"/>
      <c r="G68" s="47"/>
      <c r="H68" s="47"/>
      <c r="I68" s="72"/>
      <c r="J68" s="47"/>
      <c r="K68" s="47"/>
      <c r="L68" s="73"/>
    </row>
    <row r="69" ht="15" spans="1:12">
      <c r="A69" s="68" t="s">
        <v>75</v>
      </c>
      <c r="B69" s="69" t="s">
        <v>15</v>
      </c>
      <c r="C69" s="47"/>
      <c r="D69" s="47"/>
      <c r="E69" s="47"/>
      <c r="F69" s="47"/>
      <c r="G69" s="47"/>
      <c r="H69" s="47"/>
      <c r="I69" s="69"/>
      <c r="J69" s="47"/>
      <c r="K69" s="47"/>
      <c r="L69" s="73"/>
    </row>
    <row r="70" ht="15" spans="1:12">
      <c r="A70" s="68" t="s">
        <v>76</v>
      </c>
      <c r="B70" s="69" t="s">
        <v>15</v>
      </c>
      <c r="C70" s="47"/>
      <c r="D70" s="47"/>
      <c r="E70" s="47"/>
      <c r="F70" s="47"/>
      <c r="G70" s="47"/>
      <c r="H70" s="47"/>
      <c r="I70" s="69"/>
      <c r="J70" s="47"/>
      <c r="K70" s="47"/>
      <c r="L70" s="73"/>
    </row>
    <row r="71" ht="15" spans="1:12">
      <c r="A71" s="68" t="s">
        <v>25</v>
      </c>
      <c r="B71" s="69" t="s">
        <v>15</v>
      </c>
      <c r="C71" s="47"/>
      <c r="D71" s="47"/>
      <c r="E71" s="47"/>
      <c r="F71" s="47"/>
      <c r="G71" s="47"/>
      <c r="H71" s="47"/>
      <c r="I71" s="72"/>
      <c r="J71" s="47"/>
      <c r="K71" s="47"/>
      <c r="L71" s="73"/>
    </row>
    <row r="72" ht="15" spans="1:12">
      <c r="A72" s="68" t="s">
        <v>77</v>
      </c>
      <c r="B72" s="69" t="s">
        <v>15</v>
      </c>
      <c r="C72" s="47"/>
      <c r="D72" s="47"/>
      <c r="E72" s="47"/>
      <c r="F72" s="47"/>
      <c r="G72" s="47"/>
      <c r="H72" s="47"/>
      <c r="I72" s="72"/>
      <c r="J72" s="47"/>
      <c r="K72" s="47"/>
      <c r="L72" s="73"/>
    </row>
    <row r="73" ht="15" spans="1:12">
      <c r="A73" s="68" t="s">
        <v>26</v>
      </c>
      <c r="B73" s="69" t="s">
        <v>15</v>
      </c>
      <c r="C73" s="47"/>
      <c r="D73" s="47"/>
      <c r="E73" s="47"/>
      <c r="F73" s="47"/>
      <c r="G73" s="47"/>
      <c r="H73" s="47"/>
      <c r="I73" s="72"/>
      <c r="J73" s="47"/>
      <c r="K73" s="47"/>
      <c r="L73" s="73"/>
    </row>
    <row r="74" ht="15" spans="1:12">
      <c r="A74" s="68" t="s">
        <v>44</v>
      </c>
      <c r="B74" s="69" t="s">
        <v>15</v>
      </c>
      <c r="C74" s="47"/>
      <c r="D74" s="47"/>
      <c r="E74" s="47"/>
      <c r="F74" s="47"/>
      <c r="G74" s="47"/>
      <c r="H74" s="47"/>
      <c r="I74" s="72"/>
      <c r="J74" s="47"/>
      <c r="K74" s="47"/>
      <c r="L74" s="73"/>
    </row>
    <row r="75" ht="15" spans="1:12">
      <c r="A75" s="75" t="s">
        <v>45</v>
      </c>
      <c r="B75" s="69" t="s">
        <v>15</v>
      </c>
      <c r="C75" s="47"/>
      <c r="D75" s="47"/>
      <c r="E75" s="47"/>
      <c r="F75" s="47"/>
      <c r="G75" s="47"/>
      <c r="H75" s="47"/>
      <c r="I75" s="77"/>
      <c r="J75" s="47"/>
      <c r="K75" s="47"/>
      <c r="L75" s="73"/>
    </row>
    <row r="76" ht="15" spans="1:12">
      <c r="A76" s="68" t="s">
        <v>78</v>
      </c>
      <c r="B76" s="69" t="s">
        <v>15</v>
      </c>
      <c r="C76" s="47"/>
      <c r="D76" s="47"/>
      <c r="E76" s="47"/>
      <c r="F76" s="47"/>
      <c r="G76" s="47"/>
      <c r="H76" s="47"/>
      <c r="I76" s="72"/>
      <c r="J76" s="47"/>
      <c r="K76" s="47"/>
      <c r="L76" s="73"/>
    </row>
    <row r="77" ht="15" spans="1:12">
      <c r="A77" s="68" t="s">
        <v>79</v>
      </c>
      <c r="B77" s="69" t="s">
        <v>15</v>
      </c>
      <c r="C77" s="47"/>
      <c r="D77" s="47"/>
      <c r="E77" s="47"/>
      <c r="F77" s="47"/>
      <c r="G77" s="47"/>
      <c r="H77" s="47"/>
      <c r="I77" s="72"/>
      <c r="J77" s="47"/>
      <c r="K77" s="47"/>
      <c r="L77" s="73"/>
    </row>
    <row r="78" ht="15" spans="1:12">
      <c r="A78" s="68" t="s">
        <v>27</v>
      </c>
      <c r="B78" s="69" t="s">
        <v>15</v>
      </c>
      <c r="C78" s="47"/>
      <c r="D78" s="47"/>
      <c r="E78" s="47"/>
      <c r="F78" s="47"/>
      <c r="G78" s="47"/>
      <c r="H78" s="47"/>
      <c r="I78" s="72"/>
      <c r="J78" s="47"/>
      <c r="K78" s="47"/>
      <c r="L78" s="73"/>
    </row>
    <row r="79" ht="15" spans="1:12">
      <c r="A79" s="68" t="s">
        <v>46</v>
      </c>
      <c r="B79" s="69" t="s">
        <v>15</v>
      </c>
      <c r="C79" s="47"/>
      <c r="D79" s="47"/>
      <c r="E79" s="47"/>
      <c r="F79" s="47"/>
      <c r="G79" s="47"/>
      <c r="H79" s="47"/>
      <c r="I79" s="72"/>
      <c r="J79" s="47"/>
      <c r="K79" s="47"/>
      <c r="L79" s="73"/>
    </row>
    <row r="80" ht="15" spans="1:12">
      <c r="A80" s="68" t="s">
        <v>28</v>
      </c>
      <c r="B80" s="69" t="s">
        <v>15</v>
      </c>
      <c r="C80" s="47"/>
      <c r="D80" s="47"/>
      <c r="E80" s="47"/>
      <c r="F80" s="47"/>
      <c r="G80" s="47"/>
      <c r="H80" s="47"/>
      <c r="I80" s="72"/>
      <c r="J80" s="47"/>
      <c r="K80" s="47"/>
      <c r="L80" s="73"/>
    </row>
    <row r="81" ht="15" spans="1:12">
      <c r="A81" s="68" t="s">
        <v>80</v>
      </c>
      <c r="B81" s="69" t="s">
        <v>15</v>
      </c>
      <c r="C81" s="47"/>
      <c r="D81" s="47"/>
      <c r="E81" s="47"/>
      <c r="F81" s="47"/>
      <c r="G81" s="47"/>
      <c r="H81" s="47"/>
      <c r="I81" s="72"/>
      <c r="J81" s="47"/>
      <c r="K81" s="47"/>
      <c r="L81" s="73"/>
    </row>
    <row r="82" ht="15" spans="1:12">
      <c r="A82" s="68" t="s">
        <v>29</v>
      </c>
      <c r="B82" s="69" t="s">
        <v>15</v>
      </c>
      <c r="C82" s="47"/>
      <c r="D82" s="47"/>
      <c r="E82" s="47"/>
      <c r="F82" s="47"/>
      <c r="G82" s="47"/>
      <c r="H82" s="47"/>
      <c r="I82" s="72"/>
      <c r="J82" s="47"/>
      <c r="K82" s="47"/>
      <c r="L82" s="73"/>
    </row>
    <row r="83" ht="15" spans="1:12">
      <c r="A83" s="68" t="s">
        <v>47</v>
      </c>
      <c r="B83" s="69" t="s">
        <v>15</v>
      </c>
      <c r="C83" s="47"/>
      <c r="D83" s="47"/>
      <c r="E83" s="47"/>
      <c r="F83" s="47"/>
      <c r="G83" s="47"/>
      <c r="H83" s="47"/>
      <c r="I83" s="72"/>
      <c r="J83" s="47"/>
      <c r="K83" s="47"/>
      <c r="L83" s="73"/>
    </row>
    <row r="84" ht="15" spans="1:12">
      <c r="A84" s="75" t="s">
        <v>48</v>
      </c>
      <c r="B84" s="69" t="s">
        <v>15</v>
      </c>
      <c r="C84" s="47"/>
      <c r="D84" s="47"/>
      <c r="E84" s="47"/>
      <c r="F84" s="47"/>
      <c r="G84" s="47"/>
      <c r="H84" s="47"/>
      <c r="I84" s="77"/>
      <c r="J84" s="47"/>
      <c r="K84" s="47"/>
      <c r="L84" s="73"/>
    </row>
    <row r="85" ht="15" spans="1:12">
      <c r="A85" s="68" t="s">
        <v>49</v>
      </c>
      <c r="B85" s="69" t="s">
        <v>15</v>
      </c>
      <c r="C85" s="47"/>
      <c r="D85" s="47"/>
      <c r="E85" s="47"/>
      <c r="F85" s="47"/>
      <c r="G85" s="47"/>
      <c r="H85" s="47"/>
      <c r="I85" s="72"/>
      <c r="J85" s="47"/>
      <c r="K85" s="47"/>
      <c r="L85" s="73"/>
    </row>
    <row r="86" ht="15" spans="1:12">
      <c r="A86" s="68" t="s">
        <v>31</v>
      </c>
      <c r="B86" s="69" t="s">
        <v>15</v>
      </c>
      <c r="C86" s="47"/>
      <c r="D86" s="47"/>
      <c r="E86" s="47"/>
      <c r="F86" s="47"/>
      <c r="G86" s="47"/>
      <c r="H86" s="47"/>
      <c r="I86" s="72"/>
      <c r="J86" s="47"/>
      <c r="K86" s="47"/>
      <c r="L86" s="73"/>
    </row>
    <row r="87" ht="15" spans="1:12">
      <c r="A87" s="76" t="s">
        <v>81</v>
      </c>
      <c r="B87" s="69" t="s">
        <v>15</v>
      </c>
      <c r="C87" s="52"/>
      <c r="D87" s="52"/>
      <c r="E87" s="52"/>
      <c r="F87" s="52"/>
      <c r="G87" s="52"/>
      <c r="H87" s="52"/>
      <c r="I87" s="78"/>
      <c r="J87" s="52"/>
      <c r="K87" s="52"/>
      <c r="L87" s="79"/>
    </row>
  </sheetData>
  <pageMargins left="0.7" right="0.7" top="0.75" bottom="0.75" header="0.3" footer="0.3"/>
  <headerFooter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2"/>
  <sheetViews>
    <sheetView topLeftCell="A3" workbookViewId="0">
      <pane xSplit="2" topLeftCell="C5" activePane="topRight" state="frozen"/>
      <selection/>
      <selection pane="topRight" activeCell="G5" sqref="G5:G6"/>
    </sheetView>
  </sheetViews>
  <sheetFormatPr defaultColWidth="9" defaultRowHeight="13.5"/>
  <cols>
    <col min="1" max="1" width="27.5666666666667" customWidth="1"/>
    <col min="2" max="2" width="14.2833333333333" customWidth="1"/>
    <col min="3" max="4" width="16.2833333333333" customWidth="1"/>
    <col min="5" max="6" width="11.5666666666667" customWidth="1"/>
    <col min="7" max="7" width="15.2833333333333" customWidth="1"/>
    <col min="8" max="8" width="21.7083333333333" customWidth="1"/>
    <col min="9" max="9" width="17.2833333333333" customWidth="1"/>
    <col min="10" max="10" width="19.7083333333333" customWidth="1"/>
    <col min="11" max="11" width="16.8583333333333" customWidth="1"/>
    <col min="12" max="12" width="20.425" customWidth="1"/>
    <col min="13" max="13" width="13" customWidth="1"/>
    <col min="14" max="15" width="11.2833333333333" customWidth="1"/>
    <col min="16" max="17" width="17.2833333333333" customWidth="1"/>
    <col min="18" max="18" width="18.425" customWidth="1"/>
  </cols>
  <sheetData>
    <row r="1" spans="3:16">
      <c r="C1" s="41" t="s">
        <v>92</v>
      </c>
      <c r="D1" s="41"/>
      <c r="E1" s="41"/>
      <c r="F1" s="41"/>
      <c r="G1" s="42"/>
      <c r="H1" s="43" t="s">
        <v>93</v>
      </c>
      <c r="I1" s="43"/>
      <c r="J1" s="43"/>
      <c r="K1" s="43"/>
      <c r="L1" s="43"/>
      <c r="M1" s="54" t="s">
        <v>94</v>
      </c>
      <c r="N1" s="41"/>
      <c r="O1" s="42"/>
      <c r="P1" s="55" t="s">
        <v>95</v>
      </c>
    </row>
    <row r="2" spans="1:1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96</v>
      </c>
      <c r="I2" t="s">
        <v>97</v>
      </c>
      <c r="J2" t="s">
        <v>98</v>
      </c>
      <c r="K2" t="s">
        <v>99</v>
      </c>
      <c r="L2" t="s">
        <v>100</v>
      </c>
      <c r="M2" t="s">
        <v>82</v>
      </c>
      <c r="N2" t="s">
        <v>101</v>
      </c>
      <c r="O2" t="s">
        <v>102</v>
      </c>
      <c r="P2" s="56" t="s">
        <v>9</v>
      </c>
      <c r="Q2" t="s">
        <v>103</v>
      </c>
      <c r="R2" t="s">
        <v>83</v>
      </c>
    </row>
    <row r="3" spans="1:18">
      <c r="A3" s="44" t="s">
        <v>14</v>
      </c>
      <c r="B3" s="45" t="s">
        <v>15</v>
      </c>
      <c r="C3" s="46"/>
      <c r="D3" s="47"/>
      <c r="E3" s="48"/>
      <c r="F3" s="47"/>
      <c r="G3" s="49">
        <v>1300</v>
      </c>
      <c r="H3" s="47"/>
      <c r="I3" s="47"/>
      <c r="J3" s="47"/>
      <c r="K3" s="47"/>
      <c r="L3" s="47"/>
      <c r="M3" s="47"/>
      <c r="N3" s="57">
        <v>1300</v>
      </c>
      <c r="O3" s="47"/>
      <c r="P3" s="58">
        <v>1000</v>
      </c>
      <c r="R3" s="48"/>
    </row>
    <row r="4" spans="1:18">
      <c r="A4" s="44" t="s">
        <v>16</v>
      </c>
      <c r="B4" s="45" t="s">
        <v>15</v>
      </c>
      <c r="C4" s="46"/>
      <c r="D4" s="47"/>
      <c r="E4" s="48"/>
      <c r="F4" s="47"/>
      <c r="G4" s="48">
        <v>550</v>
      </c>
      <c r="H4" s="47"/>
      <c r="I4" s="47"/>
      <c r="J4" s="47"/>
      <c r="K4" s="47"/>
      <c r="L4" s="47"/>
      <c r="M4" s="47"/>
      <c r="N4" s="57">
        <v>287.5</v>
      </c>
      <c r="O4" s="57">
        <v>275</v>
      </c>
      <c r="P4" s="58">
        <v>312.5</v>
      </c>
      <c r="R4" s="48"/>
    </row>
    <row r="5" spans="1:18">
      <c r="A5" s="44" t="s">
        <v>17</v>
      </c>
      <c r="B5" s="45" t="s">
        <v>15</v>
      </c>
      <c r="C5" s="46"/>
      <c r="D5" s="47"/>
      <c r="E5" s="48"/>
      <c r="F5" s="47"/>
      <c r="G5" s="48">
        <v>800</v>
      </c>
      <c r="H5" s="47"/>
      <c r="I5" s="47"/>
      <c r="J5" s="47"/>
      <c r="K5" s="47"/>
      <c r="L5" s="47"/>
      <c r="M5" s="47"/>
      <c r="N5" s="57">
        <v>800</v>
      </c>
      <c r="O5" s="57">
        <v>346</v>
      </c>
      <c r="P5" s="58">
        <v>720</v>
      </c>
      <c r="Q5" s="63"/>
      <c r="R5" s="48"/>
    </row>
    <row r="6" spans="1:18">
      <c r="A6" s="44" t="s">
        <v>18</v>
      </c>
      <c r="B6" s="45" t="s">
        <v>15</v>
      </c>
      <c r="C6" s="46"/>
      <c r="D6" s="47"/>
      <c r="E6" s="48"/>
      <c r="F6" s="47"/>
      <c r="G6" s="48">
        <v>320</v>
      </c>
      <c r="H6" s="47"/>
      <c r="I6" s="47"/>
      <c r="J6" s="47"/>
      <c r="K6" s="47"/>
      <c r="L6" s="47"/>
      <c r="M6" s="47"/>
      <c r="N6" s="47"/>
      <c r="O6" s="57">
        <v>420</v>
      </c>
      <c r="P6" s="58">
        <v>600</v>
      </c>
      <c r="R6" s="48"/>
    </row>
    <row r="7" spans="1:18">
      <c r="A7" s="44" t="s">
        <v>19</v>
      </c>
      <c r="B7" s="45" t="s">
        <v>15</v>
      </c>
      <c r="C7" s="46"/>
      <c r="D7" s="47"/>
      <c r="E7" s="48"/>
      <c r="F7" s="47"/>
      <c r="G7" s="48">
        <v>700</v>
      </c>
      <c r="H7" s="47"/>
      <c r="I7" s="47"/>
      <c r="J7" s="47"/>
      <c r="K7" s="47"/>
      <c r="L7" s="47"/>
      <c r="M7" s="57">
        <v>1133</v>
      </c>
      <c r="N7" s="47"/>
      <c r="O7" s="57">
        <v>600</v>
      </c>
      <c r="P7" s="58">
        <v>800</v>
      </c>
      <c r="R7" s="48"/>
    </row>
    <row r="8" spans="1:18">
      <c r="A8" s="44" t="s">
        <v>20</v>
      </c>
      <c r="B8" s="45" t="s">
        <v>15</v>
      </c>
      <c r="C8" s="46"/>
      <c r="D8" s="47"/>
      <c r="E8" s="48"/>
      <c r="F8" s="47"/>
      <c r="G8" s="49">
        <v>3500</v>
      </c>
      <c r="H8" s="47"/>
      <c r="I8" s="47"/>
      <c r="J8" s="47"/>
      <c r="K8" s="47"/>
      <c r="L8" s="47"/>
      <c r="M8" s="47"/>
      <c r="N8" s="47"/>
      <c r="O8" s="47"/>
      <c r="P8" s="59"/>
      <c r="R8" s="48"/>
    </row>
    <row r="9" spans="1:18">
      <c r="A9" s="44" t="s">
        <v>21</v>
      </c>
      <c r="B9" s="45" t="s">
        <v>15</v>
      </c>
      <c r="C9" s="46"/>
      <c r="D9" s="47"/>
      <c r="E9" s="48"/>
      <c r="F9" s="47"/>
      <c r="G9" s="49">
        <v>1900</v>
      </c>
      <c r="H9" s="47"/>
      <c r="I9" s="47"/>
      <c r="J9" s="47"/>
      <c r="K9" s="47"/>
      <c r="L9" s="47"/>
      <c r="M9" s="47"/>
      <c r="N9" s="57">
        <v>900</v>
      </c>
      <c r="O9" s="57">
        <v>830</v>
      </c>
      <c r="P9" s="58">
        <v>1538</v>
      </c>
      <c r="R9" s="48"/>
    </row>
    <row r="10" spans="1:18">
      <c r="A10" s="44" t="s">
        <v>22</v>
      </c>
      <c r="B10" s="45" t="s">
        <v>15</v>
      </c>
      <c r="C10" s="46"/>
      <c r="D10" s="47"/>
      <c r="E10" s="48"/>
      <c r="F10" s="47"/>
      <c r="G10" s="48"/>
      <c r="H10" s="47"/>
      <c r="I10" s="47"/>
      <c r="J10" s="47"/>
      <c r="K10" s="47"/>
      <c r="L10" s="47"/>
      <c r="M10" s="47"/>
      <c r="N10" s="47"/>
      <c r="O10" s="47"/>
      <c r="P10" s="58"/>
      <c r="R10" s="48"/>
    </row>
    <row r="11" spans="1:18">
      <c r="A11" s="44" t="s">
        <v>86</v>
      </c>
      <c r="B11" s="45" t="s">
        <v>15</v>
      </c>
      <c r="C11" s="46"/>
      <c r="D11" s="47"/>
      <c r="E11" s="48"/>
      <c r="F11" s="47"/>
      <c r="G11" s="48">
        <v>500</v>
      </c>
      <c r="H11" s="47"/>
      <c r="I11" s="47"/>
      <c r="J11" s="47"/>
      <c r="K11" s="47"/>
      <c r="L11" s="47"/>
      <c r="M11" s="57">
        <v>500</v>
      </c>
      <c r="N11" s="47"/>
      <c r="O11" s="57">
        <v>450</v>
      </c>
      <c r="P11" s="58">
        <v>490</v>
      </c>
      <c r="Q11" s="63"/>
      <c r="R11" s="48"/>
    </row>
    <row r="12" spans="1:18">
      <c r="A12" s="44" t="s">
        <v>104</v>
      </c>
      <c r="B12" s="45" t="s">
        <v>15</v>
      </c>
      <c r="C12" s="46"/>
      <c r="D12" s="47"/>
      <c r="E12" s="48"/>
      <c r="F12" s="47"/>
      <c r="G12" s="49">
        <v>6500</v>
      </c>
      <c r="H12" s="47"/>
      <c r="I12" s="47"/>
      <c r="J12" s="47"/>
      <c r="K12" s="47"/>
      <c r="L12" s="47"/>
      <c r="M12" s="47"/>
      <c r="N12" s="47"/>
      <c r="O12" s="47"/>
      <c r="P12" s="58"/>
      <c r="R12" s="48"/>
    </row>
    <row r="13" spans="1:18">
      <c r="A13" s="44" t="s">
        <v>25</v>
      </c>
      <c r="B13" s="45" t="s">
        <v>15</v>
      </c>
      <c r="C13" s="46"/>
      <c r="D13" s="47"/>
      <c r="E13" s="48"/>
      <c r="F13" s="47"/>
      <c r="G13" s="49">
        <v>2600</v>
      </c>
      <c r="H13" s="47"/>
      <c r="I13" s="47"/>
      <c r="J13" s="47"/>
      <c r="K13" s="47"/>
      <c r="L13" s="47"/>
      <c r="M13" s="57">
        <v>2200</v>
      </c>
      <c r="N13" s="47"/>
      <c r="O13" s="57">
        <v>1400</v>
      </c>
      <c r="P13" s="58">
        <v>2080</v>
      </c>
      <c r="R13" s="48"/>
    </row>
    <row r="14" spans="1:18">
      <c r="A14" s="44" t="s">
        <v>26</v>
      </c>
      <c r="B14" s="45" t="s">
        <v>15</v>
      </c>
      <c r="C14" s="46"/>
      <c r="D14" s="47"/>
      <c r="E14" s="48"/>
      <c r="F14" s="47"/>
      <c r="G14" s="49"/>
      <c r="H14" s="47"/>
      <c r="I14" s="47"/>
      <c r="J14" s="47"/>
      <c r="K14" s="47"/>
      <c r="L14" s="47"/>
      <c r="M14" s="47"/>
      <c r="N14" s="47"/>
      <c r="O14" s="47"/>
      <c r="P14" s="58"/>
      <c r="R14" s="48"/>
    </row>
    <row r="15" spans="1:18">
      <c r="A15" s="44" t="s">
        <v>27</v>
      </c>
      <c r="B15" s="45" t="s">
        <v>15</v>
      </c>
      <c r="C15" s="46"/>
      <c r="D15" s="47"/>
      <c r="E15" s="48"/>
      <c r="F15" s="47"/>
      <c r="G15" s="48"/>
      <c r="H15" s="47"/>
      <c r="I15" s="47"/>
      <c r="J15" s="47"/>
      <c r="K15" s="47"/>
      <c r="L15" s="47"/>
      <c r="M15" s="47"/>
      <c r="N15" s="47"/>
      <c r="O15" s="47"/>
      <c r="P15" s="59"/>
      <c r="R15" s="48"/>
    </row>
    <row r="16" spans="1:18">
      <c r="A16" s="44" t="s">
        <v>28</v>
      </c>
      <c r="B16" s="45" t="s">
        <v>15</v>
      </c>
      <c r="C16" s="46"/>
      <c r="D16" s="47"/>
      <c r="E16" s="48"/>
      <c r="F16" s="47"/>
      <c r="G16" s="49"/>
      <c r="H16" s="47"/>
      <c r="I16" s="47"/>
      <c r="J16" s="47"/>
      <c r="K16" s="47"/>
      <c r="L16" s="47"/>
      <c r="M16" s="47"/>
      <c r="N16" s="47"/>
      <c r="O16" s="47"/>
      <c r="P16" s="58"/>
      <c r="R16" s="48"/>
    </row>
    <row r="17" spans="1:18">
      <c r="A17" s="44" t="s">
        <v>29</v>
      </c>
      <c r="B17" s="45" t="s">
        <v>30</v>
      </c>
      <c r="C17" s="46"/>
      <c r="D17" s="47"/>
      <c r="E17" s="48"/>
      <c r="F17" s="47"/>
      <c r="G17" s="49"/>
      <c r="H17" s="47"/>
      <c r="I17" s="47"/>
      <c r="J17" s="47"/>
      <c r="K17" s="47"/>
      <c r="L17" s="47"/>
      <c r="M17" s="47"/>
      <c r="N17" s="47"/>
      <c r="O17" s="47"/>
      <c r="P17" s="58"/>
      <c r="R17" s="48"/>
    </row>
    <row r="18" spans="1:18">
      <c r="A18" s="44" t="s">
        <v>105</v>
      </c>
      <c r="B18" s="45" t="s">
        <v>15</v>
      </c>
      <c r="C18" s="46"/>
      <c r="D18" s="47"/>
      <c r="E18" s="48"/>
      <c r="F18" s="47"/>
      <c r="G18" s="49">
        <v>2000</v>
      </c>
      <c r="H18" s="47"/>
      <c r="I18" s="47"/>
      <c r="J18" s="47"/>
      <c r="K18" s="47"/>
      <c r="L18" s="47"/>
      <c r="M18" s="57">
        <v>1000</v>
      </c>
      <c r="N18" s="47"/>
      <c r="O18" s="47">
        <v>800</v>
      </c>
      <c r="P18" s="58">
        <v>500</v>
      </c>
      <c r="R18" s="48"/>
    </row>
    <row r="19" spans="1:18">
      <c r="A19" s="45" t="s">
        <v>106</v>
      </c>
      <c r="B19" s="45"/>
      <c r="C19" s="46"/>
      <c r="D19" s="47"/>
      <c r="E19" s="48"/>
      <c r="F19" s="47"/>
      <c r="G19" s="48"/>
      <c r="H19" s="47"/>
      <c r="I19" s="47"/>
      <c r="J19" s="47"/>
      <c r="K19" s="47"/>
      <c r="L19" s="47"/>
      <c r="M19" s="47" t="s">
        <v>107</v>
      </c>
      <c r="N19" s="47"/>
      <c r="O19" s="47" t="s">
        <v>108</v>
      </c>
      <c r="P19" s="59" t="s">
        <v>109</v>
      </c>
      <c r="R19" s="48"/>
    </row>
    <row r="20" spans="1:18">
      <c r="A20" s="50" t="s">
        <v>110</v>
      </c>
      <c r="B20" s="50"/>
      <c r="C20" s="51"/>
      <c r="D20" s="52"/>
      <c r="E20" s="53"/>
      <c r="F20" s="52"/>
      <c r="G20" s="53"/>
      <c r="H20" s="52"/>
      <c r="I20" s="52"/>
      <c r="J20" s="52"/>
      <c r="K20" s="52"/>
      <c r="L20" s="52"/>
      <c r="M20" s="60">
        <v>3000</v>
      </c>
      <c r="N20" s="52"/>
      <c r="O20" s="52" t="s">
        <v>111</v>
      </c>
      <c r="P20" s="61"/>
      <c r="Q20" s="52"/>
      <c r="R20" s="53"/>
    </row>
    <row r="21" spans="1:18">
      <c r="A21" s="50" t="s">
        <v>67</v>
      </c>
      <c r="B21" s="50"/>
      <c r="C21" s="51"/>
      <c r="D21" s="52"/>
      <c r="E21" s="53"/>
      <c r="F21" s="52"/>
      <c r="G21" s="53"/>
      <c r="H21" s="52"/>
      <c r="I21" s="52"/>
      <c r="J21" s="52"/>
      <c r="K21" s="52"/>
      <c r="L21" s="52"/>
      <c r="M21" s="52"/>
      <c r="N21" s="52"/>
      <c r="O21" s="60">
        <v>1700</v>
      </c>
      <c r="P21" s="62">
        <v>3000</v>
      </c>
      <c r="Q21" s="52"/>
      <c r="R21" s="53"/>
    </row>
    <row r="22" spans="1:18">
      <c r="A22" s="50" t="s">
        <v>112</v>
      </c>
      <c r="B22" s="50"/>
      <c r="C22" s="51"/>
      <c r="D22" s="52"/>
      <c r="E22" s="53"/>
      <c r="F22" s="52"/>
      <c r="G22" s="53"/>
      <c r="H22" s="52"/>
      <c r="I22" s="52"/>
      <c r="J22" s="52"/>
      <c r="K22" s="52"/>
      <c r="L22" s="52"/>
      <c r="M22" s="60">
        <v>6000</v>
      </c>
      <c r="N22" s="52"/>
      <c r="O22" s="60">
        <v>2500</v>
      </c>
      <c r="P22" s="62">
        <v>4000</v>
      </c>
      <c r="Q22" s="52"/>
      <c r="R22" s="53"/>
    </row>
    <row r="23" spans="1:18">
      <c r="A23" s="50" t="s">
        <v>113</v>
      </c>
      <c r="B23" s="50"/>
      <c r="C23" s="51"/>
      <c r="D23" s="52"/>
      <c r="E23" s="53"/>
      <c r="F23" s="52"/>
      <c r="G23" s="53">
        <v>300</v>
      </c>
      <c r="H23" s="52"/>
      <c r="I23" s="52"/>
      <c r="J23" s="52"/>
      <c r="K23" s="52"/>
      <c r="L23" s="52"/>
      <c r="M23" s="52"/>
      <c r="N23" s="52"/>
      <c r="O23" s="52">
        <v>400</v>
      </c>
      <c r="P23" s="61">
        <v>500</v>
      </c>
      <c r="Q23" s="52"/>
      <c r="R23" s="53"/>
    </row>
    <row r="24" spans="1:18">
      <c r="A24" s="50" t="s">
        <v>114</v>
      </c>
      <c r="B24" s="50"/>
      <c r="C24" s="51"/>
      <c r="D24" s="52"/>
      <c r="E24" s="53"/>
      <c r="F24" s="52"/>
      <c r="G24" s="53"/>
      <c r="H24" s="52"/>
      <c r="I24" s="52"/>
      <c r="J24" s="52"/>
      <c r="K24" s="52"/>
      <c r="L24" s="52"/>
      <c r="M24" s="52"/>
      <c r="N24" s="52"/>
      <c r="O24" s="52">
        <v>300</v>
      </c>
      <c r="P24" s="61">
        <v>200</v>
      </c>
      <c r="Q24" s="52"/>
      <c r="R24" s="53"/>
    </row>
    <row r="25" spans="1:18">
      <c r="A25" s="50" t="s">
        <v>59</v>
      </c>
      <c r="B25" s="50"/>
      <c r="C25" s="51"/>
      <c r="D25" s="52"/>
      <c r="E25" s="53"/>
      <c r="F25" s="52"/>
      <c r="G25" s="53"/>
      <c r="H25" s="52"/>
      <c r="I25" s="52"/>
      <c r="J25" s="52"/>
      <c r="K25" s="52"/>
      <c r="L25" s="52"/>
      <c r="M25" s="52"/>
      <c r="N25" s="60">
        <v>300</v>
      </c>
      <c r="O25" s="60">
        <v>550</v>
      </c>
      <c r="P25" s="62">
        <v>275</v>
      </c>
      <c r="Q25" s="52"/>
      <c r="R25" s="53"/>
    </row>
    <row r="26" spans="1:18">
      <c r="A26" s="50" t="s">
        <v>62</v>
      </c>
      <c r="B26" s="50"/>
      <c r="C26" s="51"/>
      <c r="D26" s="52"/>
      <c r="E26" s="53"/>
      <c r="F26" s="52"/>
      <c r="G26" s="53"/>
      <c r="H26" s="52"/>
      <c r="I26" s="52"/>
      <c r="J26" s="52"/>
      <c r="K26" s="52"/>
      <c r="L26" s="52"/>
      <c r="M26" s="52"/>
      <c r="N26" s="52"/>
      <c r="O26" s="60">
        <v>17000</v>
      </c>
      <c r="P26" s="62">
        <v>2600</v>
      </c>
      <c r="Q26" s="52"/>
      <c r="R26" s="53"/>
    </row>
    <row r="27" spans="1:18">
      <c r="A27" s="50" t="s">
        <v>20</v>
      </c>
      <c r="B27" s="50"/>
      <c r="C27" s="51"/>
      <c r="D27" s="52"/>
      <c r="E27" s="53"/>
      <c r="F27" s="52"/>
      <c r="G27" s="53"/>
      <c r="H27" s="52"/>
      <c r="I27" s="52"/>
      <c r="J27" s="52"/>
      <c r="K27" s="52"/>
      <c r="L27" s="52"/>
      <c r="M27" s="52"/>
      <c r="N27" s="52"/>
      <c r="O27" s="52"/>
      <c r="P27" s="61"/>
      <c r="Q27" s="52"/>
      <c r="R27" s="53"/>
    </row>
    <row r="28" spans="1:18">
      <c r="A28" s="50" t="s">
        <v>69</v>
      </c>
      <c r="B28" s="50"/>
      <c r="C28" s="51"/>
      <c r="D28" s="52"/>
      <c r="E28" s="53"/>
      <c r="F28" s="52"/>
      <c r="G28" s="53"/>
      <c r="H28" s="52"/>
      <c r="I28" s="52"/>
      <c r="J28" s="52"/>
      <c r="K28" s="52"/>
      <c r="L28" s="52"/>
      <c r="M28" s="52"/>
      <c r="N28" s="52"/>
      <c r="O28" s="60">
        <v>600</v>
      </c>
      <c r="P28" s="62">
        <v>833</v>
      </c>
      <c r="Q28" s="52"/>
      <c r="R28" s="53"/>
    </row>
    <row r="29" spans="1:18">
      <c r="A29" s="50" t="s">
        <v>115</v>
      </c>
      <c r="B29" s="50"/>
      <c r="C29" s="51"/>
      <c r="D29" s="52"/>
      <c r="E29" s="53"/>
      <c r="F29" s="52"/>
      <c r="G29" s="53"/>
      <c r="H29" s="52"/>
      <c r="I29" s="52"/>
      <c r="J29" s="52"/>
      <c r="K29" s="52"/>
      <c r="L29" s="52"/>
      <c r="M29" s="52"/>
      <c r="N29" s="52"/>
      <c r="O29" s="60">
        <v>800</v>
      </c>
      <c r="P29" s="62">
        <v>900</v>
      </c>
      <c r="Q29" s="52"/>
      <c r="R29" s="53"/>
    </row>
    <row r="30" spans="1:18">
      <c r="A30" s="50" t="s">
        <v>116</v>
      </c>
      <c r="B30" s="50"/>
      <c r="C30" s="51"/>
      <c r="D30" s="52"/>
      <c r="E30" s="53"/>
      <c r="F30" s="52"/>
      <c r="G30" s="53"/>
      <c r="H30" s="52"/>
      <c r="I30" s="52"/>
      <c r="J30" s="52"/>
      <c r="K30" s="52"/>
      <c r="L30" s="52"/>
      <c r="M30" s="52"/>
      <c r="N30" s="52"/>
      <c r="O30" s="60">
        <v>1500</v>
      </c>
      <c r="P30" s="62">
        <v>2000</v>
      </c>
      <c r="Q30" s="52"/>
      <c r="R30" s="53" t="s">
        <v>117</v>
      </c>
    </row>
    <row r="31" spans="1:18">
      <c r="A31" s="50" t="s">
        <v>22</v>
      </c>
      <c r="B31" s="50"/>
      <c r="C31" s="51"/>
      <c r="D31" s="52"/>
      <c r="E31" s="53"/>
      <c r="F31" s="52"/>
      <c r="G31" s="53"/>
      <c r="H31" s="52"/>
      <c r="I31" s="52"/>
      <c r="J31" s="52"/>
      <c r="K31" s="52"/>
      <c r="L31" s="52"/>
      <c r="M31" s="52"/>
      <c r="N31" s="52"/>
      <c r="O31" s="52"/>
      <c r="P31" s="61"/>
      <c r="Q31" s="52"/>
      <c r="R31" s="53"/>
    </row>
    <row r="32" spans="1:18">
      <c r="A32" s="50" t="s">
        <v>118</v>
      </c>
      <c r="B32" s="50"/>
      <c r="C32" s="51"/>
      <c r="D32" s="52"/>
      <c r="E32" s="53"/>
      <c r="F32" s="52"/>
      <c r="G32" s="53">
        <v>300</v>
      </c>
      <c r="H32" s="52"/>
      <c r="I32" s="52"/>
      <c r="J32" s="52"/>
      <c r="K32" s="52"/>
      <c r="L32" s="52"/>
      <c r="M32" s="52"/>
      <c r="N32" s="52"/>
      <c r="O32" s="52">
        <v>500</v>
      </c>
      <c r="P32" s="61">
        <v>300</v>
      </c>
      <c r="Q32" s="52"/>
      <c r="R32" s="53"/>
    </row>
  </sheetData>
  <mergeCells count="3">
    <mergeCell ref="C1:G1"/>
    <mergeCell ref="H1:L1"/>
    <mergeCell ref="M1:O1"/>
  </mergeCells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3"/>
  <sheetViews>
    <sheetView workbookViewId="0">
      <pane xSplit="4" ySplit="2" topLeftCell="E3" activePane="bottomRight" state="frozen"/>
      <selection/>
      <selection pane="topRight"/>
      <selection pane="bottomLeft"/>
      <selection pane="bottomRight" activeCell="B8" sqref="B8"/>
    </sheetView>
  </sheetViews>
  <sheetFormatPr defaultColWidth="9" defaultRowHeight="13.5"/>
  <cols>
    <col min="1" max="1" width="16.5666666666667" style="1" customWidth="1"/>
    <col min="2" max="2" width="10.1416666666667" style="1" customWidth="1"/>
    <col min="3" max="3" width="17" style="1" customWidth="1"/>
    <col min="4" max="4" width="14.2833333333333" style="1" customWidth="1"/>
    <col min="5" max="5" width="9.28333333333333" style="1" customWidth="1"/>
    <col min="6" max="6" width="11.1416666666667" style="1" customWidth="1"/>
    <col min="7" max="7" width="10.7083333333333" style="1" customWidth="1"/>
    <col min="8" max="8" width="9.28333333333333" style="1" customWidth="1"/>
    <col min="9" max="9" width="11.7083333333333" style="1" customWidth="1"/>
    <col min="10" max="10" width="13" style="1" customWidth="1"/>
    <col min="11" max="11" width="15.2833333333333" style="1" customWidth="1"/>
    <col min="12" max="12" width="17.2833333333333" style="1" customWidth="1"/>
    <col min="13" max="13" width="19.7083333333333" style="1" customWidth="1"/>
    <col min="14" max="14" width="14.1416666666667" style="1" customWidth="1"/>
    <col min="15" max="16" width="15.8583333333333" style="1" customWidth="1"/>
    <col min="17" max="17" width="24.8583333333333" style="1" customWidth="1"/>
    <col min="18" max="18" width="14.7083333333333" style="1" customWidth="1"/>
    <col min="19" max="16384" width="9.14166666666667" style="1"/>
  </cols>
  <sheetData>
    <row r="1" spans="1:18">
      <c r="A1" s="2"/>
      <c r="B1" s="2"/>
      <c r="C1" s="2"/>
      <c r="D1" s="2"/>
      <c r="E1" s="3" t="s">
        <v>119</v>
      </c>
      <c r="F1" s="3"/>
      <c r="G1" s="3"/>
      <c r="H1" s="3"/>
      <c r="I1" s="23" t="s">
        <v>120</v>
      </c>
      <c r="J1" s="23"/>
      <c r="K1" s="23"/>
      <c r="L1" s="24" t="s">
        <v>93</v>
      </c>
      <c r="M1" s="24"/>
      <c r="N1" s="24"/>
      <c r="O1" s="33" t="s">
        <v>121</v>
      </c>
      <c r="P1" s="33"/>
      <c r="Q1" s="25" t="s">
        <v>95</v>
      </c>
      <c r="R1" s="25"/>
    </row>
    <row r="2" ht="44.25" customHeight="1" spans="1:18">
      <c r="A2" s="4" t="s">
        <v>1</v>
      </c>
      <c r="B2" s="4" t="s">
        <v>2</v>
      </c>
      <c r="C2" s="4" t="s">
        <v>122</v>
      </c>
      <c r="D2" s="4" t="s">
        <v>103</v>
      </c>
      <c r="E2" s="5" t="s">
        <v>123</v>
      </c>
      <c r="F2" s="5" t="s">
        <v>124</v>
      </c>
      <c r="G2" s="5" t="s">
        <v>125</v>
      </c>
      <c r="H2" s="5" t="s">
        <v>126</v>
      </c>
      <c r="I2" s="4" t="s">
        <v>127</v>
      </c>
      <c r="J2" s="4" t="s">
        <v>128</v>
      </c>
      <c r="K2" s="4" t="s">
        <v>7</v>
      </c>
      <c r="L2" s="26" t="s">
        <v>96</v>
      </c>
      <c r="M2" s="26" t="s">
        <v>97</v>
      </c>
      <c r="N2" s="26" t="s">
        <v>98</v>
      </c>
      <c r="O2" s="34" t="s">
        <v>129</v>
      </c>
      <c r="P2" s="34" t="s">
        <v>130</v>
      </c>
      <c r="Q2" s="38" t="s">
        <v>131</v>
      </c>
      <c r="R2" s="38" t="s">
        <v>83</v>
      </c>
    </row>
    <row r="3" spans="1:18">
      <c r="A3" s="6" t="s">
        <v>14</v>
      </c>
      <c r="B3" s="6" t="s">
        <v>15</v>
      </c>
      <c r="C3" s="7" t="e">
        <f>VLOOKUP(Table1634[[#This Row],[Produce]],'[1]AWESOME FRESH PRODUCE '!$A$3:$H$61,4,FALSE)</f>
        <v>#N/A</v>
      </c>
      <c r="D3" s="8" t="e">
        <f>VLOOKUP(Table1634[[#This Row],[Produce]],'[1]AWESOME FRESH PRODUCE '!$A$3:$H$59,6,FALSE)</f>
        <v>#N/A</v>
      </c>
      <c r="E3" s="9"/>
      <c r="F3" s="9"/>
      <c r="G3" s="9"/>
      <c r="H3" s="10"/>
      <c r="I3" s="6"/>
      <c r="J3" s="2"/>
      <c r="K3" s="27">
        <f>45000/'[2]12TH '!$F$3</f>
        <v>1125</v>
      </c>
      <c r="L3" s="28"/>
      <c r="M3" s="28"/>
      <c r="N3" s="28"/>
      <c r="O3" s="35"/>
      <c r="P3" s="36"/>
      <c r="Q3" s="25"/>
      <c r="R3" s="25"/>
    </row>
    <row r="4" spans="1:18">
      <c r="A4" s="6" t="s">
        <v>87</v>
      </c>
      <c r="B4" s="6" t="s">
        <v>15</v>
      </c>
      <c r="C4" s="7" t="e">
        <f>VLOOKUP(Table1634[[#This Row],[Produce]],'[1]AWESOME FRESH PRODUCE '!$A$3:$H$61,4,FALSE)</f>
        <v>#N/A</v>
      </c>
      <c r="D4" s="8" t="e">
        <f>VLOOKUP(Table1634[[#This Row],[Produce]],'[1]AWESOME FRESH PRODUCE '!$A$3:$H$60,6,FALSE)</f>
        <v>#N/A</v>
      </c>
      <c r="E4" s="9"/>
      <c r="F4" s="9"/>
      <c r="G4" s="9"/>
      <c r="H4" s="9"/>
      <c r="I4" s="6"/>
      <c r="J4" s="2"/>
      <c r="K4" s="6">
        <v>7500</v>
      </c>
      <c r="L4" s="28"/>
      <c r="M4" s="28"/>
      <c r="N4" s="28"/>
      <c r="O4" s="36">
        <v>4000</v>
      </c>
      <c r="P4" s="36">
        <v>3500</v>
      </c>
      <c r="Q4" s="25"/>
      <c r="R4" s="25"/>
    </row>
    <row r="5" spans="1:18">
      <c r="A5" s="6" t="s">
        <v>16</v>
      </c>
      <c r="B5" s="6" t="s">
        <v>15</v>
      </c>
      <c r="C5" s="7" t="e">
        <f>VLOOKUP(Table1634[[#This Row],[Produce]],'[1]AWESOME FRESH PRODUCE '!$A$3:$H$61,4,FALSE)</f>
        <v>#N/A</v>
      </c>
      <c r="D5" s="8" t="e">
        <f>VLOOKUP(Table1634[[#This Row],[Produce]],'[1]AWESOME FRESH PRODUCE '!$A$3:$H$60,6,FALSE)</f>
        <v>#N/A</v>
      </c>
      <c r="E5" s="9">
        <v>320</v>
      </c>
      <c r="F5" s="9">
        <v>320</v>
      </c>
      <c r="G5" s="9">
        <v>360</v>
      </c>
      <c r="H5" s="9"/>
      <c r="I5" s="6">
        <f>20000/50</f>
        <v>400</v>
      </c>
      <c r="J5" s="2"/>
      <c r="K5" s="6">
        <f>22000/40</f>
        <v>550</v>
      </c>
      <c r="L5" s="28"/>
      <c r="M5" s="28"/>
      <c r="N5" s="28"/>
      <c r="O5" s="35">
        <v>437.5</v>
      </c>
      <c r="P5" s="35"/>
      <c r="Q5" s="39"/>
      <c r="R5" s="25"/>
    </row>
    <row r="6" spans="1:18">
      <c r="A6" s="6" t="s">
        <v>17</v>
      </c>
      <c r="B6" s="6" t="s">
        <v>15</v>
      </c>
      <c r="C6" s="7" t="e">
        <f>VLOOKUP(Table1634[[#This Row],[Produce]],'[1]AWESOME FRESH PRODUCE '!$A$3:$H$61,4,FALSE)</f>
        <v>#N/A</v>
      </c>
      <c r="D6" s="8" t="e">
        <f>VLOOKUP(Table1634[[#This Row],[Produce]],'[1]AWESOME FRESH PRODUCE '!$A$3:$H$60,6,FALSE)</f>
        <v>#N/A</v>
      </c>
      <c r="E6" s="9"/>
      <c r="F6" s="9"/>
      <c r="G6" s="9"/>
      <c r="H6" s="9"/>
      <c r="I6" s="6">
        <f>75000/50</f>
        <v>1500</v>
      </c>
      <c r="J6" s="2"/>
      <c r="K6" s="6">
        <f>60000/50</f>
        <v>1200</v>
      </c>
      <c r="L6" s="28"/>
      <c r="M6" s="28"/>
      <c r="N6" s="28"/>
      <c r="O6" s="36">
        <v>1150</v>
      </c>
      <c r="P6" s="36"/>
      <c r="Q6" s="39"/>
      <c r="R6" s="25"/>
    </row>
    <row r="7" spans="1:18">
      <c r="A7" s="11" t="s">
        <v>113</v>
      </c>
      <c r="B7" s="11" t="s">
        <v>132</v>
      </c>
      <c r="C7" s="12" t="e">
        <f>VLOOKUP(Table1634[[#This Row],[Produce]],'[1]AWESOME FRESH PRODUCE '!$A$3:$H$61,4,FALSE)</f>
        <v>#N/A</v>
      </c>
      <c r="D7" s="8" t="e">
        <f>VLOOKUP(Table1634[[#This Row],[Produce]],'[1]AWESOME FRESH PRODUCE '!$A$3:$H$60,6,FALSE)</f>
        <v>#N/A</v>
      </c>
      <c r="E7" s="13"/>
      <c r="F7" s="13"/>
      <c r="G7" s="13"/>
      <c r="H7" s="13"/>
      <c r="I7" s="11"/>
      <c r="J7" s="2"/>
      <c r="K7" s="11">
        <v>300</v>
      </c>
      <c r="L7" s="28"/>
      <c r="M7" s="28"/>
      <c r="N7" s="28"/>
      <c r="O7" s="35"/>
      <c r="P7" s="35"/>
      <c r="Q7" s="25"/>
      <c r="R7" s="25"/>
    </row>
    <row r="8" spans="1:18">
      <c r="A8" s="6" t="s">
        <v>18</v>
      </c>
      <c r="B8" s="6" t="s">
        <v>15</v>
      </c>
      <c r="C8" s="7" t="e">
        <f>VLOOKUP(Table1634[[#This Row],[Produce]],'[1]AWESOME FRESH PRODUCE '!$A$3:$H$61,4,FALSE)</f>
        <v>#N/A</v>
      </c>
      <c r="D8" s="8" t="e">
        <f>VLOOKUP(Table1634[[#This Row],[Produce]],'[1]AWESOME FRESH PRODUCE '!$A$3:$H$60,6,FALSE)</f>
        <v>#N/A</v>
      </c>
      <c r="E8" s="9">
        <v>450</v>
      </c>
      <c r="F8" s="9">
        <v>450</v>
      </c>
      <c r="G8" s="9">
        <v>200</v>
      </c>
      <c r="H8" s="9"/>
      <c r="I8" s="6"/>
      <c r="J8" s="2"/>
      <c r="K8" s="6">
        <f>16000/50</f>
        <v>320</v>
      </c>
      <c r="L8" s="28"/>
      <c r="M8" s="28"/>
      <c r="N8" s="28"/>
      <c r="O8" s="35">
        <v>600</v>
      </c>
      <c r="P8" s="35"/>
      <c r="Q8" s="39"/>
      <c r="R8" s="25"/>
    </row>
    <row r="9" spans="1:18">
      <c r="A9" s="11" t="s">
        <v>59</v>
      </c>
      <c r="B9" s="11"/>
      <c r="C9" s="12" t="e">
        <f>VLOOKUP(Table1634[[#This Row],[Produce]],'[1]AWESOME FRESH PRODUCE '!$A$3:$H$61,4,FALSE)</f>
        <v>#N/A</v>
      </c>
      <c r="D9" s="8" t="e">
        <f>VLOOKUP(Table1634[[#This Row],[Produce]],'[1]AWESOME FRESH PRODUCE '!$A$3:$H$60,6,FALSE)</f>
        <v>#N/A</v>
      </c>
      <c r="E9" s="13"/>
      <c r="F9" s="13"/>
      <c r="G9" s="13"/>
      <c r="H9" s="13"/>
      <c r="I9" s="11"/>
      <c r="J9" s="2"/>
      <c r="K9" s="11"/>
      <c r="L9" s="28"/>
      <c r="M9" s="28"/>
      <c r="N9" s="28"/>
      <c r="O9" s="35">
        <v>750</v>
      </c>
      <c r="P9" s="35"/>
      <c r="Q9" s="39"/>
      <c r="R9" s="25"/>
    </row>
    <row r="10" spans="1:18">
      <c r="A10" s="6" t="s">
        <v>133</v>
      </c>
      <c r="B10" s="6" t="s">
        <v>15</v>
      </c>
      <c r="C10" s="7" t="e">
        <f>VLOOKUP(Table1634[[#This Row],[Produce]],'[1]AWESOME FRESH PRODUCE '!$A$3:$H$61,4,FALSE)</f>
        <v>#N/A</v>
      </c>
      <c r="D10" s="8" t="e">
        <f>VLOOKUP(Table1634[[#This Row],[Produce]],'[1]AWESOME FRESH PRODUCE '!$A$3:$H$60,6,FALSE)</f>
        <v>#N/A</v>
      </c>
      <c r="E10" s="9">
        <v>670</v>
      </c>
      <c r="F10" s="9">
        <v>670</v>
      </c>
      <c r="G10" s="9">
        <v>1590</v>
      </c>
      <c r="H10" s="9"/>
      <c r="I10" s="6">
        <f>110000/50</f>
        <v>2200</v>
      </c>
      <c r="J10" s="2"/>
      <c r="K10" s="6">
        <f>35000/20</f>
        <v>1750</v>
      </c>
      <c r="L10" s="28"/>
      <c r="M10" s="28"/>
      <c r="N10" s="28"/>
      <c r="O10" s="35"/>
      <c r="P10" s="36">
        <v>1700</v>
      </c>
      <c r="Q10" s="39"/>
      <c r="R10" s="25"/>
    </row>
    <row r="11" spans="1:18">
      <c r="A11" s="11" t="s">
        <v>134</v>
      </c>
      <c r="B11" s="11"/>
      <c r="C11" s="12" t="e">
        <f>VLOOKUP(Table1634[[#This Row],[Produce]],'[1]AWESOME FRESH PRODUCE '!$A$3:$H$61,4,FALSE)</f>
        <v>#N/A</v>
      </c>
      <c r="D11" s="8" t="e">
        <f>VLOOKUP(Table1634[[#This Row],[Produce]],'[1]AWESOME FRESH PRODUCE '!$A$3:$H$60,6,FALSE)</f>
        <v>#N/A</v>
      </c>
      <c r="E11" s="13"/>
      <c r="F11" s="13"/>
      <c r="G11" s="13"/>
      <c r="H11" s="13"/>
      <c r="I11" s="11"/>
      <c r="J11" s="2"/>
      <c r="K11" s="11"/>
      <c r="L11" s="28"/>
      <c r="M11" s="28"/>
      <c r="N11" s="28"/>
      <c r="O11" s="35"/>
      <c r="P11" s="36"/>
      <c r="Q11" s="25"/>
      <c r="R11" s="25"/>
    </row>
    <row r="12" spans="1:18">
      <c r="A12" s="6" t="s">
        <v>135</v>
      </c>
      <c r="B12" s="6" t="s">
        <v>15</v>
      </c>
      <c r="C12" s="7" t="e">
        <f>VLOOKUP(Table1634[[#This Row],[Produce]],'[1]AWESOME FRESH PRODUCE '!$A$3:$H$61,4,FALSE)</f>
        <v>#N/A</v>
      </c>
      <c r="D12" s="8" t="e">
        <f>VLOOKUP(Table1634[[#This Row],[Produce]],'[1]AWESOME FRESH PRODUCE '!$A$3:$H$60,6,FALSE)</f>
        <v>#N/A</v>
      </c>
      <c r="E12" s="9"/>
      <c r="F12" s="9"/>
      <c r="G12" s="9"/>
      <c r="H12" s="9"/>
      <c r="I12" s="6"/>
      <c r="J12" s="2"/>
      <c r="K12" s="6">
        <f>8000/5</f>
        <v>1600</v>
      </c>
      <c r="L12" s="28"/>
      <c r="M12" s="28"/>
      <c r="N12" s="28"/>
      <c r="O12" s="35"/>
      <c r="P12" s="35"/>
      <c r="Q12" s="25"/>
      <c r="R12" s="25"/>
    </row>
    <row r="13" spans="1:18">
      <c r="A13" s="11" t="s">
        <v>62</v>
      </c>
      <c r="B13" s="11"/>
      <c r="C13" s="12" t="e">
        <f>VLOOKUP(Table1634[[#This Row],[Produce]],'[1]AWESOME FRESH PRODUCE '!$A$3:$H$61,4,FALSE)</f>
        <v>#N/A</v>
      </c>
      <c r="D13" s="8" t="e">
        <f>VLOOKUP(Table1634[[#This Row],[Produce]],'[1]AWESOME FRESH PRODUCE '!$A$3:$H$60,6,FALSE)</f>
        <v>#N/A</v>
      </c>
      <c r="E13" s="13"/>
      <c r="F13" s="13"/>
      <c r="G13" s="13"/>
      <c r="H13" s="13"/>
      <c r="I13" s="11"/>
      <c r="J13" s="2"/>
      <c r="K13" s="11"/>
      <c r="L13" s="28"/>
      <c r="M13" s="28"/>
      <c r="N13" s="28"/>
      <c r="O13" s="35"/>
      <c r="P13" s="35"/>
      <c r="Q13" s="39"/>
      <c r="R13" s="25"/>
    </row>
    <row r="14" spans="1:18">
      <c r="A14" s="6" t="s">
        <v>136</v>
      </c>
      <c r="B14" s="6" t="s">
        <v>15</v>
      </c>
      <c r="C14" s="7" t="e">
        <f>VLOOKUP(Table1634[[#This Row],[Produce]],'[1]AWESOME FRESH PRODUCE '!$A$3:$H$61,4,FALSE)</f>
        <v>#N/A</v>
      </c>
      <c r="D14" s="8" t="e">
        <f>VLOOKUP(Table1634[[#This Row],[Produce]],'[1]AWESOME FRESH PRODUCE '!$A$3:$H$60,6,FALSE)</f>
        <v>#N/A</v>
      </c>
      <c r="E14" s="9"/>
      <c r="F14" s="9"/>
      <c r="G14" s="9"/>
      <c r="H14" s="10"/>
      <c r="I14" s="6"/>
      <c r="J14" s="2"/>
      <c r="K14" s="27">
        <v>3500</v>
      </c>
      <c r="L14" s="28"/>
      <c r="M14" s="28"/>
      <c r="N14" s="28"/>
      <c r="O14" s="35"/>
      <c r="P14" s="35"/>
      <c r="Q14" s="25"/>
      <c r="R14" s="25"/>
    </row>
    <row r="15" spans="1:18">
      <c r="A15" s="6" t="s">
        <v>85</v>
      </c>
      <c r="B15" s="6" t="s">
        <v>15</v>
      </c>
      <c r="C15" s="7" t="e">
        <f>VLOOKUP(Table1634[[#This Row],[Produce]],'[1]AWESOME FRESH PRODUCE '!$A$3:$H$61,4,FALSE)</f>
        <v>#N/A</v>
      </c>
      <c r="D15" s="8" t="e">
        <f>VLOOKUP(Table1634[[#This Row],[Produce]],'[1]AWESOME FRESH PRODUCE '!$A$3:$H$60,6,FALSE)</f>
        <v>#N/A</v>
      </c>
      <c r="E15" s="9"/>
      <c r="F15" s="9"/>
      <c r="G15" s="9"/>
      <c r="H15" s="10"/>
      <c r="I15" s="6">
        <f>230000/120</f>
        <v>1916.66666666667</v>
      </c>
      <c r="J15" s="2"/>
      <c r="K15" s="27">
        <f>200000/110</f>
        <v>1818.18181818182</v>
      </c>
      <c r="L15" s="28"/>
      <c r="M15" s="28"/>
      <c r="N15" s="28"/>
      <c r="O15" s="36">
        <v>1400</v>
      </c>
      <c r="P15" s="36">
        <v>1000</v>
      </c>
      <c r="Q15" s="39"/>
      <c r="R15" s="25"/>
    </row>
    <row r="16" spans="1:18">
      <c r="A16" s="11" t="s">
        <v>118</v>
      </c>
      <c r="B16" s="11"/>
      <c r="C16" s="12" t="e">
        <f>VLOOKUP(Table1634[[#This Row],[Produce]],'[1]AWESOME FRESH PRODUCE '!$A$3:$H$61,4,FALSE)</f>
        <v>#N/A</v>
      </c>
      <c r="D16" s="8" t="e">
        <f>VLOOKUP(Table1634[[#This Row],[Produce]],'[1]AWESOME FRESH PRODUCE '!$A$3:$H$60,6,FALSE)</f>
        <v>#N/A</v>
      </c>
      <c r="E16" s="13"/>
      <c r="F16" s="13"/>
      <c r="G16" s="13"/>
      <c r="H16" s="13"/>
      <c r="I16" s="11"/>
      <c r="J16" s="2"/>
      <c r="K16" s="11">
        <v>300</v>
      </c>
      <c r="L16" s="28"/>
      <c r="M16" s="28"/>
      <c r="N16" s="28"/>
      <c r="O16" s="35"/>
      <c r="P16" s="35"/>
      <c r="Q16" s="25"/>
      <c r="R16" s="25"/>
    </row>
    <row r="17" spans="1:18">
      <c r="A17" s="11" t="s">
        <v>67</v>
      </c>
      <c r="B17" s="11"/>
      <c r="C17" s="12" t="e">
        <f>VLOOKUP(Table1634[[#This Row],[Produce]],'[1]AWESOME FRESH PRODUCE '!$A$3:$H$61,4,FALSE)</f>
        <v>#N/A</v>
      </c>
      <c r="D17" s="8" t="e">
        <f>VLOOKUP(Table1634[[#This Row],[Produce]],'[1]AWESOME FRESH PRODUCE '!$A$3:$H$60,6,FALSE)</f>
        <v>#N/A</v>
      </c>
      <c r="E17" s="13"/>
      <c r="F17" s="13"/>
      <c r="G17" s="13"/>
      <c r="H17" s="13"/>
      <c r="I17" s="11"/>
      <c r="J17" s="2"/>
      <c r="K17" s="11"/>
      <c r="L17" s="28"/>
      <c r="M17" s="28"/>
      <c r="N17" s="28"/>
      <c r="O17" s="35"/>
      <c r="P17" s="35"/>
      <c r="Q17" s="39"/>
      <c r="R17" s="25"/>
    </row>
    <row r="18" spans="1:18">
      <c r="A18" s="6" t="s">
        <v>22</v>
      </c>
      <c r="B18" s="6" t="s">
        <v>15</v>
      </c>
      <c r="C18" s="7" t="e">
        <f>VLOOKUP(Table1634[[#This Row],[Produce]],'[1]AWESOME FRESH PRODUCE '!$A$3:$H$61,4,FALSE)</f>
        <v>#N/A</v>
      </c>
      <c r="D18" s="8" t="e">
        <f>VLOOKUP(Table1634[[#This Row],[Produce]],'[1]AWESOME FRESH PRODUCE '!$A$3:$H$60,6,FALSE)</f>
        <v>#N/A</v>
      </c>
      <c r="E18" s="9"/>
      <c r="F18" s="9"/>
      <c r="G18" s="9"/>
      <c r="H18" s="9"/>
      <c r="I18" s="6"/>
      <c r="J18" s="2"/>
      <c r="K18" s="6"/>
      <c r="L18" s="28"/>
      <c r="M18" s="28"/>
      <c r="N18" s="28"/>
      <c r="O18" s="35"/>
      <c r="P18" s="35"/>
      <c r="Q18" s="25"/>
      <c r="R18" s="25"/>
    </row>
    <row r="19" spans="1:18">
      <c r="A19" s="11" t="s">
        <v>22</v>
      </c>
      <c r="B19" s="11"/>
      <c r="C19" s="12" t="e">
        <f>VLOOKUP(Table1634[[#This Row],[Produce]],'[1]AWESOME FRESH PRODUCE '!$A$3:$H$61,4,FALSE)</f>
        <v>#N/A</v>
      </c>
      <c r="D19" s="8" t="e">
        <f>VLOOKUP(Table1634[[#This Row],[Produce]],'[1]AWESOME FRESH PRODUCE '!$A$3:$H$60,6,FALSE)</f>
        <v>#N/A</v>
      </c>
      <c r="E19" s="13"/>
      <c r="F19" s="13"/>
      <c r="G19" s="13"/>
      <c r="H19" s="13"/>
      <c r="I19" s="11"/>
      <c r="J19" s="2"/>
      <c r="K19" s="11"/>
      <c r="L19" s="28"/>
      <c r="M19" s="28"/>
      <c r="N19" s="28"/>
      <c r="O19" s="35"/>
      <c r="P19" s="35"/>
      <c r="Q19" s="25"/>
      <c r="R19" s="25"/>
    </row>
    <row r="20" spans="1:18">
      <c r="A20" s="11" t="s">
        <v>112</v>
      </c>
      <c r="B20" s="11"/>
      <c r="C20" s="12" t="e">
        <f>VLOOKUP(Table1634[[#This Row],[Produce]],'[1]AWESOME FRESH PRODUCE '!$A$3:$H$61,4,FALSE)</f>
        <v>#N/A</v>
      </c>
      <c r="D20" s="8" t="e">
        <f>VLOOKUP(Table1634[[#This Row],[Produce]],'[1]AWESOME FRESH PRODUCE '!$A$3:$H$60,6,FALSE)</f>
        <v>#N/A</v>
      </c>
      <c r="E20" s="13"/>
      <c r="F20" s="13"/>
      <c r="G20" s="13"/>
      <c r="H20" s="13"/>
      <c r="I20" s="11"/>
      <c r="J20" s="2"/>
      <c r="K20" s="11"/>
      <c r="L20" s="28"/>
      <c r="M20" s="28"/>
      <c r="N20" s="28"/>
      <c r="O20" s="35"/>
      <c r="P20" s="36"/>
      <c r="Q20" s="39"/>
      <c r="R20" s="25"/>
    </row>
    <row r="21" spans="1:18">
      <c r="A21" s="11" t="s">
        <v>69</v>
      </c>
      <c r="B21" s="11"/>
      <c r="C21" s="12" t="e">
        <f>VLOOKUP(Table1634[[#This Row],[Produce]],'[1]AWESOME FRESH PRODUCE '!$A$3:$H$61,4,FALSE)</f>
        <v>#N/A</v>
      </c>
      <c r="D21" s="8" t="e">
        <f>VLOOKUP(Table1634[[#This Row],[Produce]],'[1]AWESOME FRESH PRODUCE '!$A$3:$H$60,6,FALSE)</f>
        <v>#N/A</v>
      </c>
      <c r="E21" s="13"/>
      <c r="F21" s="13"/>
      <c r="G21" s="13"/>
      <c r="H21" s="13"/>
      <c r="I21" s="11"/>
      <c r="J21" s="2"/>
      <c r="K21" s="11">
        <f>30000/30</f>
        <v>1000</v>
      </c>
      <c r="L21" s="28"/>
      <c r="M21" s="28"/>
      <c r="N21" s="28"/>
      <c r="O21" s="35"/>
      <c r="P21" s="35"/>
      <c r="Q21" s="39"/>
      <c r="R21" s="25"/>
    </row>
    <row r="22" spans="1:18">
      <c r="A22" s="11" t="s">
        <v>137</v>
      </c>
      <c r="B22" s="11"/>
      <c r="C22" s="12" t="e">
        <f>VLOOKUP(Table1634[[#This Row],[Produce]],'[1]AWESOME FRESH PRODUCE '!$A$3:$H$61,4,FALSE)</f>
        <v>#N/A</v>
      </c>
      <c r="D22" s="8" t="e">
        <f>VLOOKUP(Table1634[[#This Row],[Produce]],'[1]AWESOME FRESH PRODUCE '!$A$3:$H$60,6,FALSE)</f>
        <v>#N/A</v>
      </c>
      <c r="E22" s="13">
        <v>600</v>
      </c>
      <c r="F22" s="13"/>
      <c r="G22" s="13">
        <v>1250</v>
      </c>
      <c r="H22" s="13"/>
      <c r="I22" s="11">
        <f>20000/22</f>
        <v>909.090909090909</v>
      </c>
      <c r="J22" s="2"/>
      <c r="K22" s="11">
        <v>675</v>
      </c>
      <c r="L22" s="28"/>
      <c r="M22" s="28"/>
      <c r="N22" s="28"/>
      <c r="O22" s="35"/>
      <c r="P22" s="35"/>
      <c r="Q22" s="39"/>
      <c r="R22" s="25"/>
    </row>
    <row r="23" spans="1:18">
      <c r="A23" s="6" t="s">
        <v>86</v>
      </c>
      <c r="B23" s="6" t="s">
        <v>15</v>
      </c>
      <c r="C23" s="7" t="e">
        <f>VLOOKUP(Table1634[[#This Row],[Produce]],'[1]AWESOME FRESH PRODUCE '!$A$3:$H$61,4,FALSE)</f>
        <v>#N/A</v>
      </c>
      <c r="D23" s="8" t="e">
        <f>VLOOKUP(Table1634[[#This Row],[Produce]],'[1]AWESOME FRESH PRODUCE '!$A$3:$H$60,6,FALSE)</f>
        <v>#N/A</v>
      </c>
      <c r="E23" s="9">
        <v>733</v>
      </c>
      <c r="F23" s="9">
        <v>733</v>
      </c>
      <c r="G23" s="9">
        <v>253</v>
      </c>
      <c r="H23" s="13">
        <v>866</v>
      </c>
      <c r="I23" s="6">
        <f>75000/100</f>
        <v>750</v>
      </c>
      <c r="J23" s="2"/>
      <c r="K23" s="2">
        <f>50000/100</f>
        <v>500</v>
      </c>
      <c r="L23" s="28"/>
      <c r="M23" s="28"/>
      <c r="N23" s="28"/>
      <c r="O23" s="35">
        <v>650</v>
      </c>
      <c r="P23" s="36"/>
      <c r="Q23" s="39"/>
      <c r="R23" s="25"/>
    </row>
    <row r="24" spans="1:18">
      <c r="A24" s="11" t="s">
        <v>138</v>
      </c>
      <c r="B24" s="11"/>
      <c r="C24" s="12" t="e">
        <f>VLOOKUP(Table1634[[#This Row],[Produce]],'[1]AWESOME FRESH PRODUCE '!$A$3:$H$61,4,FALSE)</f>
        <v>#N/A</v>
      </c>
      <c r="D24" s="8" t="e">
        <f>VLOOKUP(Table1634[[#This Row],[Produce]],'[1]AWESOME FRESH PRODUCE '!$A$3:$H$60,6,FALSE)</f>
        <v>#N/A</v>
      </c>
      <c r="E24" s="13"/>
      <c r="F24" s="13"/>
      <c r="G24" s="13"/>
      <c r="H24" s="13"/>
      <c r="I24" s="11"/>
      <c r="J24" s="2"/>
      <c r="K24" s="11"/>
      <c r="L24" s="28"/>
      <c r="M24" s="28"/>
      <c r="N24" s="28"/>
      <c r="O24" s="35"/>
      <c r="P24" s="35"/>
      <c r="Q24" s="25"/>
      <c r="R24" s="25"/>
    </row>
    <row r="25" spans="1:18">
      <c r="A25" s="11" t="s">
        <v>139</v>
      </c>
      <c r="B25" s="6" t="s">
        <v>15</v>
      </c>
      <c r="C25" s="7" t="e">
        <f>VLOOKUP(Table1634[[#This Row],[Produce]],'[1]AWESOME FRESH PRODUCE '!$A$3:$H$61,4,FALSE)</f>
        <v>#N/A</v>
      </c>
      <c r="D25" s="8" t="e">
        <f>VLOOKUP(Table1634[[#This Row],[Produce]],'[1]AWESOME FRESH PRODUCE '!$A$3:$H$60,6,FALSE)</f>
        <v>#N/A</v>
      </c>
      <c r="E25" s="9">
        <v>3636</v>
      </c>
      <c r="F25" s="9"/>
      <c r="G25" s="9">
        <v>2272</v>
      </c>
      <c r="H25" s="13">
        <v>727</v>
      </c>
      <c r="I25" s="6">
        <f>75000/22</f>
        <v>3409.09090909091</v>
      </c>
      <c r="J25" s="2"/>
      <c r="K25" s="6">
        <f>35000/20</f>
        <v>1750</v>
      </c>
      <c r="L25" s="28"/>
      <c r="M25" s="28"/>
      <c r="N25" s="28"/>
      <c r="O25" s="35"/>
      <c r="P25" s="36">
        <v>1750</v>
      </c>
      <c r="Q25" s="39"/>
      <c r="R25" s="25"/>
    </row>
    <row r="26" spans="1:18">
      <c r="A26" s="6" t="s">
        <v>140</v>
      </c>
      <c r="B26" s="6" t="s">
        <v>15</v>
      </c>
      <c r="C26" s="7" t="e">
        <f>VLOOKUP(Table1634[[#This Row],[Produce]],'[1]AWESOME FRESH PRODUCE '!$A$3:$H$61,4,FALSE)</f>
        <v>#N/A</v>
      </c>
      <c r="D26" s="8" t="e">
        <f>VLOOKUP(Table1634[[#This Row],[Produce]],'[1]AWESOME FRESH PRODUCE '!$A$3:$H$60,6,FALSE)</f>
        <v>#N/A</v>
      </c>
      <c r="E26" s="9">
        <v>2380</v>
      </c>
      <c r="F26" s="9">
        <v>2380</v>
      </c>
      <c r="G26" s="9">
        <v>2380</v>
      </c>
      <c r="H26" s="13">
        <v>833</v>
      </c>
      <c r="I26" s="6">
        <f>70000/22</f>
        <v>3181.81818181818</v>
      </c>
      <c r="J26" s="2"/>
      <c r="K26" s="6"/>
      <c r="L26" s="28"/>
      <c r="M26" s="28"/>
      <c r="N26" s="28"/>
      <c r="O26" s="35"/>
      <c r="P26" s="36">
        <v>3800</v>
      </c>
      <c r="Q26" s="25"/>
      <c r="R26" s="25"/>
    </row>
    <row r="27" spans="1:18">
      <c r="A27" s="6" t="s">
        <v>90</v>
      </c>
      <c r="B27" s="6" t="s">
        <v>15</v>
      </c>
      <c r="C27" s="7" t="e">
        <f>VLOOKUP(Table1634[[#This Row],[Produce]],'[1]AWESOME FRESH PRODUCE '!$A$3:$H$61,4,FALSE)</f>
        <v>#N/A</v>
      </c>
      <c r="D27" s="8" t="e">
        <f>VLOOKUP(Table1634[[#This Row],[Produce]],'[1]AWESOME FRESH PRODUCE '!$A$3:$H$60,6,FALSE)</f>
        <v>#N/A</v>
      </c>
      <c r="E27" s="9"/>
      <c r="F27" s="9"/>
      <c r="G27" s="9"/>
      <c r="H27" s="13"/>
      <c r="I27" s="6"/>
      <c r="J27" s="2"/>
      <c r="K27" s="6"/>
      <c r="L27" s="28"/>
      <c r="M27" s="28"/>
      <c r="N27" s="28"/>
      <c r="O27" s="35"/>
      <c r="P27" s="35"/>
      <c r="Q27" s="25"/>
      <c r="R27" s="25"/>
    </row>
    <row r="28" spans="1:18">
      <c r="A28" s="6" t="s">
        <v>91</v>
      </c>
      <c r="B28" s="6" t="s">
        <v>15</v>
      </c>
      <c r="C28" s="7" t="e">
        <f>VLOOKUP(Table1634[[#This Row],[Produce]],'[1]AWESOME FRESH PRODUCE '!$A$3:$H$61,4,FALSE)</f>
        <v>#N/A</v>
      </c>
      <c r="D28" s="8" t="e">
        <f>VLOOKUP(Table1634[[#This Row],[Produce]],'[1]AWESOME FRESH PRODUCE '!$A$3:$H$60,6,FALSE)</f>
        <v>#N/A</v>
      </c>
      <c r="E28" s="9">
        <v>2100</v>
      </c>
      <c r="F28" s="9">
        <v>2100</v>
      </c>
      <c r="G28" s="9">
        <v>2250</v>
      </c>
      <c r="H28" s="13">
        <v>4000</v>
      </c>
      <c r="I28" s="6">
        <f>45000/22</f>
        <v>2045.45454545455</v>
      </c>
      <c r="J28" s="2"/>
      <c r="K28" s="6"/>
      <c r="L28" s="28"/>
      <c r="M28" s="28"/>
      <c r="N28" s="28"/>
      <c r="O28" s="35"/>
      <c r="P28" s="36">
        <v>2750</v>
      </c>
      <c r="Q28" s="25"/>
      <c r="R28" s="25"/>
    </row>
    <row r="29" spans="1:18">
      <c r="A29" s="6" t="s">
        <v>29</v>
      </c>
      <c r="B29" s="6" t="s">
        <v>30</v>
      </c>
      <c r="C29" s="7" t="e">
        <f>VLOOKUP(Table1634[[#This Row],[Produce]],'[1]AWESOME FRESH PRODUCE '!$A$3:$H$61,4,FALSE)</f>
        <v>#N/A</v>
      </c>
      <c r="D29" s="8" t="e">
        <f>VLOOKUP(Table1634[[#This Row],[Produce]],'[1]AWESOME FRESH PRODUCE '!$A$3:$H$60,6,FALSE)</f>
        <v>#N/A</v>
      </c>
      <c r="E29" s="9"/>
      <c r="F29" s="9"/>
      <c r="G29" s="9"/>
      <c r="H29" s="9"/>
      <c r="I29" s="6"/>
      <c r="J29" s="2"/>
      <c r="K29" s="6"/>
      <c r="L29" s="28"/>
      <c r="M29" s="28"/>
      <c r="N29" s="28"/>
      <c r="O29" s="35"/>
      <c r="P29" s="35"/>
      <c r="Q29" s="25"/>
      <c r="R29" s="25"/>
    </row>
    <row r="30" spans="1:18">
      <c r="A30" s="6" t="s">
        <v>105</v>
      </c>
      <c r="B30" s="6" t="s">
        <v>141</v>
      </c>
      <c r="C30" s="7" t="e">
        <f>VLOOKUP(Table1634[[#This Row],[Produce]],'[1]AWESOME FRESH PRODUCE '!$A$3:$H$61,4,FALSE)</f>
        <v>#N/A</v>
      </c>
      <c r="D30" s="8" t="e">
        <f>VLOOKUP(Table1634[[#This Row],[Produce]],'[1]AWESOME FRESH PRODUCE '!$A$3:$H$60,6,FALSE)</f>
        <v>#N/A</v>
      </c>
      <c r="E30" s="9">
        <v>15000</v>
      </c>
      <c r="F30" s="9">
        <v>15000</v>
      </c>
      <c r="G30" s="9">
        <v>2000</v>
      </c>
      <c r="H30" s="19">
        <v>22000</v>
      </c>
      <c r="I30" s="6"/>
      <c r="J30" s="2"/>
      <c r="K30" s="2">
        <f>2000*12</f>
        <v>24000</v>
      </c>
      <c r="L30" s="28"/>
      <c r="M30" s="28"/>
      <c r="N30" s="28"/>
      <c r="O30" s="35"/>
      <c r="P30" s="36"/>
      <c r="Q30" s="25"/>
      <c r="R30" s="25"/>
    </row>
    <row r="31" spans="1:18">
      <c r="A31" s="11" t="s">
        <v>116</v>
      </c>
      <c r="B31" s="11"/>
      <c r="C31" s="12" t="e">
        <f>VLOOKUP(Table1634[[#This Row],[Produce]],'[1]AWESOME FRESH PRODUCE '!$A$3:$H$61,4,FALSE)</f>
        <v>#N/A</v>
      </c>
      <c r="D31" s="8" t="e">
        <f>VLOOKUP(Table1634[[#This Row],[Produce]],'[1]AWESOME FRESH PRODUCE '!$A$3:$H$60,6,FALSE)</f>
        <v>#N/A</v>
      </c>
      <c r="E31" s="13"/>
      <c r="F31" s="13"/>
      <c r="G31" s="13"/>
      <c r="H31" s="13"/>
      <c r="I31" s="11"/>
      <c r="J31" s="2"/>
      <c r="K31" s="11"/>
      <c r="L31" s="28"/>
      <c r="M31" s="28"/>
      <c r="N31" s="28"/>
      <c r="O31" s="35"/>
      <c r="P31" s="35"/>
      <c r="Q31" s="39"/>
      <c r="R31" s="25"/>
    </row>
    <row r="32" spans="1:18">
      <c r="A32" s="20" t="s">
        <v>142</v>
      </c>
      <c r="B32" s="21"/>
      <c r="C32" s="17" t="e">
        <f>VLOOKUP(Table1634[[#This Row],[Produce]],'[1]AWESOME FRESH PRODUCE '!$A$3:$H$61,4,FALSE)</f>
        <v>#N/A</v>
      </c>
      <c r="D32" s="22"/>
      <c r="E32" s="19"/>
      <c r="F32" s="19"/>
      <c r="G32" s="19"/>
      <c r="H32" s="19"/>
      <c r="I32" s="21"/>
      <c r="J32" s="30"/>
      <c r="K32" s="30"/>
      <c r="L32" s="31"/>
      <c r="M32" s="31"/>
      <c r="N32" s="31"/>
      <c r="O32" s="37"/>
      <c r="P32" s="37"/>
      <c r="Q32" s="40"/>
      <c r="R32" s="32"/>
    </row>
    <row r="33" spans="1:18">
      <c r="A33" s="20" t="s">
        <v>143</v>
      </c>
      <c r="B33" s="21"/>
      <c r="C33" s="17" t="e">
        <f>VLOOKUP(Table1634[[#This Row],[Produce]],'[1]AWESOME FRESH PRODUCE '!$A$3:$H$61,4,FALSE)</f>
        <v>#N/A</v>
      </c>
      <c r="D33" s="22"/>
      <c r="E33" s="19"/>
      <c r="F33" s="19"/>
      <c r="G33" s="19"/>
      <c r="H33" s="19"/>
      <c r="I33" s="21"/>
      <c r="J33" s="30"/>
      <c r="K33" s="30"/>
      <c r="L33" s="31"/>
      <c r="M33" s="31"/>
      <c r="N33" s="31"/>
      <c r="O33" s="37"/>
      <c r="P33" s="37"/>
      <c r="Q33" s="40"/>
      <c r="R33" s="32"/>
    </row>
  </sheetData>
  <mergeCells count="4">
    <mergeCell ref="E1:H1"/>
    <mergeCell ref="I1:K1"/>
    <mergeCell ref="L1:N1"/>
    <mergeCell ref="O1:P1"/>
  </mergeCells>
  <pageMargins left="0.7" right="0.7" top="0.75" bottom="0.75" header="0.3" footer="0.3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"/>
  <sheetViews>
    <sheetView tabSelected="1" workbookViewId="0">
      <pane xSplit="4" ySplit="2" topLeftCell="G3" activePane="bottomRight" state="frozen"/>
      <selection/>
      <selection pane="topRight"/>
      <selection pane="bottomLeft"/>
      <selection pane="bottomRight" activeCell="A12" sqref="A12"/>
    </sheetView>
  </sheetViews>
  <sheetFormatPr defaultColWidth="9" defaultRowHeight="13.5"/>
  <cols>
    <col min="1" max="1" width="16.5666666666667" style="1" customWidth="1"/>
    <col min="2" max="2" width="10.1416666666667" style="1" customWidth="1"/>
    <col min="3" max="3" width="17" style="1" customWidth="1"/>
    <col min="4" max="4" width="14.2833333333333" style="1" customWidth="1"/>
    <col min="5" max="5" width="9.28333333333333" style="1" customWidth="1"/>
    <col min="6" max="6" width="11.1416666666667" style="1" customWidth="1"/>
    <col min="7" max="7" width="10.7083333333333" style="1" customWidth="1"/>
    <col min="8" max="8" width="9.28333333333333" style="1" customWidth="1"/>
    <col min="9" max="9" width="11.7083333333333" style="1" customWidth="1"/>
    <col min="10" max="10" width="13" style="1" customWidth="1"/>
    <col min="11" max="11" width="15.2833333333333" style="1" customWidth="1"/>
    <col min="12" max="12" width="17.2833333333333" style="1" customWidth="1"/>
    <col min="13" max="13" width="19.7083333333333" style="1" customWidth="1"/>
    <col min="14" max="14" width="14.1416666666667" style="1" customWidth="1"/>
    <col min="15" max="15" width="14.7083333333333" style="1" customWidth="1"/>
    <col min="16" max="16384" width="9.14166666666667" style="1"/>
  </cols>
  <sheetData>
    <row r="1" spans="1:15">
      <c r="A1" s="2"/>
      <c r="B1" s="2"/>
      <c r="C1" s="2"/>
      <c r="D1" s="2"/>
      <c r="E1" s="3" t="s">
        <v>119</v>
      </c>
      <c r="F1" s="3"/>
      <c r="G1" s="3"/>
      <c r="H1" s="3"/>
      <c r="I1" s="23" t="s">
        <v>120</v>
      </c>
      <c r="J1" s="23"/>
      <c r="K1" s="23"/>
      <c r="L1" s="24" t="s">
        <v>93</v>
      </c>
      <c r="M1" s="24"/>
      <c r="N1" s="24"/>
      <c r="O1" s="25"/>
    </row>
    <row r="2" ht="44.25" customHeight="1" spans="1:19">
      <c r="A2" s="4" t="s">
        <v>1</v>
      </c>
      <c r="B2" s="4" t="s">
        <v>2</v>
      </c>
      <c r="C2" s="4" t="s">
        <v>122</v>
      </c>
      <c r="D2" s="4" t="s">
        <v>103</v>
      </c>
      <c r="E2" s="5" t="s">
        <v>123</v>
      </c>
      <c r="F2" s="5" t="s">
        <v>124</v>
      </c>
      <c r="G2" s="5" t="s">
        <v>125</v>
      </c>
      <c r="H2" s="5" t="s">
        <v>126</v>
      </c>
      <c r="I2" s="4" t="s">
        <v>127</v>
      </c>
      <c r="J2" s="4" t="s">
        <v>128</v>
      </c>
      <c r="K2" s="4" t="s">
        <v>7</v>
      </c>
      <c r="L2" s="26" t="s">
        <v>96</v>
      </c>
      <c r="M2" s="26" t="s">
        <v>97</v>
      </c>
      <c r="N2" s="26" t="s">
        <v>98</v>
      </c>
      <c r="O2" s="26" t="s">
        <v>144</v>
      </c>
      <c r="P2" s="26" t="s">
        <v>145</v>
      </c>
      <c r="Q2" s="26" t="s">
        <v>146</v>
      </c>
      <c r="R2" s="26" t="s">
        <v>147</v>
      </c>
      <c r="S2" s="26" t="s">
        <v>148</v>
      </c>
    </row>
    <row r="3" spans="1:19">
      <c r="A3" s="6" t="s">
        <v>14</v>
      </c>
      <c r="B3" s="6" t="s">
        <v>15</v>
      </c>
      <c r="C3" s="7"/>
      <c r="D3" s="8"/>
      <c r="E3" s="9"/>
      <c r="F3" s="9"/>
      <c r="G3" s="9"/>
      <c r="H3" s="10"/>
      <c r="I3" s="6"/>
      <c r="J3" s="2"/>
      <c r="K3" s="27"/>
      <c r="L3" s="28">
        <f>45000/35</f>
        <v>1285.71428571429</v>
      </c>
      <c r="M3" s="28"/>
      <c r="N3" s="28"/>
      <c r="O3" s="25"/>
      <c r="P3" s="29"/>
      <c r="Q3" s="29"/>
      <c r="R3" s="29"/>
      <c r="S3" s="29"/>
    </row>
    <row r="4" spans="1:19">
      <c r="A4" s="6" t="s">
        <v>87</v>
      </c>
      <c r="B4" s="6" t="s">
        <v>15</v>
      </c>
      <c r="C4" s="7"/>
      <c r="D4" s="8"/>
      <c r="E4" s="9"/>
      <c r="F4" s="9"/>
      <c r="G4" s="9"/>
      <c r="H4" s="9"/>
      <c r="I4" s="6"/>
      <c r="J4" s="2"/>
      <c r="K4" s="6"/>
      <c r="L4" s="28">
        <f>5000/20</f>
        <v>250</v>
      </c>
      <c r="M4" s="28"/>
      <c r="N4" s="28"/>
      <c r="O4" s="25"/>
      <c r="P4" s="28"/>
      <c r="Q4" s="28"/>
      <c r="R4" s="28"/>
      <c r="S4" s="28"/>
    </row>
    <row r="5" spans="1:19">
      <c r="A5" s="6" t="s">
        <v>16</v>
      </c>
      <c r="B5" s="6" t="s">
        <v>15</v>
      </c>
      <c r="C5" s="7"/>
      <c r="D5" s="8"/>
      <c r="E5" s="9"/>
      <c r="F5" s="9"/>
      <c r="G5" s="9"/>
      <c r="H5" s="9"/>
      <c r="I5" s="6"/>
      <c r="J5" s="2"/>
      <c r="K5" s="6"/>
      <c r="L5" s="28">
        <f>50000/90</f>
        <v>555.555555555556</v>
      </c>
      <c r="M5" s="28"/>
      <c r="N5" s="28"/>
      <c r="O5" s="25"/>
      <c r="P5" s="28"/>
      <c r="Q5" s="28"/>
      <c r="R5" s="28"/>
      <c r="S5" s="28"/>
    </row>
    <row r="6" spans="1:19">
      <c r="A6" s="6" t="s">
        <v>17</v>
      </c>
      <c r="B6" s="6" t="s">
        <v>15</v>
      </c>
      <c r="C6" s="7"/>
      <c r="D6" s="8"/>
      <c r="E6" s="9"/>
      <c r="F6" s="9"/>
      <c r="G6" s="9"/>
      <c r="H6" s="9"/>
      <c r="I6" s="6"/>
      <c r="J6" s="2"/>
      <c r="K6" s="6"/>
      <c r="L6" s="28">
        <f>120000/100</f>
        <v>1200</v>
      </c>
      <c r="M6" s="28"/>
      <c r="N6" s="28"/>
      <c r="O6" s="25"/>
      <c r="P6" s="28"/>
      <c r="Q6" s="28"/>
      <c r="R6" s="28"/>
      <c r="S6" s="28"/>
    </row>
    <row r="7" spans="1:19">
      <c r="A7" s="11" t="s">
        <v>113</v>
      </c>
      <c r="B7" s="11" t="s">
        <v>132</v>
      </c>
      <c r="C7" s="12"/>
      <c r="D7" s="8"/>
      <c r="E7" s="13"/>
      <c r="F7" s="13"/>
      <c r="G7" s="13"/>
      <c r="H7" s="13"/>
      <c r="I7" s="11"/>
      <c r="J7" s="2"/>
      <c r="K7" s="11"/>
      <c r="L7" s="28">
        <v>500</v>
      </c>
      <c r="M7" s="28"/>
      <c r="N7" s="28"/>
      <c r="O7" s="25"/>
      <c r="P7" s="28"/>
      <c r="Q7" s="28"/>
      <c r="R7" s="28"/>
      <c r="S7" s="28"/>
    </row>
    <row r="8" spans="1:19">
      <c r="A8" s="6" t="s">
        <v>18</v>
      </c>
      <c r="B8" s="6" t="s">
        <v>15</v>
      </c>
      <c r="C8" s="7"/>
      <c r="D8" s="8"/>
      <c r="E8" s="9">
        <f>20000/40</f>
        <v>500</v>
      </c>
      <c r="F8" s="9">
        <v>500</v>
      </c>
      <c r="G8" s="9">
        <f>8000/40</f>
        <v>200</v>
      </c>
      <c r="H8" s="9">
        <f>14000/40</f>
        <v>350</v>
      </c>
      <c r="I8" s="6"/>
      <c r="J8" s="2"/>
      <c r="K8" s="6"/>
      <c r="L8" s="28">
        <f>30000/50</f>
        <v>600</v>
      </c>
      <c r="M8" s="28"/>
      <c r="N8" s="28"/>
      <c r="O8" s="25"/>
      <c r="P8" s="28"/>
      <c r="Q8" s="28"/>
      <c r="R8" s="28"/>
      <c r="S8" s="28"/>
    </row>
    <row r="9" spans="1:19">
      <c r="A9" s="11" t="s">
        <v>59</v>
      </c>
      <c r="B9" s="11" t="s">
        <v>15</v>
      </c>
      <c r="C9" s="12"/>
      <c r="D9" s="8"/>
      <c r="E9" s="13"/>
      <c r="F9" s="13"/>
      <c r="G9" s="13"/>
      <c r="H9" s="13"/>
      <c r="I9" s="11"/>
      <c r="J9" s="2"/>
      <c r="K9" s="11"/>
      <c r="L9" s="28">
        <f>30000/40</f>
        <v>750</v>
      </c>
      <c r="M9" s="28"/>
      <c r="N9" s="28"/>
      <c r="O9" s="25"/>
      <c r="P9" s="28"/>
      <c r="Q9" s="28"/>
      <c r="R9" s="28"/>
      <c r="S9" s="28"/>
    </row>
    <row r="10" spans="1:19">
      <c r="A10" s="11" t="s">
        <v>134</v>
      </c>
      <c r="B10" s="11" t="s">
        <v>15</v>
      </c>
      <c r="C10" s="12"/>
      <c r="D10" s="8"/>
      <c r="E10" s="13"/>
      <c r="F10" s="13"/>
      <c r="G10" s="13"/>
      <c r="H10" s="13"/>
      <c r="I10" s="11"/>
      <c r="J10" s="2"/>
      <c r="K10" s="11"/>
      <c r="L10" s="28">
        <f>130000</f>
        <v>130000</v>
      </c>
      <c r="M10" s="28"/>
      <c r="N10" s="28"/>
      <c r="O10" s="25"/>
      <c r="P10" s="28"/>
      <c r="Q10" s="28"/>
      <c r="R10" s="28"/>
      <c r="S10" s="28"/>
    </row>
    <row r="11" spans="1:19">
      <c r="A11" s="6" t="s">
        <v>135</v>
      </c>
      <c r="B11" s="6" t="s">
        <v>15</v>
      </c>
      <c r="C11" s="7"/>
      <c r="D11" s="8"/>
      <c r="E11" s="9"/>
      <c r="F11" s="9"/>
      <c r="G11" s="9"/>
      <c r="H11" s="9"/>
      <c r="I11" s="6"/>
      <c r="J11" s="2"/>
      <c r="K11" s="6"/>
      <c r="L11" s="28">
        <f>120000/40</f>
        <v>3000</v>
      </c>
      <c r="M11" s="28"/>
      <c r="N11" s="28"/>
      <c r="O11" s="25"/>
      <c r="P11" s="28"/>
      <c r="Q11" s="28"/>
      <c r="R11" s="28"/>
      <c r="S11" s="28"/>
    </row>
    <row r="12" spans="1:19">
      <c r="A12" s="11" t="s">
        <v>139</v>
      </c>
      <c r="B12" s="6" t="s">
        <v>15</v>
      </c>
      <c r="C12" s="7"/>
      <c r="D12" s="8"/>
      <c r="E12" s="9">
        <f>75000/22</f>
        <v>3409.09090909091</v>
      </c>
      <c r="F12" s="9">
        <v>3409.091</v>
      </c>
      <c r="G12" s="9">
        <f>45000/22</f>
        <v>2045.45454545455</v>
      </c>
      <c r="H12" s="13">
        <f>18000/22</f>
        <v>818.181818181818</v>
      </c>
      <c r="I12" s="6"/>
      <c r="J12" s="2"/>
      <c r="K12" s="6"/>
      <c r="L12" s="28">
        <f>130000/22</f>
        <v>5909.09090909091</v>
      </c>
      <c r="M12" s="28"/>
      <c r="N12" s="28"/>
      <c r="O12" s="25"/>
      <c r="P12" s="28"/>
      <c r="Q12" s="28"/>
      <c r="R12" s="28"/>
      <c r="S12" s="28"/>
    </row>
    <row r="13" spans="1:19">
      <c r="A13" s="11" t="s">
        <v>62</v>
      </c>
      <c r="B13" s="11" t="s">
        <v>15</v>
      </c>
      <c r="C13" s="12"/>
      <c r="D13" s="8"/>
      <c r="E13" s="13"/>
      <c r="F13" s="13"/>
      <c r="G13" s="13"/>
      <c r="H13" s="13"/>
      <c r="I13" s="11"/>
      <c r="J13" s="2"/>
      <c r="K13" s="11"/>
      <c r="L13" s="28">
        <f>130000/20</f>
        <v>6500</v>
      </c>
      <c r="M13" s="28"/>
      <c r="N13" s="28"/>
      <c r="O13" s="25"/>
      <c r="P13" s="28"/>
      <c r="Q13" s="28"/>
      <c r="R13" s="28"/>
      <c r="S13" s="28"/>
    </row>
    <row r="14" spans="1:19">
      <c r="A14" s="6" t="s">
        <v>136</v>
      </c>
      <c r="B14" s="6" t="s">
        <v>15</v>
      </c>
      <c r="C14" s="7"/>
      <c r="D14" s="8"/>
      <c r="E14" s="9"/>
      <c r="F14" s="9"/>
      <c r="G14" s="9"/>
      <c r="H14" s="10"/>
      <c r="I14" s="6"/>
      <c r="J14" s="2"/>
      <c r="K14" s="27"/>
      <c r="L14" s="28">
        <f>180000/33</f>
        <v>5454.54545454545</v>
      </c>
      <c r="M14" s="28"/>
      <c r="N14" s="28"/>
      <c r="O14" s="25"/>
      <c r="P14" s="28"/>
      <c r="Q14" s="28"/>
      <c r="R14" s="28"/>
      <c r="S14" s="28"/>
    </row>
    <row r="15" spans="1:19">
      <c r="A15" s="6" t="s">
        <v>85</v>
      </c>
      <c r="B15" s="6" t="s">
        <v>15</v>
      </c>
      <c r="C15" s="7"/>
      <c r="D15" s="8"/>
      <c r="E15" s="9"/>
      <c r="F15" s="9"/>
      <c r="G15" s="9"/>
      <c r="H15" s="10"/>
      <c r="I15" s="6"/>
      <c r="J15" s="2"/>
      <c r="K15" s="27"/>
      <c r="L15" s="28">
        <f>180000/65</f>
        <v>2769.23076923077</v>
      </c>
      <c r="M15" s="28"/>
      <c r="N15" s="28"/>
      <c r="O15" s="25"/>
      <c r="P15" s="28"/>
      <c r="Q15" s="28"/>
      <c r="R15" s="28"/>
      <c r="S15" s="28"/>
    </row>
    <row r="16" spans="1:19">
      <c r="A16" s="11" t="s">
        <v>118</v>
      </c>
      <c r="B16" s="11" t="s">
        <v>15</v>
      </c>
      <c r="C16" s="12"/>
      <c r="D16" s="8"/>
      <c r="E16" s="13"/>
      <c r="F16" s="13"/>
      <c r="G16" s="13"/>
      <c r="H16" s="13"/>
      <c r="I16" s="11"/>
      <c r="J16" s="2"/>
      <c r="K16" s="11"/>
      <c r="L16" s="28">
        <v>500</v>
      </c>
      <c r="M16" s="28"/>
      <c r="N16" s="28"/>
      <c r="O16" s="25"/>
      <c r="P16" s="28"/>
      <c r="Q16" s="28"/>
      <c r="R16" s="28"/>
      <c r="S16" s="28"/>
    </row>
    <row r="17" spans="1:19">
      <c r="A17" s="11" t="s">
        <v>142</v>
      </c>
      <c r="B17" s="11" t="s">
        <v>15</v>
      </c>
      <c r="C17" s="7"/>
      <c r="D17" s="12"/>
      <c r="E17" s="13"/>
      <c r="F17" s="13"/>
      <c r="G17" s="13"/>
      <c r="H17" s="13"/>
      <c r="I17" s="11"/>
      <c r="J17" s="2"/>
      <c r="K17" s="2"/>
      <c r="L17" s="28">
        <f>25000/20</f>
        <v>1250</v>
      </c>
      <c r="M17" s="28"/>
      <c r="N17" s="28"/>
      <c r="O17" s="25"/>
      <c r="P17" s="28"/>
      <c r="Q17" s="28"/>
      <c r="R17" s="28"/>
      <c r="S17" s="28"/>
    </row>
    <row r="18" spans="1:19">
      <c r="A18" s="6" t="s">
        <v>22</v>
      </c>
      <c r="B18" s="6" t="s">
        <v>15</v>
      </c>
      <c r="C18" s="7"/>
      <c r="D18" s="8"/>
      <c r="E18" s="9"/>
      <c r="F18" s="9"/>
      <c r="G18" s="9"/>
      <c r="H18" s="9"/>
      <c r="I18" s="6"/>
      <c r="J18" s="2"/>
      <c r="K18" s="6"/>
      <c r="L18" s="28">
        <v>10000</v>
      </c>
      <c r="M18" s="28"/>
      <c r="N18" s="28"/>
      <c r="O18" s="25"/>
      <c r="P18" s="28"/>
      <c r="Q18" s="28"/>
      <c r="R18" s="28"/>
      <c r="S18" s="28"/>
    </row>
    <row r="19" spans="1:19">
      <c r="A19" s="11" t="s">
        <v>69</v>
      </c>
      <c r="B19" s="11" t="s">
        <v>15</v>
      </c>
      <c r="C19" s="12"/>
      <c r="D19" s="8"/>
      <c r="E19" s="13"/>
      <c r="F19" s="13"/>
      <c r="G19" s="13"/>
      <c r="H19" s="13"/>
      <c r="I19" s="11"/>
      <c r="J19" s="2"/>
      <c r="K19" s="11"/>
      <c r="L19" s="28">
        <f>35000/28.5</f>
        <v>1228.0701754386</v>
      </c>
      <c r="M19" s="28"/>
      <c r="N19" s="28"/>
      <c r="O19" s="25"/>
      <c r="P19" s="28"/>
      <c r="Q19" s="28"/>
      <c r="R19" s="28"/>
      <c r="S19" s="28"/>
    </row>
    <row r="20" spans="1:19">
      <c r="A20" s="11" t="s">
        <v>137</v>
      </c>
      <c r="B20" s="11" t="s">
        <v>15</v>
      </c>
      <c r="C20" s="12"/>
      <c r="D20" s="8"/>
      <c r="E20" s="13">
        <f>20000/20</f>
        <v>1000</v>
      </c>
      <c r="F20" s="13">
        <v>1000</v>
      </c>
      <c r="G20" s="13">
        <f>30000/20</f>
        <v>1500</v>
      </c>
      <c r="H20" s="13">
        <f>13500/20</f>
        <v>675</v>
      </c>
      <c r="I20" s="11"/>
      <c r="J20" s="2"/>
      <c r="K20" s="11"/>
      <c r="L20" s="28">
        <f>30000/17</f>
        <v>1764.70588235294</v>
      </c>
      <c r="M20" s="28"/>
      <c r="N20" s="28"/>
      <c r="O20" s="25"/>
      <c r="P20" s="28"/>
      <c r="Q20" s="28"/>
      <c r="R20" s="28"/>
      <c r="S20" s="28"/>
    </row>
    <row r="21" spans="1:19">
      <c r="A21" s="6" t="s">
        <v>86</v>
      </c>
      <c r="B21" s="6" t="s">
        <v>15</v>
      </c>
      <c r="C21" s="7"/>
      <c r="D21" s="8"/>
      <c r="E21" s="9">
        <f>60000/75</f>
        <v>800</v>
      </c>
      <c r="F21" s="9">
        <v>800</v>
      </c>
      <c r="G21" s="9">
        <f>40000/75</f>
        <v>533.333333333333</v>
      </c>
      <c r="H21" s="13">
        <f>65000/75</f>
        <v>866.666666666667</v>
      </c>
      <c r="I21" s="6"/>
      <c r="J21" s="2"/>
      <c r="K21" s="2"/>
      <c r="L21" s="28">
        <f>70000/100</f>
        <v>700</v>
      </c>
      <c r="M21" s="28"/>
      <c r="N21" s="28"/>
      <c r="O21" s="25"/>
      <c r="P21" s="28"/>
      <c r="Q21" s="28"/>
      <c r="R21" s="28"/>
      <c r="S21" s="28"/>
    </row>
    <row r="22" spans="1:19">
      <c r="A22" s="11" t="s">
        <v>143</v>
      </c>
      <c r="B22" s="11" t="s">
        <v>15</v>
      </c>
      <c r="C22" s="7"/>
      <c r="D22" s="12"/>
      <c r="E22" s="13"/>
      <c r="F22" s="13"/>
      <c r="G22" s="13"/>
      <c r="H22" s="13"/>
      <c r="I22" s="11"/>
      <c r="J22" s="2"/>
      <c r="K22" s="2"/>
      <c r="L22" s="28">
        <f>30000/113.6</f>
        <v>264.084507042254</v>
      </c>
      <c r="M22" s="28"/>
      <c r="N22" s="28"/>
      <c r="O22" s="25"/>
      <c r="P22" s="28"/>
      <c r="Q22" s="28"/>
      <c r="R22" s="28"/>
      <c r="S22" s="28"/>
    </row>
    <row r="23" spans="1:19">
      <c r="A23" s="11" t="s">
        <v>138</v>
      </c>
      <c r="B23" s="11" t="s">
        <v>30</v>
      </c>
      <c r="C23" s="12"/>
      <c r="D23" s="8"/>
      <c r="E23" s="13"/>
      <c r="F23" s="13"/>
      <c r="G23" s="13"/>
      <c r="H23" s="13"/>
      <c r="I23" s="11"/>
      <c r="J23" s="2"/>
      <c r="K23" s="11"/>
      <c r="L23" s="28">
        <v>30000</v>
      </c>
      <c r="M23" s="28"/>
      <c r="N23" s="28"/>
      <c r="O23" s="25"/>
      <c r="P23" s="28"/>
      <c r="Q23" s="28"/>
      <c r="R23" s="28"/>
      <c r="S23" s="28"/>
    </row>
    <row r="24" spans="1:19">
      <c r="A24" s="6" t="s">
        <v>140</v>
      </c>
      <c r="B24" s="6" t="s">
        <v>15</v>
      </c>
      <c r="C24" s="7"/>
      <c r="D24" s="8"/>
      <c r="E24" s="9">
        <f>70000/21</f>
        <v>3333.33333333333</v>
      </c>
      <c r="F24" s="9">
        <v>3333.333</v>
      </c>
      <c r="G24" s="9">
        <f>60000/21</f>
        <v>2857.14285714286</v>
      </c>
      <c r="H24" s="13">
        <f>22000/21</f>
        <v>1047.61904761905</v>
      </c>
      <c r="I24" s="6"/>
      <c r="J24" s="2"/>
      <c r="K24" s="6"/>
      <c r="L24" s="28">
        <f>150000/25</f>
        <v>6000</v>
      </c>
      <c r="M24" s="28"/>
      <c r="N24" s="28"/>
      <c r="O24" s="25"/>
      <c r="P24" s="28"/>
      <c r="Q24" s="28"/>
      <c r="R24" s="28"/>
      <c r="S24" s="28"/>
    </row>
    <row r="25" spans="1:19">
      <c r="A25" s="6" t="s">
        <v>90</v>
      </c>
      <c r="B25" s="6" t="s">
        <v>15</v>
      </c>
      <c r="C25" s="7"/>
      <c r="D25" s="8"/>
      <c r="E25" s="9"/>
      <c r="F25" s="9"/>
      <c r="G25" s="9"/>
      <c r="H25" s="13"/>
      <c r="I25" s="6"/>
      <c r="J25" s="2"/>
      <c r="K25" s="6"/>
      <c r="L25" s="28">
        <f>50000/100</f>
        <v>500</v>
      </c>
      <c r="M25" s="28"/>
      <c r="N25" s="28"/>
      <c r="O25" s="25"/>
      <c r="P25" s="28"/>
      <c r="Q25" s="28"/>
      <c r="R25" s="28"/>
      <c r="S25" s="28"/>
    </row>
    <row r="26" spans="1:19">
      <c r="A26" s="6" t="s">
        <v>91</v>
      </c>
      <c r="B26" s="6" t="s">
        <v>15</v>
      </c>
      <c r="C26" s="7"/>
      <c r="D26" s="8"/>
      <c r="E26" s="9">
        <f>45000/20</f>
        <v>2250</v>
      </c>
      <c r="F26" s="9">
        <v>2250</v>
      </c>
      <c r="G26" s="9">
        <f>35000/20</f>
        <v>1750</v>
      </c>
      <c r="H26" s="13">
        <v>4000</v>
      </c>
      <c r="I26" s="6"/>
      <c r="J26" s="2"/>
      <c r="K26" s="6"/>
      <c r="L26" s="28">
        <f>135000/20</f>
        <v>6750</v>
      </c>
      <c r="M26" s="28"/>
      <c r="N26" s="28"/>
      <c r="O26" s="25"/>
      <c r="P26" s="28"/>
      <c r="Q26" s="28"/>
      <c r="R26" s="28"/>
      <c r="S26" s="28"/>
    </row>
    <row r="27" spans="1:19">
      <c r="A27" s="6" t="s">
        <v>29</v>
      </c>
      <c r="B27" s="6" t="s">
        <v>30</v>
      </c>
      <c r="C27" s="7"/>
      <c r="D27" s="8"/>
      <c r="E27" s="9"/>
      <c r="F27" s="9"/>
      <c r="G27" s="9"/>
      <c r="H27" s="14"/>
      <c r="I27" s="6"/>
      <c r="J27" s="2"/>
      <c r="K27" s="6"/>
      <c r="L27" s="28"/>
      <c r="M27" s="28"/>
      <c r="N27" s="28"/>
      <c r="O27" s="25"/>
      <c r="P27" s="28"/>
      <c r="Q27" s="28"/>
      <c r="R27" s="28"/>
      <c r="S27" s="28"/>
    </row>
    <row r="28" spans="1:19">
      <c r="A28" s="6" t="s">
        <v>133</v>
      </c>
      <c r="B28" s="6" t="s">
        <v>15</v>
      </c>
      <c r="C28" s="7"/>
      <c r="D28" s="8"/>
      <c r="E28" s="9">
        <f>100000/50</f>
        <v>2000</v>
      </c>
      <c r="F28" s="9">
        <v>2000</v>
      </c>
      <c r="G28" s="9">
        <f>40000/25</f>
        <v>1600</v>
      </c>
      <c r="H28" s="9">
        <f>110000/100</f>
        <v>1100</v>
      </c>
      <c r="I28" s="6"/>
      <c r="J28" s="2"/>
      <c r="K28" s="6"/>
      <c r="L28" s="28">
        <f>40000/15</f>
        <v>2666.66666666667</v>
      </c>
      <c r="M28" s="28">
        <f>46000/15</f>
        <v>3066.66666666667</v>
      </c>
      <c r="N28" s="28"/>
      <c r="O28" s="25"/>
      <c r="P28" s="28"/>
      <c r="Q28" s="28"/>
      <c r="R28" s="28"/>
      <c r="S28" s="28"/>
    </row>
    <row r="29" spans="1:19">
      <c r="A29" s="15" t="s">
        <v>105</v>
      </c>
      <c r="B29" s="16" t="s">
        <v>141</v>
      </c>
      <c r="C29" s="17"/>
      <c r="D29" s="18"/>
      <c r="E29" s="14">
        <f>20000/12</f>
        <v>1666.66666666667</v>
      </c>
      <c r="F29" s="14">
        <f>20000/12</f>
        <v>1666.66666666667</v>
      </c>
      <c r="G29" s="14">
        <f>2000/12</f>
        <v>166.666666666667</v>
      </c>
      <c r="H29" s="19">
        <f>13000/12</f>
        <v>1083.33333333333</v>
      </c>
      <c r="I29" s="16"/>
      <c r="J29" s="30"/>
      <c r="K29" s="30"/>
      <c r="L29" s="31">
        <v>18000</v>
      </c>
      <c r="M29" s="31"/>
      <c r="N29" s="31"/>
      <c r="O29" s="32"/>
      <c r="P29" s="28"/>
      <c r="Q29" s="28"/>
      <c r="R29" s="28"/>
      <c r="S29" s="28"/>
    </row>
    <row r="30" spans="1:19">
      <c r="A30" s="20" t="s">
        <v>116</v>
      </c>
      <c r="B30" s="21" t="s">
        <v>149</v>
      </c>
      <c r="C30" s="22"/>
      <c r="D30" s="18"/>
      <c r="E30" s="19"/>
      <c r="F30" s="19"/>
      <c r="G30" s="19"/>
      <c r="H30" s="19"/>
      <c r="I30" s="21"/>
      <c r="J30" s="30"/>
      <c r="K30" s="21"/>
      <c r="L30" s="31">
        <v>12000</v>
      </c>
      <c r="M30" s="31"/>
      <c r="N30" s="31"/>
      <c r="O30" s="32"/>
      <c r="P30" s="31"/>
      <c r="Q30" s="31"/>
      <c r="R30" s="31"/>
      <c r="S30" s="31"/>
    </row>
  </sheetData>
  <mergeCells count="3">
    <mergeCell ref="E1:H1"/>
    <mergeCell ref="I1:K1"/>
    <mergeCell ref="L1:N1"/>
  </mergeCells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12TH APRIL</vt:lpstr>
      <vt:lpstr>29TH APRIL</vt:lpstr>
      <vt:lpstr>18th May</vt:lpstr>
      <vt:lpstr>27th May</vt:lpstr>
      <vt:lpstr>10th June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2024-04-12T12:12:00Z</dcterms:created>
  <dcterms:modified xsi:type="dcterms:W3CDTF">2024-06-13T15:56:32Z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E7C365B61F1245C1B43350A4B614E2AF_13</vt:lpwstr>
  </property>
  <property fmtid="{D5CDD505-2E9C-101B-9397-08002B2CF9AE}" pid="3" name="KSOProductBuildVer">
    <vt:lpwstr>1033-12.2.0.17119</vt:lpwstr>
  </property>
</Properties>
</file>