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/>
  <xr:revisionPtr revIDLastSave="1" documentId="11_47B159DE3025EB8F8528C0148B45F0CA366656FB" xr6:coauthVersionLast="47" xr6:coauthVersionMax="47" xr10:uidLastSave="{CEF5B2EC-A0CA-4DCF-9E60-36A46324E8EB}"/>
  <bookViews>
    <workbookView xWindow="0" yWindow="0" windowWidth="20490" windowHeight="7620" firstSheet="4" activeTab="4" xr2:uid="{00000000-000D-0000-FFFF-FFFF00000000}"/>
  </bookViews>
  <sheets>
    <sheet name="12TH APRIL" sheetId="1" r:id="rId1"/>
    <sheet name="29TH APRIL" sheetId="2" r:id="rId2"/>
    <sheet name="18th May" sheetId="3" r:id="rId3"/>
    <sheet name="27th May" sheetId="4" r:id="rId4"/>
    <sheet name="10th June" sheetId="5" r:id="rId5"/>
  </sheets>
  <externalReferences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5" l="1"/>
  <c r="G29" i="5"/>
  <c r="F29" i="5"/>
  <c r="E29" i="5"/>
  <c r="M28" i="5"/>
  <c r="L28" i="5"/>
  <c r="H28" i="5"/>
  <c r="G28" i="5"/>
  <c r="E28" i="5"/>
  <c r="G26" i="5"/>
  <c r="E26" i="5"/>
  <c r="H24" i="5"/>
  <c r="G24" i="5"/>
  <c r="E24" i="5"/>
  <c r="L21" i="5"/>
  <c r="H21" i="5"/>
  <c r="G21" i="5"/>
  <c r="E21" i="5"/>
  <c r="H20" i="5"/>
  <c r="G20" i="5"/>
  <c r="E20" i="5"/>
  <c r="L15" i="5"/>
  <c r="L14" i="5"/>
  <c r="L13" i="5"/>
  <c r="L12" i="5"/>
  <c r="H12" i="5"/>
  <c r="G12" i="5"/>
  <c r="E12" i="5"/>
  <c r="L11" i="5"/>
  <c r="L9" i="5"/>
  <c r="L8" i="5"/>
  <c r="H8" i="5"/>
  <c r="G8" i="5"/>
  <c r="E8" i="5"/>
  <c r="L6" i="5"/>
  <c r="L5" i="5"/>
  <c r="L3" i="5"/>
  <c r="C33" i="4"/>
  <c r="C32" i="4"/>
  <c r="D31" i="4"/>
  <c r="C31" i="4"/>
  <c r="K30" i="4"/>
  <c r="D30" i="4"/>
  <c r="C30" i="4"/>
  <c r="D29" i="4"/>
  <c r="C29" i="4"/>
  <c r="I28" i="4"/>
  <c r="D28" i="4"/>
  <c r="C28" i="4"/>
  <c r="D27" i="4"/>
  <c r="C27" i="4"/>
  <c r="I26" i="4"/>
  <c r="D26" i="4"/>
  <c r="C26" i="4"/>
  <c r="K25" i="4"/>
  <c r="I25" i="4"/>
  <c r="D25" i="4"/>
  <c r="C25" i="4"/>
  <c r="D24" i="4"/>
  <c r="C24" i="4"/>
  <c r="K23" i="4"/>
  <c r="I23" i="4"/>
  <c r="D23" i="4"/>
  <c r="C23" i="4"/>
  <c r="I22" i="4"/>
  <c r="D22" i="4"/>
  <c r="C22" i="4"/>
  <c r="K21" i="4"/>
  <c r="D21" i="4"/>
  <c r="C21" i="4"/>
  <c r="D20" i="4"/>
  <c r="C20" i="4"/>
  <c r="D19" i="4"/>
  <c r="C19" i="4"/>
  <c r="D18" i="4"/>
  <c r="C18" i="4"/>
  <c r="D17" i="4"/>
  <c r="C17" i="4"/>
  <c r="D16" i="4"/>
  <c r="C16" i="4"/>
  <c r="K15" i="4"/>
  <c r="I15" i="4"/>
  <c r="D15" i="4"/>
  <c r="C15" i="4"/>
  <c r="D14" i="4"/>
  <c r="C14" i="4"/>
  <c r="D13" i="4"/>
  <c r="C13" i="4"/>
  <c r="K12" i="4"/>
  <c r="D12" i="4"/>
  <c r="C12" i="4"/>
  <c r="D11" i="4"/>
  <c r="C11" i="4"/>
  <c r="K10" i="4"/>
  <c r="I10" i="4"/>
  <c r="D10" i="4"/>
  <c r="C10" i="4"/>
  <c r="D9" i="4"/>
  <c r="C9" i="4"/>
  <c r="K8" i="4"/>
  <c r="D8" i="4"/>
  <c r="C8" i="4"/>
  <c r="D7" i="4"/>
  <c r="C7" i="4"/>
  <c r="K6" i="4"/>
  <c r="I6" i="4"/>
  <c r="D6" i="4"/>
  <c r="C6" i="4"/>
  <c r="K5" i="4"/>
  <c r="I5" i="4"/>
  <c r="D5" i="4"/>
  <c r="C5" i="4"/>
  <c r="D4" i="4"/>
  <c r="C4" i="4"/>
  <c r="K3" i="4"/>
  <c r="D3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Ogechi Offordile</author>
  </authors>
  <commentList>
    <comment ref="L1" authorId="0" shapeId="0" xr:uid="{7189AD5E-C620-4938-999E-35CF41E6AA90}">
      <text>
        <t xml:space="preserve">Ogechi Offordile:
</t>
      </text>
    </comment>
  </commentList>
</comments>
</file>

<file path=xl/sharedStrings.xml><?xml version="1.0" encoding="utf-8"?>
<sst xmlns="http://schemas.openxmlformats.org/spreadsheetml/2006/main" count="600" uniqueCount="150">
  <si>
    <t>MAJOR PRIORITY</t>
  </si>
  <si>
    <t>Produce</t>
  </si>
  <si>
    <t>Qty</t>
  </si>
  <si>
    <t>Kano market 1</t>
  </si>
  <si>
    <t>Kano market 2</t>
  </si>
  <si>
    <t>Kaduna 1</t>
  </si>
  <si>
    <t>Kaduna 2</t>
  </si>
  <si>
    <t>Lagos Mile 12</t>
  </si>
  <si>
    <t>From Segun Jos</t>
  </si>
  <si>
    <t>From Our Staff - Jos</t>
  </si>
  <si>
    <t>Plateau 1</t>
  </si>
  <si>
    <t>Plateau 2</t>
  </si>
  <si>
    <t>Plateau 3</t>
  </si>
  <si>
    <t>Other Competitors Price</t>
  </si>
  <si>
    <t>BEETROOT</t>
  </si>
  <si>
    <t>KG</t>
  </si>
  <si>
    <t>CABBAGE</t>
  </si>
  <si>
    <t>CARROT</t>
  </si>
  <si>
    <t>CUCUMBER</t>
  </si>
  <si>
    <t>FRESH TOMATOES</t>
  </si>
  <si>
    <t>GREEN PEPPERS</t>
  </si>
  <si>
    <t>IRISH POTATOES MIDI</t>
  </si>
  <si>
    <t>LETTUCE</t>
  </si>
  <si>
    <t>ONIONS MAXI</t>
  </si>
  <si>
    <t>RED BELL PEPPERS</t>
  </si>
  <si>
    <t>RODO PEPPER MAXI</t>
  </si>
  <si>
    <t>SHOMBO PEPPER MAXI</t>
  </si>
  <si>
    <t>SWEET POTATO MINI</t>
  </si>
  <si>
    <t>TATASHE MIDI</t>
  </si>
  <si>
    <t>TIGERNUTS</t>
  </si>
  <si>
    <t>Bag</t>
  </si>
  <si>
    <t>YELLOW BELL PEPPERS</t>
  </si>
  <si>
    <t>MINOR - LESS PRIORITY</t>
  </si>
  <si>
    <t>AVOCADO</t>
  </si>
  <si>
    <t>BANANA</t>
  </si>
  <si>
    <t>CLOVES FRESH</t>
  </si>
  <si>
    <t>GARLIC FRESH</t>
  </si>
  <si>
    <t>GINGER FRESH</t>
  </si>
  <si>
    <t>MANGOES</t>
  </si>
  <si>
    <t>OKRO MIDI</t>
  </si>
  <si>
    <t>ORANGE</t>
  </si>
  <si>
    <t>PAWPAW</t>
  </si>
  <si>
    <t>PINEAPPLES</t>
  </si>
  <si>
    <t>PLANTAIN MAXI</t>
  </si>
  <si>
    <t>SOURSOP</t>
  </si>
  <si>
    <t>SPRING ONION MIDI</t>
  </si>
  <si>
    <t>TANGERINE</t>
  </si>
  <si>
    <t>TURMERIC FRESH</t>
  </si>
  <si>
    <t>WATERMELON SINGLE</t>
  </si>
  <si>
    <t>YAMTUBER PLUS</t>
  </si>
  <si>
    <t>BABY CUCUMBER</t>
  </si>
  <si>
    <t>BEEF TOMATOES</t>
  </si>
  <si>
    <t>BROCCOLI</t>
  </si>
  <si>
    <t>CAULIFLOWER</t>
  </si>
  <si>
    <t>CHINESE CABBAGE</t>
  </si>
  <si>
    <t>COCONUTS</t>
  </si>
  <si>
    <t>CURLY KALE</t>
  </si>
  <si>
    <t>DATES</t>
  </si>
  <si>
    <t>DINO KALE</t>
  </si>
  <si>
    <t>EGG PLANT</t>
  </si>
  <si>
    <t>FRESH DRIED GREEN PEAS</t>
  </si>
  <si>
    <t>GREEN  HABANERO PEPPER</t>
  </si>
  <si>
    <t>GREEN BEANS</t>
  </si>
  <si>
    <t>GREEN BELL PEPPERS</t>
  </si>
  <si>
    <t>GREEN PEAS</t>
  </si>
  <si>
    <t>ICEBERG LETTUCE</t>
  </si>
  <si>
    <t>LEEKS</t>
  </si>
  <si>
    <t>LEMON</t>
  </si>
  <si>
    <t>MANGOES, PETER</t>
  </si>
  <si>
    <t>MARROW</t>
  </si>
  <si>
    <t>MINT</t>
  </si>
  <si>
    <t>ORANGE-FLESHED POTATOES</t>
  </si>
  <si>
    <t>OREGANO</t>
  </si>
  <si>
    <t>PASSION FRUIT</t>
  </si>
  <si>
    <t>PURPLE-FLESHED POTATOES</t>
  </si>
  <si>
    <t>RED CABBAGE</t>
  </si>
  <si>
    <t>RED LETTUCE</t>
  </si>
  <si>
    <t>ROSEMARY</t>
  </si>
  <si>
    <t xml:space="preserve">STRAWBERRIES FRESH </t>
  </si>
  <si>
    <t>SWEET CORN</t>
  </si>
  <si>
    <t>THYME</t>
  </si>
  <si>
    <t>ZOBO</t>
  </si>
  <si>
    <t>SEGUN</t>
  </si>
  <si>
    <t>Port Harcourt</t>
  </si>
  <si>
    <t>Column1</t>
  </si>
  <si>
    <t>IRISH POTATOES</t>
  </si>
  <si>
    <t>ONIONS</t>
  </si>
  <si>
    <t>BELL PEPPERS</t>
  </si>
  <si>
    <t>RODO PEPPER</t>
  </si>
  <si>
    <t>SHOMBO PEPPER</t>
  </si>
  <si>
    <t>SWEET POTATO</t>
  </si>
  <si>
    <t>TATASHE</t>
  </si>
  <si>
    <t xml:space="preserve">OTHER </t>
  </si>
  <si>
    <t>FROM AGENTS JOS</t>
  </si>
  <si>
    <t>SUPPLIERS</t>
  </si>
  <si>
    <t>FROM OUR STAFF</t>
  </si>
  <si>
    <t>FARIN GADA</t>
  </si>
  <si>
    <t>MANGU</t>
  </si>
  <si>
    <t>BUILDING MARKET</t>
  </si>
  <si>
    <t>FARIN GADA 2</t>
  </si>
  <si>
    <t>JOS 4</t>
  </si>
  <si>
    <t>EZEKIEL</t>
  </si>
  <si>
    <t>SAM</t>
  </si>
  <si>
    <t>OUR SELLING PRICE</t>
  </si>
  <si>
    <t>Bell Peppers</t>
  </si>
  <si>
    <t>WATERMELON</t>
  </si>
  <si>
    <t>GINGER</t>
  </si>
  <si>
    <t>94K BAG</t>
  </si>
  <si>
    <t>5K PAINT</t>
  </si>
  <si>
    <t>100K BAG</t>
  </si>
  <si>
    <t>GARLIC</t>
  </si>
  <si>
    <t>15K</t>
  </si>
  <si>
    <t>LIME</t>
  </si>
  <si>
    <t>CELERY</t>
  </si>
  <si>
    <t>PARSELY</t>
  </si>
  <si>
    <t>OKORO</t>
  </si>
  <si>
    <t>YAM</t>
  </si>
  <si>
    <t>1,050 FROM UNCLE HENRY</t>
  </si>
  <si>
    <t>LEEK</t>
  </si>
  <si>
    <t>HortiNigeria</t>
  </si>
  <si>
    <t>OTHER AGENTS</t>
  </si>
  <si>
    <t>Best Supplier</t>
  </si>
  <si>
    <t>Our Price (without shipping</t>
  </si>
  <si>
    <t>Kano Horti</t>
  </si>
  <si>
    <t>Kaduna Horti</t>
  </si>
  <si>
    <t>Ibadan Horti</t>
  </si>
  <si>
    <t>Lagos Horti</t>
  </si>
  <si>
    <t>Kano market</t>
  </si>
  <si>
    <t>Kaduna Market</t>
  </si>
  <si>
    <t xml:space="preserve">Joseph </t>
  </si>
  <si>
    <t>Ibrahim</t>
  </si>
  <si>
    <t>Column3</t>
  </si>
  <si>
    <t>Bunch</t>
  </si>
  <si>
    <t>TOMATOES</t>
  </si>
  <si>
    <t>FRESH GARLIC</t>
  </si>
  <si>
    <t>FRESH GINGER</t>
  </si>
  <si>
    <t>GREEN PEPPER</t>
  </si>
  <si>
    <t>OKRO</t>
  </si>
  <si>
    <t>PARSLEY</t>
  </si>
  <si>
    <t>FRESH PEPPER (ATARODO)</t>
  </si>
  <si>
    <t xml:space="preserve">SHOMBO PEPPER </t>
  </si>
  <si>
    <t>DOZEN</t>
  </si>
  <si>
    <t>LEMONS</t>
  </si>
  <si>
    <t>ORANGES</t>
  </si>
  <si>
    <t>Elemele PH</t>
  </si>
  <si>
    <t>Fruit Garden PH</t>
  </si>
  <si>
    <t>Oilmills PH</t>
  </si>
  <si>
    <t>Effurrun</t>
  </si>
  <si>
    <t>Sapele</t>
  </si>
  <si>
    <t>BUNCH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</si>
</sst>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sz val="10"/>
      <color rgb="FF000000"/>
      <name val="Aptos Narrow"/>
      <charset val="134"/>
      <scheme val="minor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3" fontId="3" fillId="2" borderId="1" xfId="0" applyNumberFormat="1" applyFont="1" applyFill="1" applyBorder="1"/>
    <xf numFmtId="0" fontId="3" fillId="2" borderId="2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/>
    <xf numFmtId="3" fontId="1" fillId="3" borderId="1" xfId="0" applyNumberFormat="1" applyFont="1" applyFill="1" applyBorder="1"/>
    <xf numFmtId="0" fontId="1" fillId="3" borderId="2" xfId="0" applyFont="1" applyFill="1" applyBorder="1"/>
    <xf numFmtId="0" fontId="2" fillId="0" borderId="1" xfId="0" applyFont="1" applyBorder="1" applyAlignment="1">
      <alignment wrapText="1"/>
    </xf>
    <xf numFmtId="3" fontId="1" fillId="0" borderId="1" xfId="0" applyNumberFormat="1" applyFont="1" applyBorder="1"/>
    <xf numFmtId="0" fontId="1" fillId="0" borderId="2" xfId="0" applyFont="1" applyBorder="1"/>
    <xf numFmtId="0" fontId="3" fillId="0" borderId="1" xfId="0" applyFont="1" applyBorder="1"/>
    <xf numFmtId="0" fontId="3" fillId="4" borderId="1" xfId="0" applyFont="1" applyFill="1" applyBorder="1"/>
    <xf numFmtId="0" fontId="0" fillId="0" borderId="1" xfId="0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2" xfId="0" applyBorder="1"/>
    <xf numFmtId="0" fontId="0" fillId="4" borderId="2" xfId="0" applyFill="1" applyBorder="1"/>
    <xf numFmtId="0" fontId="0" fillId="5" borderId="0" xfId="0" applyFill="1"/>
    <xf numFmtId="3" fontId="0" fillId="0" borderId="1" xfId="0" applyNumberFormat="1" applyBorder="1"/>
    <xf numFmtId="3" fontId="0" fillId="5" borderId="1" xfId="0" applyNumberFormat="1" applyFill="1" applyBorder="1"/>
    <xf numFmtId="0" fontId="0" fillId="5" borderId="1" xfId="0" applyFill="1" applyBorder="1"/>
    <xf numFmtId="3" fontId="0" fillId="0" borderId="2" xfId="0" applyNumberFormat="1" applyBorder="1"/>
    <xf numFmtId="0" fontId="0" fillId="5" borderId="2" xfId="0" applyFill="1" applyBorder="1"/>
    <xf numFmtId="3" fontId="0" fillId="5" borderId="2" xfId="0" applyNumberFormat="1" applyFill="1" applyBorder="1"/>
    <xf numFmtId="3" fontId="0" fillId="0" borderId="0" xfId="0" applyNumberFormat="1"/>
    <xf numFmtId="0" fontId="4" fillId="0" borderId="8" xfId="0" applyFont="1" applyBorder="1"/>
    <xf numFmtId="0" fontId="4" fillId="0" borderId="1" xfId="0" applyFont="1" applyBorder="1"/>
    <xf numFmtId="15" fontId="0" fillId="0" borderId="0" xfId="0" applyNumberFormat="1"/>
    <xf numFmtId="0" fontId="0" fillId="0" borderId="4" xfId="0" applyBorder="1"/>
    <xf numFmtId="3" fontId="4" fillId="0" borderId="1" xfId="0" applyNumberFormat="1" applyFont="1" applyBorder="1"/>
    <xf numFmtId="0" fontId="0" fillId="0" borderId="9" xfId="0" applyBorder="1"/>
    <xf numFmtId="0" fontId="4" fillId="6" borderId="8" xfId="0" applyFont="1" applyFill="1" applyBorder="1"/>
    <xf numFmtId="0" fontId="4" fillId="7" borderId="8" xfId="0" applyFont="1" applyFill="1" applyBorder="1"/>
    <xf numFmtId="0" fontId="4" fillId="0" borderId="3" xfId="0" applyFont="1" applyBorder="1"/>
    <xf numFmtId="3" fontId="4" fillId="7" borderId="1" xfId="0" applyNumberFormat="1" applyFont="1" applyFill="1" applyBorder="1"/>
    <xf numFmtId="3" fontId="4" fillId="0" borderId="2" xfId="0" applyNumberFormat="1" applyFont="1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0" borderId="0" xfId="0" applyFont="1"/>
    <xf numFmtId="0" fontId="0" fillId="10" borderId="0" xfId="0" applyFill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/>
    <xf numFmtId="0" fontId="3" fillId="0" borderId="2" xfId="0" applyFont="1" applyBorder="1"/>
    <xf numFmtId="0" fontId="3" fillId="4" borderId="2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3" fillId="9" borderId="1" xfId="0" applyFont="1" applyFill="1" applyBorder="1"/>
    <xf numFmtId="1" fontId="3" fillId="9" borderId="1" xfId="0" applyNumberFormat="1" applyFont="1" applyFill="1" applyBorder="1"/>
    <xf numFmtId="1" fontId="1" fillId="9" borderId="1" xfId="0" applyNumberFormat="1" applyFont="1" applyFill="1" applyBorder="1"/>
    <xf numFmtId="3" fontId="3" fillId="9" borderId="1" xfId="0" applyNumberFormat="1" applyFont="1" applyFill="1" applyBorder="1"/>
    <xf numFmtId="0" fontId="1" fillId="10" borderId="1" xfId="0" applyFont="1" applyFill="1" applyBorder="1"/>
    <xf numFmtId="0" fontId="3" fillId="9" borderId="3" xfId="0" applyFont="1" applyFill="1" applyBorder="1"/>
    <xf numFmtId="0" fontId="3" fillId="9" borderId="2" xfId="0" applyFont="1" applyFill="1" applyBorder="1"/>
    <xf numFmtId="1" fontId="3" fillId="9" borderId="2" xfId="0" applyNumberFormat="1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10" borderId="4" xfId="0" applyFont="1" applyFill="1" applyBorder="1"/>
    <xf numFmtId="1" fontId="1" fillId="9" borderId="2" xfId="0" applyNumberFormat="1" applyFont="1" applyFill="1" applyBorder="1"/>
  </cellXfs>
  <cellStyles count="1">
    <cellStyle name="Normal" xfId="0" builtinId="0"/>
  </cellStyles>
  <dxfs count="105"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numFmt numFmtId="1" formatCode="0"/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scheme val="none"/>
      </font>
      <numFmt numFmtId="1" formatCode="0"/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0" tint="-0.24997711111789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0" tint="-0.24997711111789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9" tint="0.7999511703848384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0" tint="-0.3499862666707357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numFmt numFmtId="1" formatCode="0"/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scheme val="none"/>
      </font>
      <numFmt numFmtId="1" formatCode="0"/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theme="5" tint="0.59999389629810485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theme="2" tint="-0.49998474074526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Calibri"/>
        <family val="2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u val="none"/>
        <sz val="11"/>
        <color rgb="FF000000"/>
        <name val="Aptos Narrow"/>
        <family val="2"/>
        <scheme val="none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Rar$DIa23804.49690/AWESOME%20FRESH%20WORKBOOK%20-%20INTER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Local/Temp/Rar$DIa23804.49690/STANDARD%20CON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4-06-2024"/>
      <sheetName val="New Order"/>
      <sheetName val="AWESOME FRESH PRODUCE 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TH "/>
    </sheetNames>
    <sheetDataSet>
      <sheetData sheetId="0">
        <row r="3">
          <cell r="F3">
            <v>40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M19" totalsRowShown="0">
  <autoFilter ref="A2:M19" xr:uid="{00000000-0009-0000-0100-000001000000}"/>
  <sortState xmlns:xlrd2="http://schemas.microsoft.com/office/spreadsheetml/2017/richdata2" ref="A2:M19">
    <sortCondition ref="A2:A19"/>
  </sortState>
  <tableColumns count="13">
    <tableColumn id="1" xr3:uid="{00000000-0010-0000-0000-000001000000}" name="Produce" dataDxfId="104"/>
    <tableColumn id="2" xr3:uid="{00000000-0010-0000-0000-000002000000}" name="Qty" dataDxfId="103"/>
    <tableColumn id="3" xr3:uid="{00000000-0010-0000-0000-000003000000}" name="Kano market 1" dataDxfId="102"/>
    <tableColumn id="4" xr3:uid="{00000000-0010-0000-0000-000004000000}" name="Kano market 2" dataDxfId="101"/>
    <tableColumn id="5" xr3:uid="{00000000-0010-0000-0000-000005000000}" name="Kaduna 1" dataDxfId="100"/>
    <tableColumn id="6" xr3:uid="{00000000-0010-0000-0000-000006000000}" name="Kaduna 2" dataDxfId="99"/>
    <tableColumn id="7" xr3:uid="{00000000-0010-0000-0000-000007000000}" name="Lagos Mile 12" dataDxfId="98"/>
    <tableColumn id="13" xr3:uid="{00000000-0010-0000-0000-00000D000000}" name="From Segun Jos" dataDxfId="97"/>
    <tableColumn id="8" xr3:uid="{00000000-0010-0000-0000-000008000000}" name="From Our Staff - Jos" dataDxfId="96"/>
    <tableColumn id="9" xr3:uid="{00000000-0010-0000-0000-000009000000}" name="Plateau 1" dataDxfId="95"/>
    <tableColumn id="10" xr3:uid="{00000000-0010-0000-0000-00000A000000}" name="Plateau 2" dataDxfId="94"/>
    <tableColumn id="11" xr3:uid="{00000000-0010-0000-0000-00000B000000}" name="Plateau 3" dataDxfId="93"/>
    <tableColumn id="12" xr3:uid="{00000000-0010-0000-0000-00000C000000}" name="Other Competitors Price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22:M87" totalsRowShown="0">
  <autoFilter ref="A22:M87" xr:uid="{00000000-0009-0000-0100-000004000000}"/>
  <tableColumns count="13">
    <tableColumn id="1" xr3:uid="{00000000-0010-0000-0100-000001000000}" name="Produce" dataDxfId="91"/>
    <tableColumn id="2" xr3:uid="{00000000-0010-0000-0100-000002000000}" name="Qty" dataDxfId="90"/>
    <tableColumn id="3" xr3:uid="{00000000-0010-0000-0100-000003000000}" name="Kano market 1" dataDxfId="89"/>
    <tableColumn id="4" xr3:uid="{00000000-0010-0000-0100-000004000000}" name="Kano market 2" dataDxfId="88"/>
    <tableColumn id="5" xr3:uid="{00000000-0010-0000-0100-000005000000}" name="Kaduna 1" dataDxfId="87"/>
    <tableColumn id="6" xr3:uid="{00000000-0010-0000-0100-000006000000}" name="Kaduna 2" dataDxfId="86"/>
    <tableColumn id="7" xr3:uid="{00000000-0010-0000-0100-000007000000}" name="Lagos Mile 12" dataDxfId="85"/>
    <tableColumn id="8" xr3:uid="{00000000-0010-0000-0100-000008000000}" name="From Segun Jos" dataDxfId="84"/>
    <tableColumn id="9" xr3:uid="{00000000-0010-0000-0100-000009000000}" name="From Our Staff - Jos" dataDxfId="83"/>
    <tableColumn id="10" xr3:uid="{00000000-0010-0000-0100-00000A000000}" name="Plateau 1" dataDxfId="82"/>
    <tableColumn id="11" xr3:uid="{00000000-0010-0000-0100-00000B000000}" name="Plateau 2" dataDxfId="81"/>
    <tableColumn id="12" xr3:uid="{00000000-0010-0000-0100-00000C000000}" name="Plateau 3" dataDxfId="80"/>
    <tableColumn id="13" xr3:uid="{00000000-0010-0000-0100-00000D000000}" name="Other Competitors Price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A2:M19" totalsRowShown="0">
  <autoFilter ref="A2:M19" xr:uid="{00000000-0009-0000-0100-000005000000}"/>
  <sortState xmlns:xlrd2="http://schemas.microsoft.com/office/spreadsheetml/2017/richdata2" ref="A2:M19">
    <sortCondition ref="A2:A19"/>
  </sortState>
  <tableColumns count="13">
    <tableColumn id="1" xr3:uid="{00000000-0010-0000-0200-000001000000}" name="Produce" dataDxfId="78"/>
    <tableColumn id="2" xr3:uid="{00000000-0010-0000-0200-000002000000}" name="Qty" dataDxfId="77"/>
    <tableColumn id="3" xr3:uid="{00000000-0010-0000-0200-000003000000}" name="Kano market 1" dataDxfId="76"/>
    <tableColumn id="4" xr3:uid="{00000000-0010-0000-0200-000004000000}" name="Kano market 2" dataDxfId="75"/>
    <tableColumn id="5" xr3:uid="{00000000-0010-0000-0200-000005000000}" name="Kaduna 1" dataDxfId="74"/>
    <tableColumn id="6" xr3:uid="{00000000-0010-0000-0200-000006000000}" name="Kaduna 2" dataDxfId="73"/>
    <tableColumn id="7" xr3:uid="{00000000-0010-0000-0200-000007000000}" name="Lagos Mile 12" dataDxfId="72"/>
    <tableColumn id="13" xr3:uid="{00000000-0010-0000-0200-00000D000000}" name="SEGUN" dataDxfId="71"/>
    <tableColumn id="8" xr3:uid="{00000000-0010-0000-0200-000008000000}" name="From Our Staff - Jos" dataDxfId="70"/>
    <tableColumn id="10" xr3:uid="{00000000-0010-0000-0200-00000A000000}" name="Plateau 2" dataDxfId="69"/>
    <tableColumn id="11" xr3:uid="{00000000-0010-0000-0200-00000B000000}" name="Port Harcourt" dataDxfId="68"/>
    <tableColumn id="12" xr3:uid="{00000000-0010-0000-0200-00000C000000}" name="Other Competitors Price" dataDxfId="67"/>
    <tableColumn id="9" xr3:uid="{00000000-0010-0000-0200-000009000000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7" displayName="Table47" ref="A22:L87" totalsRowShown="0">
  <autoFilter ref="A22:L87" xr:uid="{00000000-0009-0000-0100-000006000000}"/>
  <sortState xmlns:xlrd2="http://schemas.microsoft.com/office/spreadsheetml/2017/richdata2" ref="A22:L87">
    <sortCondition ref="A22:A87"/>
  </sortState>
  <tableColumns count="12">
    <tableColumn id="1" xr3:uid="{00000000-0010-0000-0300-000001000000}" name="Produce" dataDxfId="66"/>
    <tableColumn id="2" xr3:uid="{00000000-0010-0000-0300-000002000000}" name="Qty" dataDxfId="65"/>
    <tableColumn id="3" xr3:uid="{00000000-0010-0000-0300-000003000000}" name="Kano market 1" dataDxfId="64"/>
    <tableColumn id="4" xr3:uid="{00000000-0010-0000-0300-000004000000}" name="Kano market 2" dataDxfId="63"/>
    <tableColumn id="5" xr3:uid="{00000000-0010-0000-0300-000005000000}" name="Kaduna 1" dataDxfId="62"/>
    <tableColumn id="6" xr3:uid="{00000000-0010-0000-0300-000006000000}" name="Kaduna 2" dataDxfId="61"/>
    <tableColumn id="7" xr3:uid="{00000000-0010-0000-0300-000007000000}" name="Lagos Mile 12" dataDxfId="60"/>
    <tableColumn id="8" xr3:uid="{00000000-0010-0000-0300-000008000000}" name="From Segun Jos" dataDxfId="59"/>
    <tableColumn id="9" xr3:uid="{00000000-0010-0000-0300-000009000000}" name="From Our Staff - Jos" dataDxfId="58"/>
    <tableColumn id="11" xr3:uid="{00000000-0010-0000-0300-00000B000000}" name="Plateau 2" dataDxfId="57"/>
    <tableColumn id="12" xr3:uid="{00000000-0010-0000-0300-00000C000000}" name="Plateau 3" dataDxfId="56"/>
    <tableColumn id="13" xr3:uid="{00000000-0010-0000-0300-00000D000000}" name="Other Competitors Price" dataDxfId="5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63" displayName="Table163" ref="A2:R32" totalsRowShown="0">
  <autoFilter ref="A2:R32" xr:uid="{00000000-0009-0000-0100-000002000000}"/>
  <sortState xmlns:xlrd2="http://schemas.microsoft.com/office/spreadsheetml/2017/richdata2" ref="A2:R32">
    <sortCondition ref="A2:A19"/>
  </sortState>
  <tableColumns count="18">
    <tableColumn id="1" xr3:uid="{00000000-0010-0000-0400-000001000000}" name="Produce" dataDxfId="54"/>
    <tableColumn id="2" xr3:uid="{00000000-0010-0000-0400-000002000000}" name="Qty" dataDxfId="53"/>
    <tableColumn id="3" xr3:uid="{00000000-0010-0000-0400-000003000000}" name="Kano market 1" dataDxfId="52"/>
    <tableColumn id="4" xr3:uid="{00000000-0010-0000-0400-000004000000}" name="Kano market 2" dataDxfId="51"/>
    <tableColumn id="5" xr3:uid="{00000000-0010-0000-0400-000005000000}" name="Kaduna 1" dataDxfId="50"/>
    <tableColumn id="6" xr3:uid="{00000000-0010-0000-0400-000006000000}" name="Kaduna 2" dataDxfId="49"/>
    <tableColumn id="7" xr3:uid="{00000000-0010-0000-0400-000007000000}" name="Lagos Mile 12" dataDxfId="48"/>
    <tableColumn id="13" xr3:uid="{00000000-0010-0000-0400-00000D000000}" name="FARIN GADA" dataDxfId="47"/>
    <tableColumn id="16" xr3:uid="{00000000-0010-0000-0400-000010000000}" name="MANGU" dataDxfId="46"/>
    <tableColumn id="18" xr3:uid="{00000000-0010-0000-0400-000012000000}" name="BUILDING MARKET" dataDxfId="45"/>
    <tableColumn id="17" xr3:uid="{00000000-0010-0000-0400-000011000000}" name="FARIN GADA 2" dataDxfId="44"/>
    <tableColumn id="15" xr3:uid="{00000000-0010-0000-0400-00000F000000}" name="JOS 4" dataDxfId="43"/>
    <tableColumn id="21" xr3:uid="{00000000-0010-0000-0400-000015000000}" name="SEGUN" dataDxfId="42"/>
    <tableColumn id="20" xr3:uid="{00000000-0010-0000-0400-000014000000}" name="EZEKIEL" dataDxfId="41"/>
    <tableColumn id="19" xr3:uid="{00000000-0010-0000-0400-000013000000}" name="SAM" dataDxfId="40"/>
    <tableColumn id="8" xr3:uid="{00000000-0010-0000-0400-000008000000}" name="From Our Staff - Jos" dataDxfId="39"/>
    <tableColumn id="10" xr3:uid="{00000000-0010-0000-0400-00000A000000}" name="OUR SELLING PRICE" dataDxfId="38"/>
    <tableColumn id="11" xr3:uid="{00000000-0010-0000-0400-00000B000000}" name="Port Harcourt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634" displayName="Table1634" ref="A2:R33" totalsRowShown="0">
  <autoFilter ref="A2:R33" xr:uid="{00000000-0009-0000-0100-000003000000}"/>
  <sortState xmlns:xlrd2="http://schemas.microsoft.com/office/spreadsheetml/2017/richdata2" ref="A2:R33">
    <sortCondition ref="A2:A31"/>
  </sortState>
  <tableColumns count="18">
    <tableColumn id="1" xr3:uid="{00000000-0010-0000-0500-000001000000}" name="Produce" dataDxfId="36"/>
    <tableColumn id="2" xr3:uid="{00000000-0010-0000-0500-000002000000}" name="Qty" dataDxfId="35"/>
    <tableColumn id="27" xr3:uid="{00000000-0010-0000-0500-00001B000000}" name="Our Price (without shipping" dataDxfId="34">
      <calculatedColumnFormula>VLOOKUP(Table1634[[#This Row],[Produce]],'[1]AWESOME FRESH PRODUCE '!$A$3:$H$61,4,FALSE)</calculatedColumnFormula>
    </tableColumn>
    <tableColumn id="25" xr3:uid="{00000000-0010-0000-0500-000019000000}" name="OUR SELLING PRICE" dataDxfId="33"/>
    <tableColumn id="9" xr3:uid="{00000000-0010-0000-0500-000009000000}" name="Kano Horti" dataDxfId="32"/>
    <tableColumn id="12" xr3:uid="{00000000-0010-0000-0500-00000C000000}" name="Kaduna Horti" dataDxfId="31"/>
    <tableColumn id="14" xr3:uid="{00000000-0010-0000-0500-00000E000000}" name="Ibadan Horti" dataDxfId="30"/>
    <tableColumn id="22" xr3:uid="{00000000-0010-0000-0500-000016000000}" name="Lagos Horti" dataDxfId="29"/>
    <tableColumn id="3" xr3:uid="{00000000-0010-0000-0500-000003000000}" name="Kano market" dataDxfId="28"/>
    <tableColumn id="4" xr3:uid="{00000000-0010-0000-0500-000004000000}" name="Kaduna Market" dataDxfId="27"/>
    <tableColumn id="7" xr3:uid="{00000000-0010-0000-0500-000007000000}" name="Lagos Mile 12" dataDxfId="26"/>
    <tableColumn id="13" xr3:uid="{00000000-0010-0000-0500-00000D000000}" name="FARIN GADA" dataDxfId="25"/>
    <tableColumn id="16" xr3:uid="{00000000-0010-0000-0500-000010000000}" name="MANGU" dataDxfId="24"/>
    <tableColumn id="18" xr3:uid="{00000000-0010-0000-0500-000012000000}" name="BUILDING MARKET" dataDxfId="23"/>
    <tableColumn id="26" xr3:uid="{00000000-0010-0000-0500-00001A000000}" name="Joseph " dataDxfId="22"/>
    <tableColumn id="23" xr3:uid="{00000000-0010-0000-0500-000017000000}" name="Ibrahim" dataDxfId="21"/>
    <tableColumn id="19" xr3:uid="{00000000-0010-0000-0500-000013000000}" name="Column3" dataDxfId="20"/>
    <tableColumn id="11" xr3:uid="{00000000-0010-0000-0500-00000B000000}" name="Port Harcourt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348" displayName="Table16348" ref="A2:S30" totalsRowShown="0">
  <autoFilter ref="A2:S30" xr:uid="{00000000-0009-0000-0100-000007000000}"/>
  <sortState xmlns:xlrd2="http://schemas.microsoft.com/office/spreadsheetml/2017/richdata2" ref="A2:S30">
    <sortCondition ref="A2:A30"/>
  </sortState>
  <tableColumns count="19">
    <tableColumn id="1" xr3:uid="{00000000-0010-0000-0600-000001000000}" name="Produce" dataDxfId="18"/>
    <tableColumn id="2" xr3:uid="{00000000-0010-0000-0600-000002000000}" name="Qty" dataDxfId="17"/>
    <tableColumn id="27" xr3:uid="{00000000-0010-0000-0600-00001B000000}" name="Our Price (without shipping" dataDxfId="16"/>
    <tableColumn id="25" xr3:uid="{00000000-0010-0000-0600-000019000000}" name="OUR SELLING PRICE" dataDxfId="15"/>
    <tableColumn id="9" xr3:uid="{00000000-0010-0000-0600-000009000000}" name="Kano Horti" dataDxfId="14"/>
    <tableColumn id="12" xr3:uid="{00000000-0010-0000-0600-00000C000000}" name="Kaduna Horti" dataDxfId="13"/>
    <tableColumn id="14" xr3:uid="{00000000-0010-0000-0600-00000E000000}" name="Ibadan Horti" dataDxfId="12"/>
    <tableColumn id="22" xr3:uid="{00000000-0010-0000-0600-000016000000}" name="Lagos Horti" dataDxfId="11"/>
    <tableColumn id="3" xr3:uid="{00000000-0010-0000-0600-000003000000}" name="Kano market" dataDxfId="10"/>
    <tableColumn id="4" xr3:uid="{00000000-0010-0000-0600-000004000000}" name="Kaduna Market" dataDxfId="9"/>
    <tableColumn id="7" xr3:uid="{00000000-0010-0000-0600-000007000000}" name="Lagos Mile 12" dataDxfId="8"/>
    <tableColumn id="13" xr3:uid="{00000000-0010-0000-0600-00000D000000}" name="FARIN GADA" dataDxfId="7"/>
    <tableColumn id="16" xr3:uid="{00000000-0010-0000-0600-000010000000}" name="MANGU" dataDxfId="6"/>
    <tableColumn id="18" xr3:uid="{00000000-0010-0000-0600-000012000000}" name="BUILDING MARKET" dataDxfId="5"/>
    <tableColumn id="11" xr3:uid="{00000000-0010-0000-0600-00000B000000}" name="Elemele PH" dataDxfId="4"/>
    <tableColumn id="5" xr3:uid="{00000000-0010-0000-0600-000005000000}" name="Fruit Garden PH" dataDxfId="3"/>
    <tableColumn id="6" xr3:uid="{00000000-0010-0000-0600-000006000000}" name="Oilmills PH" dataDxfId="2"/>
    <tableColumn id="8" xr3:uid="{00000000-0010-0000-0600-000008000000}" name="Effurrun" dataDxfId="1"/>
    <tableColumn id="10" xr3:uid="{00000000-0010-0000-0600-00000A000000}" name="Sape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opLeftCell="C1" workbookViewId="0">
      <selection activeCell="B13" sqref="B13"/>
    </sheetView>
  </sheetViews>
  <sheetFormatPr defaultColWidth="9" defaultRowHeight="13.5"/>
  <cols>
    <col min="1" max="1" width="27.625" customWidth="1"/>
    <col min="2" max="2" width="14.25" customWidth="1"/>
    <col min="3" max="4" width="16.25" customWidth="1"/>
    <col min="5" max="6" width="11.625" customWidth="1"/>
    <col min="7" max="8" width="15.25" customWidth="1"/>
    <col min="9" max="9" width="19.875" customWidth="1"/>
    <col min="10" max="10" width="15.125" customWidth="1"/>
    <col min="11" max="11" width="15.75" customWidth="1"/>
    <col min="12" max="12" width="17.375" customWidth="1"/>
    <col min="13" max="13" width="14.125" customWidth="1"/>
  </cols>
  <sheetData>
    <row r="1" spans="1:13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s="44" t="s">
        <v>14</v>
      </c>
      <c r="B3" s="15" t="s">
        <v>15</v>
      </c>
      <c r="C3" s="15"/>
      <c r="D3" s="17"/>
      <c r="E3" s="17">
        <v>500</v>
      </c>
      <c r="F3" s="17"/>
      <c r="G3" s="17"/>
      <c r="H3" s="17">
        <v>400</v>
      </c>
      <c r="I3" s="17">
        <v>500</v>
      </c>
      <c r="J3" s="17">
        <v>500</v>
      </c>
      <c r="K3" s="17"/>
      <c r="L3" s="17"/>
      <c r="M3" s="33"/>
    </row>
    <row r="4" spans="1:13">
      <c r="A4" s="44" t="s">
        <v>16</v>
      </c>
      <c r="B4" s="15" t="s">
        <v>15</v>
      </c>
      <c r="C4" s="15"/>
      <c r="D4" s="17"/>
      <c r="E4" s="17"/>
      <c r="F4" s="17"/>
      <c r="G4" s="17"/>
      <c r="H4" s="17"/>
      <c r="I4" s="17">
        <v>200</v>
      </c>
      <c r="J4" s="17"/>
      <c r="K4" s="17"/>
      <c r="L4" s="17"/>
      <c r="M4" s="17"/>
    </row>
    <row r="5" spans="1:13">
      <c r="A5" s="44" t="s">
        <v>17</v>
      </c>
      <c r="B5" s="15" t="s">
        <v>15</v>
      </c>
      <c r="C5" s="15"/>
      <c r="D5" s="17"/>
      <c r="E5" s="17"/>
      <c r="F5" s="17"/>
      <c r="G5" s="17"/>
      <c r="H5" s="17"/>
      <c r="I5" s="17">
        <v>1000</v>
      </c>
      <c r="J5" s="17"/>
      <c r="K5" s="17"/>
      <c r="L5" s="17"/>
      <c r="M5" s="17"/>
    </row>
    <row r="6" spans="1:13">
      <c r="A6" s="44" t="s">
        <v>18</v>
      </c>
      <c r="B6" s="15" t="s">
        <v>15</v>
      </c>
      <c r="C6" s="15"/>
      <c r="D6" s="17"/>
      <c r="E6" s="17"/>
      <c r="F6" s="17"/>
      <c r="G6" s="17"/>
      <c r="H6" s="17">
        <v>800</v>
      </c>
      <c r="I6" s="17">
        <v>800</v>
      </c>
      <c r="J6" s="17">
        <v>680</v>
      </c>
      <c r="K6" s="17"/>
      <c r="L6" s="17"/>
      <c r="M6" s="17"/>
    </row>
    <row r="7" spans="1:13">
      <c r="A7" s="44" t="s">
        <v>19</v>
      </c>
      <c r="B7" s="15" t="s">
        <v>15</v>
      </c>
      <c r="C7" s="15">
        <v>300</v>
      </c>
      <c r="D7" s="17"/>
      <c r="E7" s="17">
        <v>300</v>
      </c>
      <c r="F7" s="17"/>
      <c r="G7" s="17"/>
      <c r="H7" s="17">
        <v>400</v>
      </c>
      <c r="I7" s="17">
        <v>500</v>
      </c>
      <c r="J7" s="17">
        <v>400</v>
      </c>
      <c r="K7" s="17"/>
      <c r="L7" s="17"/>
      <c r="M7" s="17"/>
    </row>
    <row r="8" spans="1:13">
      <c r="A8" s="44" t="s">
        <v>20</v>
      </c>
      <c r="B8" s="15" t="s">
        <v>15</v>
      </c>
      <c r="C8" s="15"/>
      <c r="D8" s="17"/>
      <c r="E8" s="17"/>
      <c r="F8" s="17"/>
      <c r="G8" s="17"/>
      <c r="H8" s="17">
        <v>1600</v>
      </c>
      <c r="I8" s="17">
        <v>1500</v>
      </c>
      <c r="J8" s="17">
        <v>500</v>
      </c>
      <c r="K8" s="17"/>
      <c r="L8" s="17"/>
      <c r="M8" s="17"/>
    </row>
    <row r="9" spans="1:13">
      <c r="A9" s="44" t="s">
        <v>21</v>
      </c>
      <c r="B9" s="15" t="s">
        <v>15</v>
      </c>
      <c r="C9" s="15"/>
      <c r="D9" s="17"/>
      <c r="E9" s="17"/>
      <c r="F9" s="17"/>
      <c r="G9" s="17"/>
      <c r="H9" s="17"/>
      <c r="I9" s="17">
        <v>2000</v>
      </c>
      <c r="J9" s="17"/>
      <c r="K9" s="17"/>
      <c r="L9" s="17"/>
      <c r="M9" s="17"/>
    </row>
    <row r="10" spans="1:13">
      <c r="A10" s="44" t="s">
        <v>22</v>
      </c>
      <c r="B10" s="15" t="s">
        <v>15</v>
      </c>
      <c r="C10" s="15"/>
      <c r="D10" s="17"/>
      <c r="E10" s="17"/>
      <c r="F10" s="17"/>
      <c r="G10" s="17"/>
      <c r="H10" s="17"/>
      <c r="I10" s="17">
        <v>400</v>
      </c>
      <c r="J10" s="17">
        <v>400</v>
      </c>
      <c r="K10" s="17"/>
      <c r="L10" s="17"/>
      <c r="M10" s="17"/>
    </row>
    <row r="11" spans="1:13">
      <c r="A11" s="44" t="s">
        <v>23</v>
      </c>
      <c r="B11" s="15" t="s">
        <v>15</v>
      </c>
      <c r="C11" s="15"/>
      <c r="D11" s="17"/>
      <c r="E11" s="17">
        <v>400</v>
      </c>
      <c r="F11" s="17"/>
      <c r="G11" s="17"/>
      <c r="H11" s="17">
        <v>350</v>
      </c>
      <c r="I11" s="17">
        <v>500</v>
      </c>
      <c r="J11" s="17">
        <v>450</v>
      </c>
      <c r="K11" s="17"/>
      <c r="L11" s="17"/>
      <c r="M11" s="17"/>
    </row>
    <row r="12" spans="1:13">
      <c r="A12" s="44" t="s">
        <v>24</v>
      </c>
      <c r="B12" s="15" t="s">
        <v>15</v>
      </c>
      <c r="C12" s="15"/>
      <c r="D12" s="17"/>
      <c r="E12" s="17">
        <v>5000</v>
      </c>
      <c r="F12" s="17"/>
      <c r="G12" s="17"/>
      <c r="H12" s="17">
        <v>3500</v>
      </c>
      <c r="I12" s="17">
        <v>2000</v>
      </c>
      <c r="J12" s="17">
        <v>4500</v>
      </c>
      <c r="K12" s="17"/>
      <c r="L12" s="17"/>
      <c r="M12" s="17"/>
    </row>
    <row r="13" spans="1:13">
      <c r="A13" s="44" t="s">
        <v>25</v>
      </c>
      <c r="B13" s="15" t="s">
        <v>15</v>
      </c>
      <c r="C13" s="15"/>
      <c r="D13" s="17"/>
      <c r="E13" s="17"/>
      <c r="F13" s="17"/>
      <c r="G13" s="17"/>
      <c r="H13" s="17"/>
      <c r="I13" s="17">
        <v>2000</v>
      </c>
      <c r="J13" s="17">
        <v>660</v>
      </c>
      <c r="K13" s="17"/>
      <c r="L13" s="17"/>
      <c r="M13" s="17"/>
    </row>
    <row r="14" spans="1:13">
      <c r="A14" s="44" t="s">
        <v>26</v>
      </c>
      <c r="B14" s="15" t="s">
        <v>15</v>
      </c>
      <c r="C14" s="15"/>
      <c r="D14" s="17"/>
      <c r="E14" s="17">
        <v>1100</v>
      </c>
      <c r="F14" s="17"/>
      <c r="G14" s="17"/>
      <c r="H14" s="17">
        <v>1200</v>
      </c>
      <c r="I14" s="17">
        <v>2000</v>
      </c>
      <c r="J14" s="17"/>
      <c r="K14" s="17"/>
      <c r="L14" s="17"/>
      <c r="M14" s="17"/>
    </row>
    <row r="15" spans="1:13">
      <c r="A15" s="44" t="s">
        <v>27</v>
      </c>
      <c r="B15" s="15" t="s">
        <v>15</v>
      </c>
      <c r="C15" s="15"/>
      <c r="D15" s="17"/>
      <c r="E15" s="17">
        <v>600</v>
      </c>
      <c r="F15" s="17"/>
      <c r="G15" s="17"/>
      <c r="H15" s="17"/>
      <c r="I15" s="17">
        <v>300</v>
      </c>
      <c r="J15" s="17">
        <v>580</v>
      </c>
      <c r="K15" s="17"/>
      <c r="L15" s="17"/>
      <c r="M15" s="17"/>
    </row>
    <row r="16" spans="1:13">
      <c r="A16" s="44" t="s">
        <v>28</v>
      </c>
      <c r="B16" s="15" t="s">
        <v>15</v>
      </c>
      <c r="C16" s="15"/>
      <c r="D16" s="17"/>
      <c r="E16" s="17">
        <v>1200</v>
      </c>
      <c r="F16" s="17"/>
      <c r="G16" s="17"/>
      <c r="H16" s="17">
        <v>1200</v>
      </c>
      <c r="I16" s="17">
        <v>2000</v>
      </c>
      <c r="J16" s="17">
        <v>1200</v>
      </c>
      <c r="K16" s="17"/>
      <c r="L16" s="17"/>
      <c r="M16" s="17"/>
    </row>
    <row r="17" spans="1:13">
      <c r="A17" s="44" t="s">
        <v>29</v>
      </c>
      <c r="B17" s="15" t="s">
        <v>30</v>
      </c>
      <c r="C17" s="15"/>
      <c r="D17" s="17"/>
      <c r="E17" s="17"/>
      <c r="F17" s="17"/>
      <c r="G17" s="17"/>
      <c r="H17" s="17"/>
      <c r="I17" s="17">
        <v>2000</v>
      </c>
      <c r="J17" s="17"/>
      <c r="K17" s="17"/>
      <c r="L17" s="17"/>
      <c r="M17" s="17"/>
    </row>
    <row r="18" spans="1:13">
      <c r="A18" s="44" t="s">
        <v>31</v>
      </c>
      <c r="B18" s="15" t="s">
        <v>15</v>
      </c>
      <c r="C18" s="15"/>
      <c r="D18" s="17"/>
      <c r="E18" s="17">
        <v>5000</v>
      </c>
      <c r="F18" s="17"/>
      <c r="G18" s="17"/>
      <c r="H18" s="17">
        <v>3500</v>
      </c>
      <c r="I18" s="17">
        <v>3000</v>
      </c>
      <c r="J18" s="17">
        <v>4500</v>
      </c>
      <c r="K18" s="17"/>
      <c r="L18" s="17"/>
      <c r="M18" s="17"/>
    </row>
    <row r="19" spans="1:13">
      <c r="A19" s="15"/>
      <c r="B19" s="15"/>
      <c r="C19" s="15"/>
      <c r="D19" s="17"/>
      <c r="E19" s="17"/>
      <c r="F19" s="17"/>
      <c r="G19" s="17"/>
      <c r="H19" s="17"/>
      <c r="I19" s="17"/>
      <c r="J19" s="17"/>
      <c r="K19" s="17"/>
      <c r="L19" s="17"/>
      <c r="M19" s="20"/>
    </row>
    <row r="20" spans="1:13">
      <c r="A20" s="45"/>
      <c r="B20" s="45"/>
      <c r="C20" s="45"/>
    </row>
    <row r="21" spans="1:13">
      <c r="A21" t="s">
        <v>32</v>
      </c>
    </row>
    <row r="22" spans="1:13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</row>
    <row r="23" spans="1:13" ht="15">
      <c r="A23" s="30" t="s">
        <v>33</v>
      </c>
      <c r="B23" s="31" t="s">
        <v>15</v>
      </c>
      <c r="C23" s="17"/>
      <c r="D23" s="17"/>
      <c r="E23" s="17"/>
      <c r="F23" s="17"/>
      <c r="G23" s="17"/>
      <c r="H23" s="17"/>
      <c r="I23" s="34">
        <v>2500</v>
      </c>
      <c r="J23" s="17"/>
      <c r="K23" s="17"/>
      <c r="L23" s="17"/>
      <c r="M23" s="35"/>
    </row>
    <row r="24" spans="1:13" ht="15">
      <c r="A24" s="30" t="s">
        <v>34</v>
      </c>
      <c r="B24" s="31" t="s">
        <v>15</v>
      </c>
      <c r="C24" s="17"/>
      <c r="D24" s="17"/>
      <c r="E24" s="17"/>
      <c r="F24" s="17"/>
      <c r="G24" s="17"/>
      <c r="H24" s="17"/>
      <c r="I24" s="34">
        <v>1500</v>
      </c>
      <c r="J24" s="17"/>
      <c r="K24" s="17"/>
      <c r="L24" s="17"/>
      <c r="M24" s="35"/>
    </row>
    <row r="25" spans="1:13" ht="15">
      <c r="A25" s="30" t="s">
        <v>16</v>
      </c>
      <c r="B25" s="31" t="s">
        <v>15</v>
      </c>
      <c r="C25" s="17"/>
      <c r="D25" s="17"/>
      <c r="E25" s="17"/>
      <c r="F25" s="17"/>
      <c r="G25" s="17"/>
      <c r="H25" s="17"/>
      <c r="I25" s="34">
        <v>22000</v>
      </c>
      <c r="J25" s="17"/>
      <c r="K25" s="17"/>
      <c r="L25" s="17"/>
      <c r="M25" s="35"/>
    </row>
    <row r="26" spans="1:13" ht="15">
      <c r="A26" s="30" t="s">
        <v>17</v>
      </c>
      <c r="B26" s="31" t="s">
        <v>15</v>
      </c>
      <c r="C26" s="17"/>
      <c r="D26" s="17"/>
      <c r="E26" s="17"/>
      <c r="F26" s="17"/>
      <c r="G26" s="17"/>
      <c r="H26" s="17"/>
      <c r="I26" s="34">
        <v>28000</v>
      </c>
      <c r="J26" s="17"/>
      <c r="K26" s="17"/>
      <c r="L26" s="17"/>
      <c r="M26" s="35"/>
    </row>
    <row r="27" spans="1:13" ht="15">
      <c r="A27" s="30" t="s">
        <v>35</v>
      </c>
      <c r="B27" s="31" t="s">
        <v>15</v>
      </c>
      <c r="C27" s="17"/>
      <c r="D27" s="17"/>
      <c r="E27" s="17"/>
      <c r="F27" s="17"/>
      <c r="G27" s="17"/>
      <c r="H27" s="17"/>
      <c r="I27" s="34">
        <v>8000</v>
      </c>
      <c r="J27" s="17"/>
      <c r="K27" s="17"/>
      <c r="L27" s="17"/>
      <c r="M27" s="35"/>
    </row>
    <row r="28" spans="1:13" ht="15">
      <c r="A28" s="30" t="s">
        <v>18</v>
      </c>
      <c r="B28" s="31" t="s">
        <v>15</v>
      </c>
      <c r="C28" s="17"/>
      <c r="D28" s="17"/>
      <c r="E28" s="17"/>
      <c r="F28" s="17"/>
      <c r="G28" s="17"/>
      <c r="H28" s="17"/>
      <c r="I28" s="31">
        <v>800</v>
      </c>
      <c r="J28" s="17"/>
      <c r="K28" s="17"/>
      <c r="L28" s="17"/>
      <c r="M28" s="35"/>
    </row>
    <row r="29" spans="1:13" ht="15">
      <c r="A29" s="37" t="s">
        <v>19</v>
      </c>
      <c r="B29" s="31" t="s">
        <v>15</v>
      </c>
      <c r="C29" s="17"/>
      <c r="D29" s="17"/>
      <c r="E29" s="17"/>
      <c r="F29" s="17"/>
      <c r="G29" s="17"/>
      <c r="H29" s="17"/>
      <c r="I29" s="39">
        <v>21000</v>
      </c>
      <c r="J29" s="17"/>
      <c r="K29" s="17"/>
      <c r="L29" s="17"/>
      <c r="M29" s="35"/>
    </row>
    <row r="30" spans="1:13" ht="15">
      <c r="A30" s="30" t="s">
        <v>36</v>
      </c>
      <c r="B30" s="31" t="s">
        <v>15</v>
      </c>
      <c r="C30" s="17"/>
      <c r="D30" s="17"/>
      <c r="E30" s="17"/>
      <c r="F30" s="17"/>
      <c r="G30" s="17"/>
      <c r="H30" s="17"/>
      <c r="I30" s="34">
        <v>10000</v>
      </c>
      <c r="J30" s="17"/>
      <c r="K30" s="17"/>
      <c r="L30" s="17"/>
      <c r="M30" s="35"/>
    </row>
    <row r="31" spans="1:13" ht="15">
      <c r="A31" s="30" t="s">
        <v>37</v>
      </c>
      <c r="B31" s="31" t="s">
        <v>15</v>
      </c>
      <c r="C31" s="17"/>
      <c r="D31" s="17"/>
      <c r="E31" s="17"/>
      <c r="F31" s="17"/>
      <c r="G31" s="17"/>
      <c r="H31" s="17"/>
      <c r="I31" s="34">
        <v>75000</v>
      </c>
      <c r="J31" s="17"/>
      <c r="K31" s="17"/>
      <c r="L31" s="17"/>
      <c r="M31" s="35"/>
    </row>
    <row r="32" spans="1:13" ht="15">
      <c r="A32" s="30" t="s">
        <v>21</v>
      </c>
      <c r="B32" s="31" t="s">
        <v>15</v>
      </c>
      <c r="C32" s="17"/>
      <c r="D32" s="17"/>
      <c r="E32" s="17"/>
      <c r="F32" s="17"/>
      <c r="G32" s="17"/>
      <c r="H32" s="17"/>
      <c r="I32" s="34">
        <v>85000</v>
      </c>
      <c r="J32" s="17"/>
      <c r="K32" s="17"/>
      <c r="L32" s="17"/>
      <c r="M32" s="35"/>
    </row>
    <row r="33" spans="1:13" ht="15">
      <c r="A33" s="30" t="s">
        <v>22</v>
      </c>
      <c r="B33" s="31" t="s">
        <v>15</v>
      </c>
      <c r="C33" s="17"/>
      <c r="D33" s="17"/>
      <c r="E33" s="17"/>
      <c r="F33" s="17"/>
      <c r="G33" s="17"/>
      <c r="H33" s="17"/>
      <c r="I33" s="31">
        <v>400</v>
      </c>
      <c r="J33" s="17"/>
      <c r="K33" s="17"/>
      <c r="L33" s="17"/>
      <c r="M33" s="35"/>
    </row>
    <row r="34" spans="1:13" ht="15">
      <c r="A34" s="30" t="s">
        <v>38</v>
      </c>
      <c r="B34" s="31" t="s">
        <v>15</v>
      </c>
      <c r="C34" s="17"/>
      <c r="D34" s="17"/>
      <c r="E34" s="17"/>
      <c r="F34" s="17"/>
      <c r="G34" s="17"/>
      <c r="H34" s="17"/>
      <c r="I34" s="31">
        <v>400</v>
      </c>
      <c r="J34" s="17"/>
      <c r="K34" s="17"/>
      <c r="L34" s="17"/>
      <c r="M34" s="35"/>
    </row>
    <row r="35" spans="1:13" ht="15">
      <c r="A35" s="30" t="s">
        <v>39</v>
      </c>
      <c r="B35" s="31" t="s">
        <v>15</v>
      </c>
      <c r="C35" s="17"/>
      <c r="D35" s="17"/>
      <c r="E35" s="17"/>
      <c r="F35" s="17"/>
      <c r="G35" s="17"/>
      <c r="H35" s="17"/>
      <c r="I35" s="34">
        <v>10000</v>
      </c>
      <c r="J35" s="17"/>
      <c r="K35" s="17"/>
      <c r="L35" s="17"/>
      <c r="M35" s="35"/>
    </row>
    <row r="36" spans="1:13" ht="15">
      <c r="A36" s="30" t="s">
        <v>23</v>
      </c>
      <c r="B36" s="31" t="s">
        <v>15</v>
      </c>
      <c r="C36" s="17"/>
      <c r="D36" s="17"/>
      <c r="E36" s="17"/>
      <c r="F36" s="17"/>
      <c r="G36" s="17"/>
      <c r="H36" s="17"/>
      <c r="I36" s="34">
        <v>30000</v>
      </c>
      <c r="J36" s="17"/>
      <c r="K36" s="17"/>
      <c r="L36" s="17"/>
      <c r="M36" s="35"/>
    </row>
    <row r="37" spans="1:13" ht="15">
      <c r="A37" s="30" t="s">
        <v>40</v>
      </c>
      <c r="B37" s="31" t="s">
        <v>15</v>
      </c>
      <c r="C37" s="17"/>
      <c r="D37" s="17"/>
      <c r="E37" s="17"/>
      <c r="F37" s="17"/>
      <c r="G37" s="17"/>
      <c r="H37" s="17"/>
      <c r="I37" s="31">
        <v>500</v>
      </c>
      <c r="J37" s="17"/>
      <c r="K37" s="17"/>
      <c r="L37" s="17"/>
      <c r="M37" s="35"/>
    </row>
    <row r="38" spans="1:13" ht="15">
      <c r="A38" s="30" t="s">
        <v>41</v>
      </c>
      <c r="B38" s="31" t="s">
        <v>15</v>
      </c>
      <c r="C38" s="17"/>
      <c r="D38" s="17"/>
      <c r="E38" s="17"/>
      <c r="F38" s="17"/>
      <c r="G38" s="17"/>
      <c r="H38" s="17"/>
      <c r="I38" s="34">
        <v>1200</v>
      </c>
      <c r="J38" s="17"/>
      <c r="K38" s="17"/>
      <c r="L38" s="17"/>
      <c r="M38" s="35"/>
    </row>
    <row r="39" spans="1:13" ht="15">
      <c r="A39" s="30" t="s">
        <v>42</v>
      </c>
      <c r="B39" s="31" t="s">
        <v>15</v>
      </c>
      <c r="C39" s="17"/>
      <c r="D39" s="17"/>
      <c r="E39" s="17"/>
      <c r="F39" s="17"/>
      <c r="G39" s="17"/>
      <c r="H39" s="17"/>
      <c r="I39" s="34">
        <v>1500</v>
      </c>
      <c r="J39" s="17">
        <v>1000</v>
      </c>
      <c r="K39" s="17"/>
      <c r="L39" s="17"/>
      <c r="M39" s="35"/>
    </row>
    <row r="40" spans="1:13" ht="15">
      <c r="A40" s="36" t="s">
        <v>43</v>
      </c>
      <c r="B40" s="31" t="s">
        <v>15</v>
      </c>
      <c r="C40" s="17"/>
      <c r="D40" s="17"/>
      <c r="E40" s="17"/>
      <c r="F40" s="17"/>
      <c r="G40" s="17"/>
      <c r="H40" s="17"/>
      <c r="I40" s="34">
        <v>8000</v>
      </c>
      <c r="J40" s="17"/>
      <c r="K40" s="17"/>
      <c r="L40" s="17"/>
      <c r="M40" s="35"/>
    </row>
    <row r="41" spans="1:13" ht="15">
      <c r="A41" s="30" t="s">
        <v>25</v>
      </c>
      <c r="B41" s="31" t="s">
        <v>15</v>
      </c>
      <c r="C41" s="17"/>
      <c r="D41" s="17"/>
      <c r="E41" s="17"/>
      <c r="F41" s="17"/>
      <c r="G41" s="17"/>
      <c r="H41" s="17"/>
      <c r="I41" s="34">
        <v>35000</v>
      </c>
      <c r="J41" s="17"/>
      <c r="K41" s="17"/>
      <c r="L41" s="17"/>
      <c r="M41" s="35"/>
    </row>
    <row r="42" spans="1:13" ht="15">
      <c r="A42" s="30" t="s">
        <v>26</v>
      </c>
      <c r="B42" s="31" t="s">
        <v>15</v>
      </c>
      <c r="C42" s="17"/>
      <c r="D42" s="17"/>
      <c r="E42" s="17"/>
      <c r="F42" s="17"/>
      <c r="G42" s="17"/>
      <c r="H42" s="17"/>
      <c r="I42" s="34">
        <v>33000</v>
      </c>
      <c r="J42" s="17"/>
      <c r="K42" s="17"/>
      <c r="L42" s="17"/>
      <c r="M42" s="35"/>
    </row>
    <row r="43" spans="1:13" ht="15">
      <c r="A43" s="30" t="s">
        <v>44</v>
      </c>
      <c r="B43" s="31" t="s">
        <v>15</v>
      </c>
      <c r="C43" s="17"/>
      <c r="D43" s="17"/>
      <c r="E43" s="17"/>
      <c r="F43" s="17"/>
      <c r="G43" s="17"/>
      <c r="H43" s="17"/>
      <c r="I43" s="34">
        <v>2000</v>
      </c>
      <c r="J43" s="17"/>
      <c r="K43" s="17"/>
      <c r="L43" s="17"/>
      <c r="M43" s="35"/>
    </row>
    <row r="44" spans="1:13" ht="15">
      <c r="A44" s="37" t="s">
        <v>45</v>
      </c>
      <c r="B44" s="31" t="s">
        <v>15</v>
      </c>
      <c r="C44" s="17"/>
      <c r="D44" s="17"/>
      <c r="E44" s="17"/>
      <c r="F44" s="17"/>
      <c r="G44" s="17"/>
      <c r="H44" s="17"/>
      <c r="I44" s="39">
        <v>1000</v>
      </c>
      <c r="J44" s="17"/>
      <c r="K44" s="17"/>
      <c r="L44" s="17"/>
      <c r="M44" s="35"/>
    </row>
    <row r="45" spans="1:13" ht="15">
      <c r="A45" s="30" t="s">
        <v>27</v>
      </c>
      <c r="B45" s="31" t="s">
        <v>15</v>
      </c>
      <c r="C45" s="17"/>
      <c r="D45" s="17"/>
      <c r="E45" s="17"/>
      <c r="F45" s="17"/>
      <c r="G45" s="17"/>
      <c r="H45" s="17"/>
      <c r="I45" s="34">
        <v>30000</v>
      </c>
      <c r="J45" s="17"/>
      <c r="K45" s="17"/>
      <c r="L45" s="17"/>
      <c r="M45" s="35"/>
    </row>
    <row r="46" spans="1:13" ht="15">
      <c r="A46" s="30" t="s">
        <v>46</v>
      </c>
      <c r="B46" s="31" t="s">
        <v>15</v>
      </c>
      <c r="C46" s="17"/>
      <c r="D46" s="17"/>
      <c r="E46" s="17"/>
      <c r="F46" s="17"/>
      <c r="G46" s="17"/>
      <c r="H46" s="17"/>
      <c r="I46" s="34">
        <v>1000</v>
      </c>
      <c r="J46" s="17"/>
      <c r="K46" s="17"/>
      <c r="L46" s="17"/>
      <c r="M46" s="35"/>
    </row>
    <row r="47" spans="1:13" ht="15">
      <c r="A47" s="30" t="s">
        <v>28</v>
      </c>
      <c r="B47" s="31" t="s">
        <v>15</v>
      </c>
      <c r="C47" s="17"/>
      <c r="D47" s="17"/>
      <c r="E47" s="17"/>
      <c r="F47" s="17"/>
      <c r="G47" s="17"/>
      <c r="H47" s="17"/>
      <c r="I47" s="34">
        <v>28000</v>
      </c>
      <c r="J47" s="17"/>
      <c r="K47" s="17"/>
      <c r="L47" s="17"/>
      <c r="M47" s="35"/>
    </row>
    <row r="48" spans="1:13" ht="15">
      <c r="A48" s="30" t="s">
        <v>47</v>
      </c>
      <c r="B48" s="31" t="s">
        <v>15</v>
      </c>
      <c r="C48" s="17"/>
      <c r="D48" s="17"/>
      <c r="E48" s="17"/>
      <c r="F48" s="17"/>
      <c r="G48" s="17"/>
      <c r="H48" s="17"/>
      <c r="I48" s="34">
        <v>45000</v>
      </c>
      <c r="J48" s="17"/>
      <c r="K48" s="17"/>
      <c r="L48" s="17"/>
      <c r="M48" s="35"/>
    </row>
    <row r="49" spans="1:13" ht="15">
      <c r="A49" s="37" t="s">
        <v>48</v>
      </c>
      <c r="B49" s="31" t="s">
        <v>15</v>
      </c>
      <c r="C49" s="17"/>
      <c r="D49" s="17"/>
      <c r="E49" s="17"/>
      <c r="F49" s="17"/>
      <c r="G49" s="17"/>
      <c r="H49" s="17">
        <v>700</v>
      </c>
      <c r="I49" s="39">
        <v>1000</v>
      </c>
      <c r="J49" s="17"/>
      <c r="K49" s="17"/>
      <c r="L49" s="17"/>
      <c r="M49" s="35"/>
    </row>
    <row r="50" spans="1:13" ht="15">
      <c r="A50" s="30" t="s">
        <v>49</v>
      </c>
      <c r="B50" s="31" t="s">
        <v>15</v>
      </c>
      <c r="C50" s="17"/>
      <c r="D50" s="17"/>
      <c r="E50" s="17"/>
      <c r="F50" s="17"/>
      <c r="G50" s="17"/>
      <c r="H50" s="17"/>
      <c r="I50" s="34">
        <v>1500</v>
      </c>
      <c r="J50" s="17"/>
      <c r="K50" s="17"/>
      <c r="L50" s="17"/>
      <c r="M50" s="35"/>
    </row>
    <row r="51" spans="1:13" ht="15">
      <c r="A51" s="30" t="s">
        <v>50</v>
      </c>
      <c r="B51" s="31" t="s">
        <v>15</v>
      </c>
      <c r="C51" s="17"/>
      <c r="D51" s="17"/>
      <c r="E51" s="17"/>
      <c r="F51" s="17"/>
      <c r="G51" s="17"/>
      <c r="H51" s="17"/>
      <c r="I51" s="31">
        <v>800</v>
      </c>
      <c r="J51" s="17"/>
      <c r="K51" s="17"/>
      <c r="L51" s="17"/>
      <c r="M51" s="35"/>
    </row>
    <row r="52" spans="1:13" ht="15">
      <c r="A52" s="30" t="s">
        <v>51</v>
      </c>
      <c r="B52" s="31" t="s">
        <v>15</v>
      </c>
      <c r="C52" s="17"/>
      <c r="D52" s="17"/>
      <c r="E52" s="17"/>
      <c r="F52" s="17"/>
      <c r="G52" s="17"/>
      <c r="H52" s="17"/>
      <c r="I52" s="34">
        <v>1300</v>
      </c>
      <c r="J52" s="17"/>
      <c r="K52" s="17"/>
      <c r="L52" s="17"/>
      <c r="M52" s="35"/>
    </row>
    <row r="53" spans="1:13" ht="15">
      <c r="A53" s="30" t="s">
        <v>14</v>
      </c>
      <c r="B53" s="31" t="s">
        <v>15</v>
      </c>
      <c r="C53" s="17"/>
      <c r="D53" s="17"/>
      <c r="E53" s="17"/>
      <c r="F53" s="17"/>
      <c r="G53" s="17"/>
      <c r="H53" s="17"/>
      <c r="I53" s="31">
        <v>500</v>
      </c>
      <c r="J53" s="17"/>
      <c r="K53" s="17"/>
      <c r="L53" s="17"/>
      <c r="M53" s="35"/>
    </row>
    <row r="54" spans="1:13" ht="15">
      <c r="A54" s="30" t="s">
        <v>52</v>
      </c>
      <c r="B54" s="31" t="s">
        <v>15</v>
      </c>
      <c r="C54" s="17"/>
      <c r="D54" s="17"/>
      <c r="E54" s="17"/>
      <c r="F54" s="17"/>
      <c r="G54" s="17"/>
      <c r="H54" s="17">
        <v>600</v>
      </c>
      <c r="I54" s="34">
        <v>8000</v>
      </c>
      <c r="J54" s="17"/>
      <c r="K54" s="17"/>
      <c r="L54" s="17"/>
      <c r="M54" s="35"/>
    </row>
    <row r="55" spans="1:13" ht="15">
      <c r="A55" s="30" t="s">
        <v>53</v>
      </c>
      <c r="B55" s="31" t="s">
        <v>15</v>
      </c>
      <c r="C55" s="17"/>
      <c r="D55" s="17"/>
      <c r="E55" s="17"/>
      <c r="F55" s="17"/>
      <c r="G55" s="17"/>
      <c r="H55" s="17">
        <v>500</v>
      </c>
      <c r="I55" s="34">
        <v>8000</v>
      </c>
      <c r="J55" s="17"/>
      <c r="K55" s="17"/>
      <c r="L55" s="17"/>
      <c r="M55" s="35"/>
    </row>
    <row r="56" spans="1:13" ht="15">
      <c r="A56" s="30" t="s">
        <v>54</v>
      </c>
      <c r="B56" s="31" t="s">
        <v>15</v>
      </c>
      <c r="C56" s="17"/>
      <c r="D56" s="17"/>
      <c r="E56" s="17"/>
      <c r="F56" s="17"/>
      <c r="G56" s="17"/>
      <c r="H56" s="17">
        <v>500</v>
      </c>
      <c r="I56" s="31">
        <v>500</v>
      </c>
      <c r="J56" s="17">
        <v>800</v>
      </c>
      <c r="K56" s="17"/>
      <c r="L56" s="17"/>
      <c r="M56" s="35"/>
    </row>
    <row r="57" spans="1:13" ht="15">
      <c r="A57" s="30" t="s">
        <v>55</v>
      </c>
      <c r="B57" s="31" t="s">
        <v>15</v>
      </c>
      <c r="C57" s="17"/>
      <c r="D57" s="17"/>
      <c r="E57" s="17"/>
      <c r="F57" s="17"/>
      <c r="G57" s="17"/>
      <c r="H57" s="17"/>
      <c r="I57" s="31">
        <v>700</v>
      </c>
      <c r="J57" s="17"/>
      <c r="K57" s="17"/>
      <c r="L57" s="17"/>
      <c r="M57" s="35"/>
    </row>
    <row r="58" spans="1:13" ht="15">
      <c r="A58" s="30" t="s">
        <v>56</v>
      </c>
      <c r="B58" s="31" t="s">
        <v>15</v>
      </c>
      <c r="C58" s="17"/>
      <c r="D58" s="17"/>
      <c r="E58" s="17"/>
      <c r="F58" s="17"/>
      <c r="G58" s="17"/>
      <c r="H58" s="17"/>
      <c r="I58" s="34">
        <v>15000</v>
      </c>
      <c r="J58" s="17"/>
      <c r="K58" s="17"/>
      <c r="L58" s="17"/>
      <c r="M58" s="35"/>
    </row>
    <row r="59" spans="1:13" ht="15">
      <c r="A59" s="30" t="s">
        <v>57</v>
      </c>
      <c r="B59" s="31" t="s">
        <v>15</v>
      </c>
      <c r="C59" s="17"/>
      <c r="D59" s="17"/>
      <c r="E59" s="17"/>
      <c r="F59" s="17"/>
      <c r="G59" s="17"/>
      <c r="H59" s="17"/>
      <c r="I59" s="34">
        <v>120000</v>
      </c>
      <c r="J59" s="17">
        <v>2500</v>
      </c>
      <c r="K59" s="17"/>
      <c r="L59" s="17"/>
      <c r="M59" s="35"/>
    </row>
    <row r="60" spans="1:13" ht="15">
      <c r="A60" s="30" t="s">
        <v>58</v>
      </c>
      <c r="B60" s="31" t="s">
        <v>15</v>
      </c>
      <c r="C60" s="17"/>
      <c r="D60" s="17"/>
      <c r="E60" s="17"/>
      <c r="F60" s="17"/>
      <c r="G60" s="17"/>
      <c r="H60" s="17"/>
      <c r="I60" s="31">
        <v>800</v>
      </c>
      <c r="J60" s="17"/>
      <c r="K60" s="17"/>
      <c r="L60" s="17"/>
      <c r="M60" s="35"/>
    </row>
    <row r="61" spans="1:13" ht="15">
      <c r="A61" s="30" t="s">
        <v>59</v>
      </c>
      <c r="B61" s="31" t="s">
        <v>15</v>
      </c>
      <c r="C61" s="17"/>
      <c r="D61" s="17"/>
      <c r="E61" s="17"/>
      <c r="F61" s="17"/>
      <c r="G61" s="17"/>
      <c r="H61" s="17">
        <v>1000</v>
      </c>
      <c r="I61" s="34">
        <v>15000</v>
      </c>
      <c r="J61" s="17"/>
      <c r="K61" s="17"/>
      <c r="L61" s="17"/>
      <c r="M61" s="35"/>
    </row>
    <row r="62" spans="1:13" ht="15">
      <c r="A62" s="30" t="s">
        <v>60</v>
      </c>
      <c r="B62" s="31" t="s">
        <v>15</v>
      </c>
      <c r="C62" s="17"/>
      <c r="D62" s="17"/>
      <c r="E62" s="17"/>
      <c r="F62" s="17"/>
      <c r="G62" s="17"/>
      <c r="H62" s="17"/>
      <c r="I62" s="34">
        <v>4000</v>
      </c>
      <c r="J62" s="17"/>
      <c r="K62" s="17"/>
      <c r="L62" s="17"/>
      <c r="M62" s="35"/>
    </row>
    <row r="63" spans="1:13" ht="15">
      <c r="A63" s="30" t="s">
        <v>61</v>
      </c>
      <c r="B63" s="31" t="s">
        <v>15</v>
      </c>
      <c r="C63" s="17"/>
      <c r="D63" s="17"/>
      <c r="E63" s="17"/>
      <c r="F63" s="17"/>
      <c r="G63" s="17"/>
      <c r="H63" s="17"/>
      <c r="I63" s="34">
        <v>30000</v>
      </c>
      <c r="J63" s="17"/>
      <c r="K63" s="17"/>
      <c r="L63" s="17"/>
      <c r="M63" s="35"/>
    </row>
    <row r="64" spans="1:13" ht="15">
      <c r="A64" s="30" t="s">
        <v>62</v>
      </c>
      <c r="B64" s="31" t="s">
        <v>15</v>
      </c>
      <c r="C64" s="17"/>
      <c r="D64" s="17"/>
      <c r="E64" s="17"/>
      <c r="F64" s="17"/>
      <c r="G64" s="17"/>
      <c r="H64" s="17"/>
      <c r="I64" s="34">
        <v>30000</v>
      </c>
      <c r="J64" s="17"/>
      <c r="K64" s="17"/>
      <c r="L64" s="17"/>
      <c r="M64" s="35"/>
    </row>
    <row r="65" spans="1:13" ht="15">
      <c r="A65" s="30" t="s">
        <v>63</v>
      </c>
      <c r="B65" s="31" t="s">
        <v>15</v>
      </c>
      <c r="C65" s="17"/>
      <c r="D65" s="17"/>
      <c r="E65" s="17"/>
      <c r="F65" s="17"/>
      <c r="G65" s="17"/>
      <c r="H65" s="17"/>
      <c r="I65" s="34">
        <v>2500</v>
      </c>
      <c r="J65" s="17"/>
      <c r="K65" s="17"/>
      <c r="L65" s="17"/>
      <c r="M65" s="35"/>
    </row>
    <row r="66" spans="1:13" ht="15">
      <c r="A66" s="30" t="s">
        <v>64</v>
      </c>
      <c r="B66" s="31" t="s">
        <v>15</v>
      </c>
      <c r="C66" s="17"/>
      <c r="D66" s="17"/>
      <c r="E66" s="17"/>
      <c r="F66" s="17"/>
      <c r="G66" s="17"/>
      <c r="H66" s="17"/>
      <c r="I66" s="34">
        <v>30000</v>
      </c>
      <c r="J66" s="17"/>
      <c r="K66" s="17"/>
      <c r="L66" s="17"/>
      <c r="M66" s="35"/>
    </row>
    <row r="67" spans="1:13" ht="15">
      <c r="A67" s="30" t="s">
        <v>65</v>
      </c>
      <c r="B67" s="31" t="s">
        <v>15</v>
      </c>
      <c r="C67" s="17"/>
      <c r="D67" s="17"/>
      <c r="E67" s="17"/>
      <c r="F67" s="17"/>
      <c r="G67" s="17"/>
      <c r="H67" s="17"/>
      <c r="I67" s="34">
        <v>1000</v>
      </c>
      <c r="J67" s="17"/>
      <c r="K67" s="17"/>
      <c r="L67" s="17"/>
      <c r="M67" s="35"/>
    </row>
    <row r="68" spans="1:13" ht="15">
      <c r="A68" s="30" t="s">
        <v>66</v>
      </c>
      <c r="B68" s="31" t="s">
        <v>15</v>
      </c>
      <c r="C68" s="17"/>
      <c r="D68" s="17"/>
      <c r="E68" s="17"/>
      <c r="F68" s="17"/>
      <c r="G68" s="17"/>
      <c r="H68" s="17"/>
      <c r="I68" s="31">
        <v>400</v>
      </c>
      <c r="J68" s="17"/>
      <c r="K68" s="17"/>
      <c r="L68" s="17"/>
      <c r="M68" s="35"/>
    </row>
    <row r="69" spans="1:13" ht="15">
      <c r="A69" s="30" t="s">
        <v>67</v>
      </c>
      <c r="B69" s="31" t="s">
        <v>15</v>
      </c>
      <c r="C69" s="17"/>
      <c r="D69" s="17"/>
      <c r="E69" s="17"/>
      <c r="F69" s="17"/>
      <c r="G69" s="17"/>
      <c r="H69" s="17"/>
      <c r="I69" s="34">
        <v>15000</v>
      </c>
      <c r="J69" s="17"/>
      <c r="K69" s="17"/>
      <c r="L69" s="17"/>
      <c r="M69" s="35"/>
    </row>
    <row r="70" spans="1:13" ht="15">
      <c r="A70" s="30" t="s">
        <v>22</v>
      </c>
      <c r="B70" s="31" t="s">
        <v>15</v>
      </c>
      <c r="C70" s="17"/>
      <c r="D70" s="17"/>
      <c r="E70" s="17"/>
      <c r="F70" s="17"/>
      <c r="G70" s="17"/>
      <c r="H70" s="17"/>
      <c r="I70" s="34">
        <v>4000</v>
      </c>
      <c r="J70" s="17"/>
      <c r="K70" s="17"/>
      <c r="L70" s="17"/>
      <c r="M70" s="35"/>
    </row>
    <row r="71" spans="1:13" ht="15">
      <c r="A71" s="30" t="s">
        <v>68</v>
      </c>
      <c r="B71" s="31" t="s">
        <v>15</v>
      </c>
      <c r="C71" s="17"/>
      <c r="D71" s="17"/>
      <c r="E71" s="17"/>
      <c r="F71" s="17"/>
      <c r="G71" s="17"/>
      <c r="H71" s="17"/>
      <c r="I71" s="31">
        <v>500</v>
      </c>
      <c r="J71" s="17"/>
      <c r="K71" s="17"/>
      <c r="L71" s="17"/>
      <c r="M71" s="35"/>
    </row>
    <row r="72" spans="1:13" ht="15">
      <c r="A72" s="30" t="s">
        <v>69</v>
      </c>
      <c r="B72" s="31" t="s">
        <v>15</v>
      </c>
      <c r="C72" s="17"/>
      <c r="D72" s="17"/>
      <c r="E72" s="17"/>
      <c r="F72" s="17"/>
      <c r="G72" s="17"/>
      <c r="H72" s="17"/>
      <c r="I72" s="34">
        <v>18000</v>
      </c>
      <c r="J72" s="17"/>
      <c r="K72" s="17"/>
      <c r="L72" s="17"/>
      <c r="M72" s="35"/>
    </row>
    <row r="73" spans="1:13" ht="15">
      <c r="A73" s="30" t="s">
        <v>70</v>
      </c>
      <c r="B73" s="31" t="s">
        <v>15</v>
      </c>
      <c r="C73" s="17"/>
      <c r="D73" s="17"/>
      <c r="E73" s="17"/>
      <c r="F73" s="17"/>
      <c r="G73" s="17"/>
      <c r="H73" s="17"/>
      <c r="I73" s="31">
        <v>400</v>
      </c>
      <c r="J73" s="17"/>
      <c r="K73" s="17"/>
      <c r="L73" s="17"/>
      <c r="M73" s="35"/>
    </row>
    <row r="74" spans="1:13" ht="15">
      <c r="A74" s="30" t="s">
        <v>71</v>
      </c>
      <c r="B74" s="31" t="s">
        <v>15</v>
      </c>
      <c r="C74" s="17"/>
      <c r="D74" s="17"/>
      <c r="E74" s="17"/>
      <c r="F74" s="17"/>
      <c r="G74" s="17"/>
      <c r="H74" s="17"/>
      <c r="I74" s="31">
        <v>400</v>
      </c>
      <c r="J74" s="17"/>
      <c r="K74" s="17"/>
      <c r="L74" s="17"/>
      <c r="M74" s="35"/>
    </row>
    <row r="75" spans="1:13" ht="15">
      <c r="A75" s="30" t="s">
        <v>72</v>
      </c>
      <c r="B75" s="31" t="s">
        <v>15</v>
      </c>
      <c r="C75" s="17"/>
      <c r="D75" s="17"/>
      <c r="E75" s="17"/>
      <c r="F75" s="17"/>
      <c r="G75" s="17"/>
      <c r="H75" s="17"/>
      <c r="I75" s="34">
        <v>2000</v>
      </c>
      <c r="J75" s="17"/>
      <c r="K75" s="17"/>
      <c r="L75" s="17"/>
      <c r="M75" s="35"/>
    </row>
    <row r="76" spans="1:13" ht="15">
      <c r="A76" s="30" t="s">
        <v>73</v>
      </c>
      <c r="B76" s="31" t="s">
        <v>15</v>
      </c>
      <c r="C76" s="17"/>
      <c r="D76" s="17"/>
      <c r="E76" s="17"/>
      <c r="F76" s="17"/>
      <c r="G76" s="17"/>
      <c r="H76" s="17"/>
      <c r="I76" s="34">
        <v>2000</v>
      </c>
      <c r="J76" s="17"/>
      <c r="K76" s="17"/>
      <c r="L76" s="17"/>
      <c r="M76" s="35"/>
    </row>
    <row r="77" spans="1:13" ht="15">
      <c r="A77" s="30" t="s">
        <v>74</v>
      </c>
      <c r="B77" s="31" t="s">
        <v>15</v>
      </c>
      <c r="C77" s="17"/>
      <c r="D77" s="17"/>
      <c r="E77" s="17"/>
      <c r="F77" s="17"/>
      <c r="G77" s="17"/>
      <c r="H77" s="17"/>
      <c r="I77" s="31">
        <v>400</v>
      </c>
      <c r="J77" s="17"/>
      <c r="K77" s="17"/>
      <c r="L77" s="17"/>
      <c r="M77" s="35"/>
    </row>
    <row r="78" spans="1:13" ht="15">
      <c r="A78" s="30" t="s">
        <v>24</v>
      </c>
      <c r="B78" s="31" t="s">
        <v>15</v>
      </c>
      <c r="C78" s="17"/>
      <c r="D78" s="17"/>
      <c r="E78" s="17"/>
      <c r="F78" s="17"/>
      <c r="G78" s="17"/>
      <c r="H78" s="17"/>
      <c r="I78" s="34">
        <v>2500</v>
      </c>
      <c r="J78" s="17"/>
      <c r="K78" s="17"/>
      <c r="L78" s="17"/>
      <c r="M78" s="35"/>
    </row>
    <row r="79" spans="1:13" ht="15">
      <c r="A79" s="30" t="s">
        <v>75</v>
      </c>
      <c r="B79" s="31" t="s">
        <v>15</v>
      </c>
      <c r="C79" s="17"/>
      <c r="D79" s="17"/>
      <c r="E79" s="17"/>
      <c r="F79" s="17"/>
      <c r="G79" s="17"/>
      <c r="H79" s="17"/>
      <c r="I79" s="31">
        <v>600</v>
      </c>
      <c r="J79" s="17"/>
      <c r="K79" s="17"/>
      <c r="L79" s="17"/>
      <c r="M79" s="35"/>
    </row>
    <row r="80" spans="1:13" ht="15">
      <c r="A80" s="30" t="s">
        <v>76</v>
      </c>
      <c r="B80" s="31" t="s">
        <v>15</v>
      </c>
      <c r="C80" s="17"/>
      <c r="D80" s="17"/>
      <c r="E80" s="17"/>
      <c r="F80" s="17"/>
      <c r="G80" s="17"/>
      <c r="H80" s="17"/>
      <c r="I80" s="31">
        <v>800</v>
      </c>
      <c r="J80" s="17"/>
      <c r="K80" s="17"/>
      <c r="L80" s="17"/>
      <c r="M80" s="35"/>
    </row>
    <row r="81" spans="1:13" ht="15">
      <c r="A81" s="30" t="s">
        <v>77</v>
      </c>
      <c r="B81" s="31" t="s">
        <v>15</v>
      </c>
      <c r="C81" s="17"/>
      <c r="D81" s="17"/>
      <c r="E81" s="17"/>
      <c r="F81" s="17"/>
      <c r="G81" s="17"/>
      <c r="H81" s="17"/>
      <c r="I81" s="34">
        <v>4000</v>
      </c>
      <c r="J81" s="17"/>
      <c r="K81" s="17"/>
      <c r="L81" s="17"/>
      <c r="M81" s="35"/>
    </row>
    <row r="82" spans="1:13" ht="15">
      <c r="A82" s="30" t="s">
        <v>78</v>
      </c>
      <c r="B82" s="31" t="s">
        <v>15</v>
      </c>
      <c r="C82" s="17"/>
      <c r="D82" s="17"/>
      <c r="E82" s="17"/>
      <c r="F82" s="17"/>
      <c r="G82" s="17"/>
      <c r="H82" s="17"/>
      <c r="I82" s="34">
        <v>1500</v>
      </c>
      <c r="J82" s="17"/>
      <c r="K82" s="17"/>
      <c r="L82" s="17"/>
      <c r="M82" s="35"/>
    </row>
    <row r="83" spans="1:13" ht="15">
      <c r="A83" s="30" t="s">
        <v>79</v>
      </c>
      <c r="B83" s="31" t="s">
        <v>15</v>
      </c>
      <c r="C83" s="17"/>
      <c r="D83" s="17"/>
      <c r="E83" s="17"/>
      <c r="F83" s="17"/>
      <c r="G83" s="17"/>
      <c r="H83" s="17"/>
      <c r="I83" s="34">
        <v>1200</v>
      </c>
      <c r="J83" s="17"/>
      <c r="K83" s="17"/>
      <c r="L83" s="17"/>
      <c r="M83" s="35"/>
    </row>
    <row r="84" spans="1:13" ht="15">
      <c r="A84" s="30" t="s">
        <v>80</v>
      </c>
      <c r="B84" s="31" t="s">
        <v>15</v>
      </c>
      <c r="C84" s="17"/>
      <c r="D84" s="17"/>
      <c r="E84" s="17"/>
      <c r="F84" s="17"/>
      <c r="G84" s="17"/>
      <c r="H84" s="17"/>
      <c r="I84" s="34">
        <v>4000</v>
      </c>
      <c r="J84" s="17"/>
      <c r="K84" s="17"/>
      <c r="L84" s="17"/>
      <c r="M84" s="35"/>
    </row>
    <row r="85" spans="1:13" ht="15">
      <c r="A85" s="30" t="s">
        <v>29</v>
      </c>
      <c r="B85" s="31" t="s">
        <v>15</v>
      </c>
      <c r="C85" s="17"/>
      <c r="D85" s="17"/>
      <c r="E85" s="17"/>
      <c r="F85" s="17"/>
      <c r="G85" s="17"/>
      <c r="H85" s="17"/>
      <c r="I85" s="34">
        <v>100000</v>
      </c>
      <c r="J85" s="17"/>
      <c r="K85" s="17"/>
      <c r="L85" s="17"/>
      <c r="M85" s="35"/>
    </row>
    <row r="86" spans="1:13" ht="15">
      <c r="A86" s="30" t="s">
        <v>31</v>
      </c>
      <c r="B86" s="31" t="s">
        <v>15</v>
      </c>
      <c r="C86" s="17"/>
      <c r="D86" s="17"/>
      <c r="E86" s="17"/>
      <c r="F86" s="17"/>
      <c r="G86" s="17"/>
      <c r="H86" s="17"/>
      <c r="I86" s="34">
        <v>2500</v>
      </c>
      <c r="J86" s="17"/>
      <c r="K86" s="17"/>
      <c r="L86" s="17"/>
      <c r="M86" s="35"/>
    </row>
    <row r="87" spans="1:13" ht="15">
      <c r="A87" s="38" t="s">
        <v>81</v>
      </c>
      <c r="B87" s="31" t="s">
        <v>15</v>
      </c>
      <c r="C87" s="20"/>
      <c r="D87" s="20"/>
      <c r="E87" s="20"/>
      <c r="F87" s="20"/>
      <c r="G87" s="20"/>
      <c r="H87" s="20"/>
      <c r="I87" s="40">
        <v>25000</v>
      </c>
      <c r="J87" s="20"/>
      <c r="K87" s="20"/>
      <c r="L87" s="20"/>
      <c r="M87" s="4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topLeftCell="A6" workbookViewId="0">
      <selection activeCell="A12" sqref="A12"/>
    </sheetView>
  </sheetViews>
  <sheetFormatPr defaultColWidth="9" defaultRowHeight="13.5"/>
  <cols>
    <col min="1" max="1" width="27.625" customWidth="1"/>
    <col min="2" max="2" width="14.25" customWidth="1"/>
    <col min="3" max="4" width="16.25" customWidth="1"/>
    <col min="5" max="6" width="11.625" customWidth="1"/>
    <col min="7" max="8" width="15.25" customWidth="1"/>
    <col min="9" max="9" width="19.875" customWidth="1"/>
    <col min="10" max="10" width="15.125" customWidth="1"/>
    <col min="11" max="11" width="21.75" customWidth="1"/>
    <col min="12" max="12" width="20.375" customWidth="1"/>
    <col min="13" max="13" width="20.25" customWidth="1"/>
  </cols>
  <sheetData>
    <row r="1" spans="1:13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82</v>
      </c>
      <c r="I2" s="22" t="s">
        <v>9</v>
      </c>
      <c r="J2" t="s">
        <v>11</v>
      </c>
      <c r="K2" t="s">
        <v>83</v>
      </c>
      <c r="L2" t="s">
        <v>13</v>
      </c>
      <c r="M2" s="32" t="s">
        <v>84</v>
      </c>
    </row>
    <row r="3" spans="1:13">
      <c r="A3" s="44" t="s">
        <v>14</v>
      </c>
      <c r="B3" s="15" t="s">
        <v>15</v>
      </c>
      <c r="C3" s="16"/>
      <c r="D3" s="17"/>
      <c r="E3" s="18"/>
      <c r="F3" s="17"/>
      <c r="G3" s="19">
        <v>200</v>
      </c>
      <c r="H3" s="17"/>
      <c r="I3" s="24">
        <v>400</v>
      </c>
      <c r="J3" s="17"/>
      <c r="K3" s="18"/>
      <c r="L3" s="33"/>
    </row>
    <row r="4" spans="1:13">
      <c r="A4" s="44" t="s">
        <v>16</v>
      </c>
      <c r="B4" s="15" t="s">
        <v>15</v>
      </c>
      <c r="C4" s="16"/>
      <c r="D4" s="17"/>
      <c r="E4" s="18"/>
      <c r="F4" s="17"/>
      <c r="G4" s="18">
        <v>600</v>
      </c>
      <c r="H4" s="17"/>
      <c r="I4" s="25">
        <v>350</v>
      </c>
      <c r="J4" s="17"/>
      <c r="K4" s="18"/>
      <c r="L4" s="17"/>
    </row>
    <row r="5" spans="1:13">
      <c r="A5" s="44" t="s">
        <v>17</v>
      </c>
      <c r="B5" s="15" t="s">
        <v>15</v>
      </c>
      <c r="C5" s="16"/>
      <c r="D5" s="17"/>
      <c r="E5" s="18"/>
      <c r="F5" s="17"/>
      <c r="G5" s="18">
        <v>550</v>
      </c>
      <c r="H5" s="17"/>
      <c r="I5" s="24">
        <v>1000</v>
      </c>
      <c r="J5" s="17"/>
      <c r="K5" s="18"/>
      <c r="L5" s="17"/>
    </row>
    <row r="6" spans="1:13">
      <c r="A6" s="44" t="s">
        <v>18</v>
      </c>
      <c r="B6" s="15" t="s">
        <v>15</v>
      </c>
      <c r="C6" s="16"/>
      <c r="D6" s="17"/>
      <c r="E6" s="18"/>
      <c r="F6" s="17"/>
      <c r="G6" s="18">
        <v>300</v>
      </c>
      <c r="H6" s="17"/>
      <c r="I6" s="25">
        <v>540</v>
      </c>
      <c r="J6" s="17"/>
      <c r="K6" s="18"/>
      <c r="L6" s="17"/>
    </row>
    <row r="7" spans="1:13">
      <c r="A7" s="44" t="s">
        <v>19</v>
      </c>
      <c r="B7" s="15" t="s">
        <v>15</v>
      </c>
      <c r="C7" s="16"/>
      <c r="D7" s="17"/>
      <c r="E7" s="18"/>
      <c r="F7" s="17"/>
      <c r="G7" s="19">
        <v>12500</v>
      </c>
      <c r="H7" s="23">
        <v>17000</v>
      </c>
      <c r="I7" s="24">
        <v>1150</v>
      </c>
      <c r="J7" s="17"/>
      <c r="K7" s="18"/>
      <c r="L7" s="17"/>
    </row>
    <row r="8" spans="1:13">
      <c r="A8" s="44" t="s">
        <v>20</v>
      </c>
      <c r="B8" s="15" t="s">
        <v>15</v>
      </c>
      <c r="C8" s="16"/>
      <c r="D8" s="17"/>
      <c r="E8" s="18"/>
      <c r="F8" s="17"/>
      <c r="G8" s="19">
        <v>3000</v>
      </c>
      <c r="H8" s="17"/>
      <c r="I8" s="24">
        <v>2200</v>
      </c>
      <c r="J8" s="17"/>
      <c r="K8" s="18"/>
      <c r="L8" s="17"/>
    </row>
    <row r="9" spans="1:13">
      <c r="A9" s="44" t="s">
        <v>85</v>
      </c>
      <c r="B9" s="15" t="s">
        <v>15</v>
      </c>
      <c r="C9" s="16"/>
      <c r="D9" s="17"/>
      <c r="E9" s="18"/>
      <c r="F9" s="17"/>
      <c r="G9" s="19">
        <v>1800</v>
      </c>
      <c r="H9" s="17"/>
      <c r="I9" s="24">
        <v>600</v>
      </c>
      <c r="J9" s="17"/>
      <c r="K9" s="18"/>
      <c r="L9" s="17"/>
    </row>
    <row r="10" spans="1:13">
      <c r="A10" s="44" t="s">
        <v>22</v>
      </c>
      <c r="B10" s="15" t="s">
        <v>15</v>
      </c>
      <c r="C10" s="16"/>
      <c r="D10" s="17"/>
      <c r="E10" s="18"/>
      <c r="F10" s="17"/>
      <c r="G10" s="19">
        <v>3000</v>
      </c>
      <c r="H10" s="17"/>
      <c r="I10" s="25"/>
      <c r="J10" s="17"/>
      <c r="K10" s="18"/>
      <c r="L10" s="17"/>
    </row>
    <row r="11" spans="1:13">
      <c r="A11" s="44" t="s">
        <v>86</v>
      </c>
      <c r="B11" s="15" t="s">
        <v>15</v>
      </c>
      <c r="C11" s="16"/>
      <c r="D11" s="17"/>
      <c r="E11" s="18"/>
      <c r="F11" s="17"/>
      <c r="G11" s="18">
        <v>400</v>
      </c>
      <c r="H11" s="17"/>
      <c r="I11" s="25">
        <v>380</v>
      </c>
      <c r="J11" s="17"/>
      <c r="K11" s="18"/>
      <c r="L11" s="17"/>
    </row>
    <row r="12" spans="1:13">
      <c r="A12" s="44" t="s">
        <v>87</v>
      </c>
      <c r="B12" s="15" t="s">
        <v>15</v>
      </c>
      <c r="C12" s="16"/>
      <c r="D12" s="17"/>
      <c r="E12" s="18"/>
      <c r="F12" s="17"/>
      <c r="G12" s="19">
        <v>6000</v>
      </c>
      <c r="H12" s="17"/>
      <c r="I12" s="24">
        <v>6500</v>
      </c>
      <c r="J12" s="17"/>
      <c r="K12" s="18"/>
      <c r="L12" s="17"/>
    </row>
    <row r="13" spans="1:13">
      <c r="A13" s="44" t="s">
        <v>88</v>
      </c>
      <c r="B13" s="15" t="s">
        <v>15</v>
      </c>
      <c r="C13" s="16"/>
      <c r="D13" s="17"/>
      <c r="E13" s="18"/>
      <c r="F13" s="17"/>
      <c r="G13" s="19">
        <v>320</v>
      </c>
      <c r="H13" s="17"/>
      <c r="I13" s="24">
        <v>2600</v>
      </c>
      <c r="J13" s="17"/>
      <c r="K13" s="18"/>
      <c r="L13" s="17"/>
    </row>
    <row r="14" spans="1:13">
      <c r="A14" s="44" t="s">
        <v>89</v>
      </c>
      <c r="B14" s="15" t="s">
        <v>15</v>
      </c>
      <c r="C14" s="16"/>
      <c r="D14" s="17"/>
      <c r="E14" s="18"/>
      <c r="F14" s="17"/>
      <c r="G14" s="19">
        <v>240</v>
      </c>
      <c r="H14" s="17"/>
      <c r="I14" s="24">
        <v>1400</v>
      </c>
      <c r="J14" s="17"/>
      <c r="K14" s="18"/>
      <c r="L14" s="17"/>
    </row>
    <row r="15" spans="1:13">
      <c r="A15" s="44" t="s">
        <v>90</v>
      </c>
      <c r="B15" s="15" t="s">
        <v>15</v>
      </c>
      <c r="C15" s="16"/>
      <c r="D15" s="17"/>
      <c r="E15" s="18"/>
      <c r="F15" s="17"/>
      <c r="G15" s="18">
        <v>520</v>
      </c>
      <c r="H15" s="17"/>
      <c r="I15" s="25">
        <v>350</v>
      </c>
      <c r="J15" s="17"/>
      <c r="K15" s="18"/>
      <c r="L15" s="17"/>
    </row>
    <row r="16" spans="1:13">
      <c r="A16" s="44" t="s">
        <v>91</v>
      </c>
      <c r="B16" s="15" t="s">
        <v>15</v>
      </c>
      <c r="C16" s="16"/>
      <c r="D16" s="17"/>
      <c r="E16" s="18"/>
      <c r="F16" s="17"/>
      <c r="G16" s="19">
        <v>1500</v>
      </c>
      <c r="H16" s="17"/>
      <c r="I16" s="24">
        <v>1150</v>
      </c>
      <c r="J16" s="17"/>
      <c r="K16" s="18"/>
      <c r="L16" s="17"/>
    </row>
    <row r="17" spans="1:12">
      <c r="A17" s="44" t="s">
        <v>29</v>
      </c>
      <c r="B17" s="15" t="s">
        <v>30</v>
      </c>
      <c r="C17" s="16"/>
      <c r="D17" s="17"/>
      <c r="E17" s="18"/>
      <c r="F17" s="17"/>
      <c r="G17" s="19">
        <v>1250</v>
      </c>
      <c r="H17" s="17"/>
      <c r="I17" s="24">
        <v>1100</v>
      </c>
      <c r="J17" s="17"/>
      <c r="K17" s="18"/>
      <c r="L17" s="17"/>
    </row>
    <row r="18" spans="1:12">
      <c r="A18" s="44"/>
      <c r="B18" s="15"/>
      <c r="C18" s="16"/>
      <c r="D18" s="17"/>
      <c r="E18" s="18"/>
      <c r="F18" s="17"/>
      <c r="G18" s="19"/>
      <c r="H18" s="17"/>
      <c r="I18" s="24"/>
      <c r="J18" s="17"/>
      <c r="K18" s="18"/>
      <c r="L18" s="17"/>
    </row>
    <row r="19" spans="1:12">
      <c r="A19" s="15"/>
      <c r="B19" s="15"/>
      <c r="C19" s="16"/>
      <c r="D19" s="17"/>
      <c r="E19" s="18"/>
      <c r="F19" s="17"/>
      <c r="G19" s="18"/>
      <c r="H19" s="17"/>
      <c r="I19" s="25"/>
      <c r="J19" s="17"/>
      <c r="K19" s="18"/>
      <c r="L19" s="20"/>
    </row>
    <row r="20" spans="1:12">
      <c r="A20" s="45"/>
      <c r="B20" s="45"/>
      <c r="C20" s="45"/>
    </row>
    <row r="21" spans="1:12">
      <c r="A21" s="22" t="s">
        <v>32</v>
      </c>
    </row>
    <row r="22" spans="1:12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3" spans="1:12" ht="15">
      <c r="A23" s="30" t="s">
        <v>33</v>
      </c>
      <c r="B23" s="31" t="s">
        <v>15</v>
      </c>
      <c r="C23" s="17"/>
      <c r="D23" s="17"/>
      <c r="E23" s="17"/>
      <c r="F23" s="17"/>
      <c r="G23" s="17"/>
      <c r="H23" s="17"/>
      <c r="I23" s="34"/>
      <c r="J23" s="17"/>
      <c r="K23" s="17"/>
      <c r="L23" s="35"/>
    </row>
    <row r="24" spans="1:12" ht="15">
      <c r="A24" s="30" t="s">
        <v>50</v>
      </c>
      <c r="B24" s="31" t="s">
        <v>15</v>
      </c>
      <c r="C24" s="17"/>
      <c r="D24" s="17"/>
      <c r="E24" s="17"/>
      <c r="F24" s="17"/>
      <c r="G24" s="17"/>
      <c r="H24" s="17"/>
      <c r="I24" s="31"/>
      <c r="J24" s="17"/>
      <c r="K24" s="17"/>
      <c r="L24" s="35"/>
    </row>
    <row r="25" spans="1:12" ht="15">
      <c r="A25" s="30" t="s">
        <v>34</v>
      </c>
      <c r="B25" s="31" t="s">
        <v>15</v>
      </c>
      <c r="C25" s="17"/>
      <c r="D25" s="17"/>
      <c r="E25" s="17"/>
      <c r="F25" s="17"/>
      <c r="G25" s="17"/>
      <c r="H25" s="17"/>
      <c r="I25" s="34"/>
      <c r="J25" s="17"/>
      <c r="K25" s="17"/>
      <c r="L25" s="35"/>
    </row>
    <row r="26" spans="1:12" ht="15">
      <c r="A26" s="30" t="s">
        <v>51</v>
      </c>
      <c r="B26" s="31" t="s">
        <v>15</v>
      </c>
      <c r="C26" s="17"/>
      <c r="D26" s="17"/>
      <c r="E26" s="17"/>
      <c r="F26" s="17"/>
      <c r="G26" s="17"/>
      <c r="H26" s="17"/>
      <c r="I26" s="34"/>
      <c r="J26" s="17"/>
      <c r="K26" s="17"/>
      <c r="L26" s="35"/>
    </row>
    <row r="27" spans="1:12" ht="15">
      <c r="A27" s="30" t="s">
        <v>14</v>
      </c>
      <c r="B27" s="31" t="s">
        <v>15</v>
      </c>
      <c r="C27" s="17"/>
      <c r="D27" s="17"/>
      <c r="E27" s="17"/>
      <c r="F27" s="17"/>
      <c r="G27" s="17"/>
      <c r="H27" s="17"/>
      <c r="I27" s="31"/>
      <c r="J27" s="17"/>
      <c r="K27" s="17"/>
      <c r="L27" s="35"/>
    </row>
    <row r="28" spans="1:12" ht="15">
      <c r="A28" s="30" t="s">
        <v>52</v>
      </c>
      <c r="B28" s="31" t="s">
        <v>15</v>
      </c>
      <c r="C28" s="17"/>
      <c r="D28" s="17"/>
      <c r="E28" s="17"/>
      <c r="F28" s="17"/>
      <c r="G28" s="17"/>
      <c r="H28" s="17"/>
      <c r="I28" s="34"/>
      <c r="J28" s="17"/>
      <c r="K28" s="17"/>
      <c r="L28" s="35"/>
    </row>
    <row r="29" spans="1:12" ht="15">
      <c r="A29" s="30" t="s">
        <v>16</v>
      </c>
      <c r="B29" s="31" t="s">
        <v>15</v>
      </c>
      <c r="C29" s="17"/>
      <c r="D29" s="17"/>
      <c r="E29" s="17"/>
      <c r="F29" s="17"/>
      <c r="G29" s="17"/>
      <c r="H29" s="17"/>
      <c r="I29" s="34"/>
      <c r="J29" s="17"/>
      <c r="K29" s="17"/>
      <c r="L29" s="35"/>
    </row>
    <row r="30" spans="1:12" ht="15">
      <c r="A30" s="30" t="s">
        <v>17</v>
      </c>
      <c r="B30" s="31" t="s">
        <v>15</v>
      </c>
      <c r="C30" s="17"/>
      <c r="D30" s="17"/>
      <c r="E30" s="17"/>
      <c r="F30" s="17"/>
      <c r="G30" s="17"/>
      <c r="H30" s="17"/>
      <c r="I30" s="34"/>
      <c r="J30" s="17"/>
      <c r="K30" s="17"/>
      <c r="L30" s="35"/>
    </row>
    <row r="31" spans="1:12" ht="15">
      <c r="A31" s="30" t="s">
        <v>53</v>
      </c>
      <c r="B31" s="31" t="s">
        <v>15</v>
      </c>
      <c r="C31" s="17"/>
      <c r="D31" s="17"/>
      <c r="E31" s="17"/>
      <c r="F31" s="17"/>
      <c r="G31" s="17"/>
      <c r="H31" s="17"/>
      <c r="I31" s="34"/>
      <c r="J31" s="17"/>
      <c r="K31" s="17"/>
      <c r="L31" s="35"/>
    </row>
    <row r="32" spans="1:12" ht="15">
      <c r="A32" s="30" t="s">
        <v>54</v>
      </c>
      <c r="B32" s="31" t="s">
        <v>15</v>
      </c>
      <c r="C32" s="17"/>
      <c r="D32" s="17"/>
      <c r="E32" s="17"/>
      <c r="F32" s="17"/>
      <c r="G32" s="17"/>
      <c r="H32" s="17"/>
      <c r="I32" s="31"/>
      <c r="J32" s="17"/>
      <c r="K32" s="17"/>
      <c r="L32" s="35"/>
    </row>
    <row r="33" spans="1:12" ht="15">
      <c r="A33" s="30" t="s">
        <v>35</v>
      </c>
      <c r="B33" s="31" t="s">
        <v>15</v>
      </c>
      <c r="C33" s="17"/>
      <c r="D33" s="17"/>
      <c r="E33" s="17"/>
      <c r="F33" s="17"/>
      <c r="G33" s="17"/>
      <c r="H33" s="17"/>
      <c r="I33" s="34"/>
      <c r="J33" s="17"/>
      <c r="K33" s="17"/>
      <c r="L33" s="35"/>
    </row>
    <row r="34" spans="1:12" ht="15">
      <c r="A34" s="30" t="s">
        <v>55</v>
      </c>
      <c r="B34" s="31" t="s">
        <v>15</v>
      </c>
      <c r="C34" s="17"/>
      <c r="D34" s="17"/>
      <c r="E34" s="17"/>
      <c r="F34" s="17"/>
      <c r="G34" s="17"/>
      <c r="H34" s="17"/>
      <c r="I34" s="31"/>
      <c r="J34" s="17"/>
      <c r="K34" s="17"/>
      <c r="L34" s="35"/>
    </row>
    <row r="35" spans="1:12" ht="15">
      <c r="A35" s="30" t="s">
        <v>18</v>
      </c>
      <c r="B35" s="31" t="s">
        <v>15</v>
      </c>
      <c r="C35" s="17"/>
      <c r="D35" s="17"/>
      <c r="E35" s="17"/>
      <c r="F35" s="17"/>
      <c r="G35" s="17"/>
      <c r="H35" s="17"/>
      <c r="I35" s="31"/>
      <c r="J35" s="17"/>
      <c r="K35" s="17"/>
      <c r="L35" s="35"/>
    </row>
    <row r="36" spans="1:12" ht="15">
      <c r="A36" s="30" t="s">
        <v>56</v>
      </c>
      <c r="B36" s="31" t="s">
        <v>15</v>
      </c>
      <c r="C36" s="17"/>
      <c r="D36" s="17"/>
      <c r="E36" s="17"/>
      <c r="F36" s="17"/>
      <c r="G36" s="17"/>
      <c r="H36" s="17"/>
      <c r="I36" s="34"/>
      <c r="J36" s="17"/>
      <c r="K36" s="17"/>
      <c r="L36" s="35"/>
    </row>
    <row r="37" spans="1:12" ht="15">
      <c r="A37" s="30" t="s">
        <v>57</v>
      </c>
      <c r="B37" s="31" t="s">
        <v>15</v>
      </c>
      <c r="C37" s="17"/>
      <c r="D37" s="17"/>
      <c r="E37" s="17"/>
      <c r="F37" s="17"/>
      <c r="G37" s="17"/>
      <c r="H37" s="17"/>
      <c r="I37" s="34"/>
      <c r="J37" s="17"/>
      <c r="K37" s="17"/>
      <c r="L37" s="35"/>
    </row>
    <row r="38" spans="1:12" ht="15">
      <c r="A38" s="30" t="s">
        <v>58</v>
      </c>
      <c r="B38" s="31" t="s">
        <v>15</v>
      </c>
      <c r="C38" s="17"/>
      <c r="D38" s="17"/>
      <c r="E38" s="17"/>
      <c r="F38" s="17"/>
      <c r="G38" s="17"/>
      <c r="H38" s="17"/>
      <c r="I38" s="31"/>
      <c r="J38" s="17"/>
      <c r="K38" s="17"/>
      <c r="L38" s="35"/>
    </row>
    <row r="39" spans="1:12" ht="15">
      <c r="A39" s="30" t="s">
        <v>59</v>
      </c>
      <c r="B39" s="31" t="s">
        <v>15</v>
      </c>
      <c r="C39" s="17"/>
      <c r="D39" s="17"/>
      <c r="E39" s="17"/>
      <c r="F39" s="17"/>
      <c r="G39" s="17"/>
      <c r="H39" s="17"/>
      <c r="I39" s="34"/>
      <c r="J39" s="17"/>
      <c r="K39" s="17"/>
      <c r="L39" s="35"/>
    </row>
    <row r="40" spans="1:12" ht="15">
      <c r="A40" s="30" t="s">
        <v>60</v>
      </c>
      <c r="B40" s="31" t="s">
        <v>15</v>
      </c>
      <c r="C40" s="17"/>
      <c r="D40" s="17"/>
      <c r="E40" s="17"/>
      <c r="F40" s="17"/>
      <c r="G40" s="17"/>
      <c r="H40" s="17"/>
      <c r="I40" s="34"/>
      <c r="J40" s="17"/>
      <c r="K40" s="17"/>
      <c r="L40" s="35"/>
    </row>
    <row r="41" spans="1:12" ht="15">
      <c r="A41" s="30" t="s">
        <v>19</v>
      </c>
      <c r="B41" s="31" t="s">
        <v>15</v>
      </c>
      <c r="C41" s="17"/>
      <c r="D41" s="17"/>
      <c r="E41" s="17"/>
      <c r="F41" s="17"/>
      <c r="G41" s="17"/>
      <c r="H41" s="17"/>
      <c r="I41" s="34"/>
      <c r="J41" s="17"/>
      <c r="K41" s="17"/>
      <c r="L41" s="35"/>
    </row>
    <row r="42" spans="1:12" ht="15">
      <c r="A42" s="30" t="s">
        <v>36</v>
      </c>
      <c r="B42" s="31" t="s">
        <v>15</v>
      </c>
      <c r="C42" s="17"/>
      <c r="D42" s="17"/>
      <c r="E42" s="17"/>
      <c r="F42" s="17"/>
      <c r="G42" s="17"/>
      <c r="H42" s="17"/>
      <c r="I42" s="34"/>
      <c r="J42" s="17"/>
      <c r="K42" s="17"/>
      <c r="L42" s="35"/>
    </row>
    <row r="43" spans="1:12" ht="15">
      <c r="A43" s="30" t="s">
        <v>37</v>
      </c>
      <c r="B43" s="31" t="s">
        <v>15</v>
      </c>
      <c r="C43" s="17"/>
      <c r="D43" s="17"/>
      <c r="E43" s="17"/>
      <c r="F43" s="17"/>
      <c r="G43" s="17"/>
      <c r="H43" s="17"/>
      <c r="I43" s="34"/>
      <c r="J43" s="17"/>
      <c r="K43" s="17"/>
      <c r="L43" s="35"/>
    </row>
    <row r="44" spans="1:12" ht="15">
      <c r="A44" s="30" t="s">
        <v>61</v>
      </c>
      <c r="B44" s="31" t="s">
        <v>15</v>
      </c>
      <c r="C44" s="17"/>
      <c r="D44" s="17"/>
      <c r="E44" s="17"/>
      <c r="F44" s="17"/>
      <c r="G44" s="17"/>
      <c r="H44" s="17"/>
      <c r="I44" s="34"/>
      <c r="J44" s="17"/>
      <c r="K44" s="17"/>
      <c r="L44" s="35"/>
    </row>
    <row r="45" spans="1:12" ht="15">
      <c r="A45" s="30" t="s">
        <v>62</v>
      </c>
      <c r="B45" s="31" t="s">
        <v>15</v>
      </c>
      <c r="C45" s="17"/>
      <c r="D45" s="17"/>
      <c r="E45" s="17"/>
      <c r="F45" s="17"/>
      <c r="G45" s="17"/>
      <c r="H45" s="17"/>
      <c r="I45" s="34"/>
      <c r="J45" s="17"/>
      <c r="K45" s="17"/>
      <c r="L45" s="35"/>
    </row>
    <row r="46" spans="1:12" ht="15">
      <c r="A46" s="30" t="s">
        <v>63</v>
      </c>
      <c r="B46" s="31" t="s">
        <v>15</v>
      </c>
      <c r="C46" s="17"/>
      <c r="D46" s="17"/>
      <c r="E46" s="17"/>
      <c r="F46" s="17"/>
      <c r="G46" s="17"/>
      <c r="H46" s="17"/>
      <c r="I46" s="34"/>
      <c r="J46" s="17"/>
      <c r="K46" s="17"/>
      <c r="L46" s="35"/>
    </row>
    <row r="47" spans="1:12" ht="15">
      <c r="A47" s="30" t="s">
        <v>64</v>
      </c>
      <c r="B47" s="31" t="s">
        <v>15</v>
      </c>
      <c r="C47" s="17"/>
      <c r="D47" s="17"/>
      <c r="E47" s="17"/>
      <c r="F47" s="17"/>
      <c r="G47" s="17"/>
      <c r="H47" s="17"/>
      <c r="I47" s="34"/>
      <c r="J47" s="17"/>
      <c r="K47" s="17"/>
      <c r="L47" s="35"/>
    </row>
    <row r="48" spans="1:12" ht="15">
      <c r="A48" s="30" t="s">
        <v>65</v>
      </c>
      <c r="B48" s="31" t="s">
        <v>15</v>
      </c>
      <c r="C48" s="17"/>
      <c r="D48" s="17"/>
      <c r="E48" s="17"/>
      <c r="F48" s="17"/>
      <c r="G48" s="17"/>
      <c r="H48" s="17"/>
      <c r="I48" s="34"/>
      <c r="J48" s="17"/>
      <c r="K48" s="17"/>
      <c r="L48" s="35"/>
    </row>
    <row r="49" spans="1:12" ht="15">
      <c r="A49" s="30" t="s">
        <v>21</v>
      </c>
      <c r="B49" s="31" t="s">
        <v>15</v>
      </c>
      <c r="C49" s="17"/>
      <c r="D49" s="17"/>
      <c r="E49" s="17"/>
      <c r="F49" s="17"/>
      <c r="G49" s="17"/>
      <c r="H49" s="17"/>
      <c r="I49" s="34"/>
      <c r="J49" s="17"/>
      <c r="K49" s="17"/>
      <c r="L49" s="35"/>
    </row>
    <row r="50" spans="1:12" ht="15">
      <c r="A50" s="30" t="s">
        <v>66</v>
      </c>
      <c r="B50" s="31" t="s">
        <v>15</v>
      </c>
      <c r="C50" s="17"/>
      <c r="D50" s="17"/>
      <c r="E50" s="17"/>
      <c r="F50" s="17"/>
      <c r="G50" s="17"/>
      <c r="H50" s="17"/>
      <c r="I50" s="31"/>
      <c r="J50" s="17"/>
      <c r="K50" s="17"/>
      <c r="L50" s="35"/>
    </row>
    <row r="51" spans="1:12" ht="15">
      <c r="A51" s="30" t="s">
        <v>67</v>
      </c>
      <c r="B51" s="31" t="s">
        <v>15</v>
      </c>
      <c r="C51" s="17"/>
      <c r="D51" s="17"/>
      <c r="E51" s="17"/>
      <c r="F51" s="17"/>
      <c r="G51" s="17"/>
      <c r="H51" s="17"/>
      <c r="I51" s="34"/>
      <c r="J51" s="17"/>
      <c r="K51" s="17"/>
      <c r="L51" s="35"/>
    </row>
    <row r="52" spans="1:12" ht="15">
      <c r="A52" s="30" t="s">
        <v>22</v>
      </c>
      <c r="B52" s="31" t="s">
        <v>15</v>
      </c>
      <c r="C52" s="17"/>
      <c r="D52" s="17"/>
      <c r="E52" s="17"/>
      <c r="F52" s="17"/>
      <c r="G52" s="17"/>
      <c r="H52" s="17"/>
      <c r="I52" s="31"/>
      <c r="J52" s="17"/>
      <c r="K52" s="17"/>
      <c r="L52" s="35"/>
    </row>
    <row r="53" spans="1:12" ht="15">
      <c r="A53" s="30" t="s">
        <v>22</v>
      </c>
      <c r="B53" s="31" t="s">
        <v>15</v>
      </c>
      <c r="C53" s="17"/>
      <c r="D53" s="17"/>
      <c r="E53" s="17"/>
      <c r="F53" s="17"/>
      <c r="G53" s="17"/>
      <c r="H53" s="17"/>
      <c r="I53" s="34"/>
      <c r="J53" s="17"/>
      <c r="K53" s="17"/>
      <c r="L53" s="35"/>
    </row>
    <row r="54" spans="1:12" ht="15">
      <c r="A54" s="30" t="s">
        <v>38</v>
      </c>
      <c r="B54" s="31" t="s">
        <v>15</v>
      </c>
      <c r="C54" s="17"/>
      <c r="D54" s="17"/>
      <c r="E54" s="17"/>
      <c r="F54" s="17"/>
      <c r="G54" s="17"/>
      <c r="H54" s="17"/>
      <c r="I54" s="31"/>
      <c r="J54" s="17"/>
      <c r="K54" s="17"/>
      <c r="L54" s="35"/>
    </row>
    <row r="55" spans="1:12" ht="15">
      <c r="A55" s="30" t="s">
        <v>68</v>
      </c>
      <c r="B55" s="31" t="s">
        <v>15</v>
      </c>
      <c r="C55" s="17"/>
      <c r="D55" s="17"/>
      <c r="E55" s="17"/>
      <c r="F55" s="17"/>
      <c r="G55" s="17"/>
      <c r="H55" s="17"/>
      <c r="I55" s="31"/>
      <c r="J55" s="17"/>
      <c r="K55" s="17"/>
      <c r="L55" s="35"/>
    </row>
    <row r="56" spans="1:12" ht="15">
      <c r="A56" s="30" t="s">
        <v>69</v>
      </c>
      <c r="B56" s="31" t="s">
        <v>15</v>
      </c>
      <c r="C56" s="17"/>
      <c r="D56" s="17"/>
      <c r="E56" s="17"/>
      <c r="F56" s="17"/>
      <c r="G56" s="17"/>
      <c r="H56" s="17"/>
      <c r="I56" s="34"/>
      <c r="J56" s="17"/>
      <c r="K56" s="17"/>
      <c r="L56" s="35"/>
    </row>
    <row r="57" spans="1:12" ht="15">
      <c r="A57" s="30" t="s">
        <v>70</v>
      </c>
      <c r="B57" s="31" t="s">
        <v>15</v>
      </c>
      <c r="C57" s="17"/>
      <c r="D57" s="17"/>
      <c r="E57" s="17"/>
      <c r="F57" s="17"/>
      <c r="G57" s="17"/>
      <c r="H57" s="17"/>
      <c r="I57" s="31"/>
      <c r="J57" s="17"/>
      <c r="K57" s="17"/>
      <c r="L57" s="35"/>
    </row>
    <row r="58" spans="1:12" ht="15">
      <c r="A58" s="30" t="s">
        <v>39</v>
      </c>
      <c r="B58" s="31" t="s">
        <v>15</v>
      </c>
      <c r="C58" s="17"/>
      <c r="D58" s="17"/>
      <c r="E58" s="17"/>
      <c r="F58" s="17"/>
      <c r="G58" s="17"/>
      <c r="H58" s="17"/>
      <c r="I58" s="34"/>
      <c r="J58" s="17"/>
      <c r="K58" s="17"/>
      <c r="L58" s="35"/>
    </row>
    <row r="59" spans="1:12" ht="15">
      <c r="A59" s="30" t="s">
        <v>23</v>
      </c>
      <c r="B59" s="31" t="s">
        <v>15</v>
      </c>
      <c r="C59" s="17"/>
      <c r="D59" s="17"/>
      <c r="E59" s="17"/>
      <c r="F59" s="17"/>
      <c r="G59" s="17"/>
      <c r="H59" s="17"/>
      <c r="I59" s="34"/>
      <c r="J59" s="17"/>
      <c r="K59" s="17"/>
      <c r="L59" s="35"/>
    </row>
    <row r="60" spans="1:12" ht="15">
      <c r="A60" s="30" t="s">
        <v>40</v>
      </c>
      <c r="B60" s="31" t="s">
        <v>15</v>
      </c>
      <c r="C60" s="17"/>
      <c r="D60" s="17"/>
      <c r="E60" s="17"/>
      <c r="F60" s="17"/>
      <c r="G60" s="17"/>
      <c r="H60" s="17"/>
      <c r="I60" s="31"/>
      <c r="J60" s="17"/>
      <c r="K60" s="17"/>
      <c r="L60" s="35"/>
    </row>
    <row r="61" spans="1:12" ht="15">
      <c r="A61" s="30" t="s">
        <v>71</v>
      </c>
      <c r="B61" s="31" t="s">
        <v>15</v>
      </c>
      <c r="C61" s="17"/>
      <c r="D61" s="17"/>
      <c r="E61" s="17"/>
      <c r="F61" s="17"/>
      <c r="G61" s="17"/>
      <c r="H61" s="17"/>
      <c r="I61" s="31"/>
      <c r="J61" s="17"/>
      <c r="K61" s="17"/>
      <c r="L61" s="35"/>
    </row>
    <row r="62" spans="1:12" ht="15">
      <c r="A62" s="30" t="s">
        <v>72</v>
      </c>
      <c r="B62" s="31" t="s">
        <v>15</v>
      </c>
      <c r="C62" s="17"/>
      <c r="D62" s="17"/>
      <c r="E62" s="17"/>
      <c r="F62" s="17"/>
      <c r="G62" s="17"/>
      <c r="H62" s="17"/>
      <c r="I62" s="34"/>
      <c r="J62" s="17"/>
      <c r="K62" s="17"/>
      <c r="L62" s="35"/>
    </row>
    <row r="63" spans="1:12" ht="15">
      <c r="A63" s="30" t="s">
        <v>73</v>
      </c>
      <c r="B63" s="31" t="s">
        <v>15</v>
      </c>
      <c r="C63" s="17"/>
      <c r="D63" s="17"/>
      <c r="E63" s="17"/>
      <c r="F63" s="17"/>
      <c r="G63" s="17"/>
      <c r="H63" s="17"/>
      <c r="I63" s="34"/>
      <c r="J63" s="17"/>
      <c r="K63" s="17"/>
      <c r="L63" s="35"/>
    </row>
    <row r="64" spans="1:12" ht="15">
      <c r="A64" s="30" t="s">
        <v>41</v>
      </c>
      <c r="B64" s="31" t="s">
        <v>15</v>
      </c>
      <c r="C64" s="17"/>
      <c r="D64" s="17"/>
      <c r="E64" s="17"/>
      <c r="F64" s="17"/>
      <c r="G64" s="17"/>
      <c r="H64" s="17"/>
      <c r="I64" s="34"/>
      <c r="J64" s="17"/>
      <c r="K64" s="17"/>
      <c r="L64" s="35"/>
    </row>
    <row r="65" spans="1:12" ht="15">
      <c r="A65" s="30" t="s">
        <v>42</v>
      </c>
      <c r="B65" s="31" t="s">
        <v>15</v>
      </c>
      <c r="C65" s="17"/>
      <c r="D65" s="17"/>
      <c r="E65" s="17"/>
      <c r="F65" s="17"/>
      <c r="G65" s="17"/>
      <c r="H65" s="17"/>
      <c r="I65" s="34"/>
      <c r="J65" s="17"/>
      <c r="K65" s="17"/>
      <c r="L65" s="35"/>
    </row>
    <row r="66" spans="1:12" ht="15">
      <c r="A66" s="36" t="s">
        <v>43</v>
      </c>
      <c r="B66" s="31" t="s">
        <v>15</v>
      </c>
      <c r="C66" s="17"/>
      <c r="D66" s="17"/>
      <c r="E66" s="17"/>
      <c r="F66" s="17"/>
      <c r="G66" s="17"/>
      <c r="H66" s="17"/>
      <c r="I66" s="34"/>
      <c r="J66" s="17"/>
      <c r="K66" s="17"/>
      <c r="L66" s="35"/>
    </row>
    <row r="67" spans="1:12" ht="15">
      <c r="A67" s="30" t="s">
        <v>74</v>
      </c>
      <c r="B67" s="31" t="s">
        <v>15</v>
      </c>
      <c r="C67" s="17"/>
      <c r="D67" s="17"/>
      <c r="E67" s="17"/>
      <c r="F67" s="17"/>
      <c r="G67" s="17"/>
      <c r="H67" s="17"/>
      <c r="I67" s="31"/>
      <c r="J67" s="17"/>
      <c r="K67" s="17"/>
      <c r="L67" s="35"/>
    </row>
    <row r="68" spans="1:12" ht="15">
      <c r="A68" s="30" t="s">
        <v>24</v>
      </c>
      <c r="B68" s="31" t="s">
        <v>15</v>
      </c>
      <c r="C68" s="17"/>
      <c r="D68" s="17"/>
      <c r="E68" s="17"/>
      <c r="F68" s="17"/>
      <c r="G68" s="17"/>
      <c r="H68" s="17"/>
      <c r="I68" s="34"/>
      <c r="J68" s="17"/>
      <c r="K68" s="17"/>
      <c r="L68" s="35"/>
    </row>
    <row r="69" spans="1:12" ht="15">
      <c r="A69" s="30" t="s">
        <v>75</v>
      </c>
      <c r="B69" s="31" t="s">
        <v>15</v>
      </c>
      <c r="C69" s="17"/>
      <c r="D69" s="17"/>
      <c r="E69" s="17"/>
      <c r="F69" s="17"/>
      <c r="G69" s="17"/>
      <c r="H69" s="17"/>
      <c r="I69" s="31"/>
      <c r="J69" s="17"/>
      <c r="K69" s="17"/>
      <c r="L69" s="35"/>
    </row>
    <row r="70" spans="1:12" ht="15">
      <c r="A70" s="30" t="s">
        <v>76</v>
      </c>
      <c r="B70" s="31" t="s">
        <v>15</v>
      </c>
      <c r="C70" s="17"/>
      <c r="D70" s="17"/>
      <c r="E70" s="17"/>
      <c r="F70" s="17"/>
      <c r="G70" s="17"/>
      <c r="H70" s="17"/>
      <c r="I70" s="31"/>
      <c r="J70" s="17"/>
      <c r="K70" s="17"/>
      <c r="L70" s="35"/>
    </row>
    <row r="71" spans="1:12" ht="15">
      <c r="A71" s="30" t="s">
        <v>25</v>
      </c>
      <c r="B71" s="31" t="s">
        <v>15</v>
      </c>
      <c r="C71" s="17"/>
      <c r="D71" s="17"/>
      <c r="E71" s="17"/>
      <c r="F71" s="17"/>
      <c r="G71" s="17"/>
      <c r="H71" s="17"/>
      <c r="I71" s="34"/>
      <c r="J71" s="17"/>
      <c r="K71" s="17"/>
      <c r="L71" s="35"/>
    </row>
    <row r="72" spans="1:12" ht="15">
      <c r="A72" s="30" t="s">
        <v>77</v>
      </c>
      <c r="B72" s="31" t="s">
        <v>15</v>
      </c>
      <c r="C72" s="17"/>
      <c r="D72" s="17"/>
      <c r="E72" s="17"/>
      <c r="F72" s="17"/>
      <c r="G72" s="17"/>
      <c r="H72" s="17"/>
      <c r="I72" s="34"/>
      <c r="J72" s="17"/>
      <c r="K72" s="17"/>
      <c r="L72" s="35"/>
    </row>
    <row r="73" spans="1:12" ht="15">
      <c r="A73" s="30" t="s">
        <v>26</v>
      </c>
      <c r="B73" s="31" t="s">
        <v>15</v>
      </c>
      <c r="C73" s="17"/>
      <c r="D73" s="17"/>
      <c r="E73" s="17"/>
      <c r="F73" s="17"/>
      <c r="G73" s="17"/>
      <c r="H73" s="17"/>
      <c r="I73" s="34"/>
      <c r="J73" s="17"/>
      <c r="K73" s="17"/>
      <c r="L73" s="35"/>
    </row>
    <row r="74" spans="1:12" ht="15">
      <c r="A74" s="30" t="s">
        <v>44</v>
      </c>
      <c r="B74" s="31" t="s">
        <v>15</v>
      </c>
      <c r="C74" s="17"/>
      <c r="D74" s="17"/>
      <c r="E74" s="17"/>
      <c r="F74" s="17"/>
      <c r="G74" s="17"/>
      <c r="H74" s="17"/>
      <c r="I74" s="34"/>
      <c r="J74" s="17"/>
      <c r="K74" s="17"/>
      <c r="L74" s="35"/>
    </row>
    <row r="75" spans="1:12" ht="15">
      <c r="A75" s="37" t="s">
        <v>45</v>
      </c>
      <c r="B75" s="31" t="s">
        <v>15</v>
      </c>
      <c r="C75" s="17"/>
      <c r="D75" s="17"/>
      <c r="E75" s="17"/>
      <c r="F75" s="17"/>
      <c r="G75" s="17"/>
      <c r="H75" s="17"/>
      <c r="I75" s="39"/>
      <c r="J75" s="17"/>
      <c r="K75" s="17"/>
      <c r="L75" s="35"/>
    </row>
    <row r="76" spans="1:12" ht="15">
      <c r="A76" s="30" t="s">
        <v>78</v>
      </c>
      <c r="B76" s="31" t="s">
        <v>15</v>
      </c>
      <c r="C76" s="17"/>
      <c r="D76" s="17"/>
      <c r="E76" s="17"/>
      <c r="F76" s="17"/>
      <c r="G76" s="17"/>
      <c r="H76" s="17"/>
      <c r="I76" s="34"/>
      <c r="J76" s="17"/>
      <c r="K76" s="17"/>
      <c r="L76" s="35"/>
    </row>
    <row r="77" spans="1:12" ht="15">
      <c r="A77" s="30" t="s">
        <v>79</v>
      </c>
      <c r="B77" s="31" t="s">
        <v>15</v>
      </c>
      <c r="C77" s="17"/>
      <c r="D77" s="17"/>
      <c r="E77" s="17"/>
      <c r="F77" s="17"/>
      <c r="G77" s="17"/>
      <c r="H77" s="17"/>
      <c r="I77" s="34"/>
      <c r="J77" s="17"/>
      <c r="K77" s="17"/>
      <c r="L77" s="35"/>
    </row>
    <row r="78" spans="1:12" ht="15">
      <c r="A78" s="30" t="s">
        <v>27</v>
      </c>
      <c r="B78" s="31" t="s">
        <v>15</v>
      </c>
      <c r="C78" s="17"/>
      <c r="D78" s="17"/>
      <c r="E78" s="17"/>
      <c r="F78" s="17"/>
      <c r="G78" s="17"/>
      <c r="H78" s="17"/>
      <c r="I78" s="34"/>
      <c r="J78" s="17"/>
      <c r="K78" s="17"/>
      <c r="L78" s="35"/>
    </row>
    <row r="79" spans="1:12" ht="15">
      <c r="A79" s="30" t="s">
        <v>46</v>
      </c>
      <c r="B79" s="31" t="s">
        <v>15</v>
      </c>
      <c r="C79" s="17"/>
      <c r="D79" s="17"/>
      <c r="E79" s="17"/>
      <c r="F79" s="17"/>
      <c r="G79" s="17"/>
      <c r="H79" s="17"/>
      <c r="I79" s="34"/>
      <c r="J79" s="17"/>
      <c r="K79" s="17"/>
      <c r="L79" s="35"/>
    </row>
    <row r="80" spans="1:12" ht="15">
      <c r="A80" s="30" t="s">
        <v>28</v>
      </c>
      <c r="B80" s="31" t="s">
        <v>15</v>
      </c>
      <c r="C80" s="17"/>
      <c r="D80" s="17"/>
      <c r="E80" s="17"/>
      <c r="F80" s="17"/>
      <c r="G80" s="17"/>
      <c r="H80" s="17"/>
      <c r="I80" s="34"/>
      <c r="J80" s="17"/>
      <c r="K80" s="17"/>
      <c r="L80" s="35"/>
    </row>
    <row r="81" spans="1:12" ht="15">
      <c r="A81" s="30" t="s">
        <v>80</v>
      </c>
      <c r="B81" s="31" t="s">
        <v>15</v>
      </c>
      <c r="C81" s="17"/>
      <c r="D81" s="17"/>
      <c r="E81" s="17"/>
      <c r="F81" s="17"/>
      <c r="G81" s="17"/>
      <c r="H81" s="17"/>
      <c r="I81" s="34"/>
      <c r="J81" s="17"/>
      <c r="K81" s="17"/>
      <c r="L81" s="35"/>
    </row>
    <row r="82" spans="1:12" ht="15">
      <c r="A82" s="30" t="s">
        <v>29</v>
      </c>
      <c r="B82" s="31" t="s">
        <v>15</v>
      </c>
      <c r="C82" s="17"/>
      <c r="D82" s="17"/>
      <c r="E82" s="17"/>
      <c r="F82" s="17"/>
      <c r="G82" s="17"/>
      <c r="H82" s="17"/>
      <c r="I82" s="34"/>
      <c r="J82" s="17"/>
      <c r="K82" s="17"/>
      <c r="L82" s="35"/>
    </row>
    <row r="83" spans="1:12" ht="15">
      <c r="A83" s="30" t="s">
        <v>47</v>
      </c>
      <c r="B83" s="31" t="s">
        <v>15</v>
      </c>
      <c r="C83" s="17"/>
      <c r="D83" s="17"/>
      <c r="E83" s="17"/>
      <c r="F83" s="17"/>
      <c r="G83" s="17"/>
      <c r="H83" s="17"/>
      <c r="I83" s="34"/>
      <c r="J83" s="17"/>
      <c r="K83" s="17"/>
      <c r="L83" s="35"/>
    </row>
    <row r="84" spans="1:12" ht="15">
      <c r="A84" s="37" t="s">
        <v>48</v>
      </c>
      <c r="B84" s="31" t="s">
        <v>15</v>
      </c>
      <c r="C84" s="17"/>
      <c r="D84" s="17"/>
      <c r="E84" s="17"/>
      <c r="F84" s="17"/>
      <c r="G84" s="17"/>
      <c r="H84" s="17"/>
      <c r="I84" s="39"/>
      <c r="J84" s="17"/>
      <c r="K84" s="17"/>
      <c r="L84" s="35"/>
    </row>
    <row r="85" spans="1:12" ht="15">
      <c r="A85" s="30" t="s">
        <v>49</v>
      </c>
      <c r="B85" s="31" t="s">
        <v>15</v>
      </c>
      <c r="C85" s="17"/>
      <c r="D85" s="17"/>
      <c r="E85" s="17"/>
      <c r="F85" s="17"/>
      <c r="G85" s="17"/>
      <c r="H85" s="17"/>
      <c r="I85" s="34"/>
      <c r="J85" s="17"/>
      <c r="K85" s="17"/>
      <c r="L85" s="35"/>
    </row>
    <row r="86" spans="1:12" ht="15">
      <c r="A86" s="30" t="s">
        <v>31</v>
      </c>
      <c r="B86" s="31" t="s">
        <v>15</v>
      </c>
      <c r="C86" s="17"/>
      <c r="D86" s="17"/>
      <c r="E86" s="17"/>
      <c r="F86" s="17"/>
      <c r="G86" s="17"/>
      <c r="H86" s="17"/>
      <c r="I86" s="34"/>
      <c r="J86" s="17"/>
      <c r="K86" s="17"/>
      <c r="L86" s="35"/>
    </row>
    <row r="87" spans="1:12" ht="15">
      <c r="A87" s="38" t="s">
        <v>81</v>
      </c>
      <c r="B87" s="31" t="s">
        <v>15</v>
      </c>
      <c r="C87" s="20"/>
      <c r="D87" s="20"/>
      <c r="E87" s="20"/>
      <c r="F87" s="20"/>
      <c r="G87" s="20"/>
      <c r="H87" s="20"/>
      <c r="I87" s="40"/>
      <c r="J87" s="20"/>
      <c r="K87" s="20"/>
      <c r="L87" s="4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"/>
  <sheetViews>
    <sheetView topLeftCell="A3" workbookViewId="0">
      <pane xSplit="2" topLeftCell="C5" activePane="topRight" state="frozen"/>
      <selection pane="topRight" activeCell="G5" sqref="G5:G6"/>
    </sheetView>
  </sheetViews>
  <sheetFormatPr defaultColWidth="9" defaultRowHeight="13.5"/>
  <cols>
    <col min="1" max="1" width="27.625" customWidth="1"/>
    <col min="2" max="2" width="14.25" customWidth="1"/>
    <col min="3" max="4" width="16.25" customWidth="1"/>
    <col min="5" max="6" width="11.625" customWidth="1"/>
    <col min="7" max="7" width="15.25" customWidth="1"/>
    <col min="8" max="8" width="21.75" customWidth="1"/>
    <col min="9" max="9" width="17.25" customWidth="1"/>
    <col min="10" max="10" width="19.75" customWidth="1"/>
    <col min="11" max="11" width="16.875" customWidth="1"/>
    <col min="12" max="12" width="20.375" customWidth="1"/>
    <col min="13" max="13" width="13" customWidth="1"/>
    <col min="14" max="15" width="11.25" customWidth="1"/>
    <col min="16" max="17" width="17.25" customWidth="1"/>
    <col min="18" max="18" width="18.375" customWidth="1"/>
  </cols>
  <sheetData>
    <row r="1" spans="1:18">
      <c r="C1" s="46" t="s">
        <v>92</v>
      </c>
      <c r="D1" s="46"/>
      <c r="E1" s="46"/>
      <c r="F1" s="46"/>
      <c r="G1" s="47"/>
      <c r="H1" s="48" t="s">
        <v>93</v>
      </c>
      <c r="I1" s="48"/>
      <c r="J1" s="48"/>
      <c r="K1" s="48"/>
      <c r="L1" s="48"/>
      <c r="M1" s="49" t="s">
        <v>94</v>
      </c>
      <c r="N1" s="46"/>
      <c r="O1" s="47"/>
      <c r="P1" s="50" t="s">
        <v>95</v>
      </c>
    </row>
    <row r="2" spans="1:1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82</v>
      </c>
      <c r="N2" t="s">
        <v>101</v>
      </c>
      <c r="O2" t="s">
        <v>102</v>
      </c>
      <c r="P2" s="22" t="s">
        <v>9</v>
      </c>
      <c r="Q2" t="s">
        <v>103</v>
      </c>
      <c r="R2" t="s">
        <v>83</v>
      </c>
    </row>
    <row r="3" spans="1:18">
      <c r="A3" s="44" t="s">
        <v>14</v>
      </c>
      <c r="B3" s="15" t="s">
        <v>15</v>
      </c>
      <c r="C3" s="16"/>
      <c r="D3" s="17"/>
      <c r="E3" s="18"/>
      <c r="F3" s="17"/>
      <c r="G3" s="19">
        <v>1300</v>
      </c>
      <c r="H3" s="17"/>
      <c r="I3" s="17"/>
      <c r="J3" s="17"/>
      <c r="K3" s="17"/>
      <c r="L3" s="17"/>
      <c r="M3" s="17"/>
      <c r="N3" s="23">
        <v>1300</v>
      </c>
      <c r="O3" s="17"/>
      <c r="P3" s="24">
        <v>1000</v>
      </c>
      <c r="R3" s="18"/>
    </row>
    <row r="4" spans="1:18">
      <c r="A4" s="44" t="s">
        <v>16</v>
      </c>
      <c r="B4" s="15" t="s">
        <v>15</v>
      </c>
      <c r="C4" s="16"/>
      <c r="D4" s="17"/>
      <c r="E4" s="18"/>
      <c r="F4" s="17"/>
      <c r="G4" s="18">
        <v>550</v>
      </c>
      <c r="H4" s="17"/>
      <c r="I4" s="17"/>
      <c r="J4" s="17"/>
      <c r="K4" s="17"/>
      <c r="L4" s="17"/>
      <c r="M4" s="17"/>
      <c r="N4" s="23">
        <v>287.5</v>
      </c>
      <c r="O4" s="23">
        <v>275</v>
      </c>
      <c r="P4" s="24">
        <v>312.5</v>
      </c>
      <c r="R4" s="18"/>
    </row>
    <row r="5" spans="1:18">
      <c r="A5" s="44" t="s">
        <v>17</v>
      </c>
      <c r="B5" s="15" t="s">
        <v>15</v>
      </c>
      <c r="C5" s="16"/>
      <c r="D5" s="17"/>
      <c r="E5" s="18"/>
      <c r="F5" s="17"/>
      <c r="G5" s="18">
        <v>800</v>
      </c>
      <c r="H5" s="17"/>
      <c r="I5" s="17"/>
      <c r="J5" s="17"/>
      <c r="K5" s="17"/>
      <c r="L5" s="17"/>
      <c r="M5" s="17"/>
      <c r="N5" s="23">
        <v>800</v>
      </c>
      <c r="O5" s="23">
        <v>346</v>
      </c>
      <c r="P5" s="24">
        <v>720</v>
      </c>
      <c r="Q5" s="29"/>
      <c r="R5" s="18"/>
    </row>
    <row r="6" spans="1:18">
      <c r="A6" s="44" t="s">
        <v>18</v>
      </c>
      <c r="B6" s="15" t="s">
        <v>15</v>
      </c>
      <c r="C6" s="16"/>
      <c r="D6" s="17"/>
      <c r="E6" s="18"/>
      <c r="F6" s="17"/>
      <c r="G6" s="18">
        <v>320</v>
      </c>
      <c r="H6" s="17"/>
      <c r="I6" s="17"/>
      <c r="J6" s="17"/>
      <c r="K6" s="17"/>
      <c r="L6" s="17"/>
      <c r="M6" s="17"/>
      <c r="N6" s="17"/>
      <c r="O6" s="23">
        <v>420</v>
      </c>
      <c r="P6" s="24">
        <v>600</v>
      </c>
      <c r="R6" s="18"/>
    </row>
    <row r="7" spans="1:18">
      <c r="A7" s="44" t="s">
        <v>19</v>
      </c>
      <c r="B7" s="15" t="s">
        <v>15</v>
      </c>
      <c r="C7" s="16"/>
      <c r="D7" s="17"/>
      <c r="E7" s="18"/>
      <c r="F7" s="17"/>
      <c r="G7" s="18">
        <v>700</v>
      </c>
      <c r="H7" s="17"/>
      <c r="I7" s="17"/>
      <c r="J7" s="17"/>
      <c r="K7" s="17"/>
      <c r="L7" s="17"/>
      <c r="M7" s="23">
        <v>1133</v>
      </c>
      <c r="N7" s="17"/>
      <c r="O7" s="23">
        <v>600</v>
      </c>
      <c r="P7" s="24">
        <v>800</v>
      </c>
      <c r="R7" s="18"/>
    </row>
    <row r="8" spans="1:18">
      <c r="A8" s="44" t="s">
        <v>20</v>
      </c>
      <c r="B8" s="15" t="s">
        <v>15</v>
      </c>
      <c r="C8" s="16"/>
      <c r="D8" s="17"/>
      <c r="E8" s="18"/>
      <c r="F8" s="17"/>
      <c r="G8" s="19">
        <v>3500</v>
      </c>
      <c r="H8" s="17"/>
      <c r="I8" s="17"/>
      <c r="J8" s="17"/>
      <c r="K8" s="17"/>
      <c r="L8" s="17"/>
      <c r="M8" s="17"/>
      <c r="N8" s="17"/>
      <c r="O8" s="17"/>
      <c r="P8" s="25"/>
      <c r="R8" s="18"/>
    </row>
    <row r="9" spans="1:18">
      <c r="A9" s="44" t="s">
        <v>21</v>
      </c>
      <c r="B9" s="15" t="s">
        <v>15</v>
      </c>
      <c r="C9" s="16"/>
      <c r="D9" s="17"/>
      <c r="E9" s="18"/>
      <c r="F9" s="17"/>
      <c r="G9" s="19">
        <v>1900</v>
      </c>
      <c r="H9" s="17"/>
      <c r="I9" s="17"/>
      <c r="J9" s="17"/>
      <c r="K9" s="17"/>
      <c r="L9" s="17"/>
      <c r="M9" s="17"/>
      <c r="N9" s="23">
        <v>900</v>
      </c>
      <c r="O9" s="23">
        <v>830</v>
      </c>
      <c r="P9" s="24">
        <v>1538</v>
      </c>
      <c r="R9" s="18"/>
    </row>
    <row r="10" spans="1:18">
      <c r="A10" s="44" t="s">
        <v>22</v>
      </c>
      <c r="B10" s="15" t="s">
        <v>15</v>
      </c>
      <c r="C10" s="16"/>
      <c r="D10" s="17"/>
      <c r="E10" s="18"/>
      <c r="F10" s="17"/>
      <c r="G10" s="18"/>
      <c r="H10" s="17"/>
      <c r="I10" s="17"/>
      <c r="J10" s="17"/>
      <c r="K10" s="17"/>
      <c r="L10" s="17"/>
      <c r="M10" s="17"/>
      <c r="N10" s="17"/>
      <c r="O10" s="17"/>
      <c r="P10" s="24"/>
      <c r="R10" s="18"/>
    </row>
    <row r="11" spans="1:18">
      <c r="A11" s="44" t="s">
        <v>86</v>
      </c>
      <c r="B11" s="15" t="s">
        <v>15</v>
      </c>
      <c r="C11" s="16"/>
      <c r="D11" s="17"/>
      <c r="E11" s="18"/>
      <c r="F11" s="17"/>
      <c r="G11" s="18">
        <v>500</v>
      </c>
      <c r="H11" s="17"/>
      <c r="I11" s="17"/>
      <c r="J11" s="17"/>
      <c r="K11" s="17"/>
      <c r="L11" s="17"/>
      <c r="M11" s="23">
        <v>500</v>
      </c>
      <c r="N11" s="17"/>
      <c r="O11" s="23">
        <v>450</v>
      </c>
      <c r="P11" s="24">
        <v>490</v>
      </c>
      <c r="Q11" s="29"/>
      <c r="R11" s="18"/>
    </row>
    <row r="12" spans="1:18">
      <c r="A12" s="44" t="s">
        <v>104</v>
      </c>
      <c r="B12" s="15" t="s">
        <v>15</v>
      </c>
      <c r="C12" s="16"/>
      <c r="D12" s="17"/>
      <c r="E12" s="18"/>
      <c r="F12" s="17"/>
      <c r="G12" s="19">
        <v>6500</v>
      </c>
      <c r="H12" s="17"/>
      <c r="I12" s="17"/>
      <c r="J12" s="17"/>
      <c r="K12" s="17"/>
      <c r="L12" s="17"/>
      <c r="M12" s="17"/>
      <c r="N12" s="17"/>
      <c r="O12" s="17"/>
      <c r="P12" s="24"/>
      <c r="R12" s="18"/>
    </row>
    <row r="13" spans="1:18">
      <c r="A13" s="44" t="s">
        <v>25</v>
      </c>
      <c r="B13" s="15" t="s">
        <v>15</v>
      </c>
      <c r="C13" s="16"/>
      <c r="D13" s="17"/>
      <c r="E13" s="18"/>
      <c r="F13" s="17"/>
      <c r="G13" s="19">
        <v>2600</v>
      </c>
      <c r="H13" s="17"/>
      <c r="I13" s="17"/>
      <c r="J13" s="17"/>
      <c r="K13" s="17"/>
      <c r="L13" s="17"/>
      <c r="M13" s="23">
        <v>2200</v>
      </c>
      <c r="N13" s="17"/>
      <c r="O13" s="23">
        <v>1400</v>
      </c>
      <c r="P13" s="24">
        <v>2080</v>
      </c>
      <c r="R13" s="18"/>
    </row>
    <row r="14" spans="1:18">
      <c r="A14" s="44" t="s">
        <v>26</v>
      </c>
      <c r="B14" s="15" t="s">
        <v>15</v>
      </c>
      <c r="C14" s="16"/>
      <c r="D14" s="17"/>
      <c r="E14" s="18"/>
      <c r="F14" s="17"/>
      <c r="G14" s="19"/>
      <c r="H14" s="17"/>
      <c r="I14" s="17"/>
      <c r="J14" s="17"/>
      <c r="K14" s="17"/>
      <c r="L14" s="17"/>
      <c r="M14" s="17"/>
      <c r="N14" s="17"/>
      <c r="O14" s="17"/>
      <c r="P14" s="24"/>
      <c r="R14" s="18"/>
    </row>
    <row r="15" spans="1:18">
      <c r="A15" s="44" t="s">
        <v>27</v>
      </c>
      <c r="B15" s="15" t="s">
        <v>15</v>
      </c>
      <c r="C15" s="16"/>
      <c r="D15" s="17"/>
      <c r="E15" s="18"/>
      <c r="F15" s="17"/>
      <c r="G15" s="18"/>
      <c r="H15" s="17"/>
      <c r="I15" s="17"/>
      <c r="J15" s="17"/>
      <c r="K15" s="17"/>
      <c r="L15" s="17"/>
      <c r="M15" s="17"/>
      <c r="N15" s="17"/>
      <c r="O15" s="17"/>
      <c r="P15" s="25"/>
      <c r="R15" s="18"/>
    </row>
    <row r="16" spans="1:18">
      <c r="A16" s="44" t="s">
        <v>28</v>
      </c>
      <c r="B16" s="15" t="s">
        <v>15</v>
      </c>
      <c r="C16" s="16"/>
      <c r="D16" s="17"/>
      <c r="E16" s="18"/>
      <c r="F16" s="17"/>
      <c r="G16" s="19"/>
      <c r="H16" s="17"/>
      <c r="I16" s="17"/>
      <c r="J16" s="17"/>
      <c r="K16" s="17"/>
      <c r="L16" s="17"/>
      <c r="M16" s="17"/>
      <c r="N16" s="17"/>
      <c r="O16" s="17"/>
      <c r="P16" s="24"/>
      <c r="R16" s="18"/>
    </row>
    <row r="17" spans="1:18">
      <c r="A17" s="44" t="s">
        <v>29</v>
      </c>
      <c r="B17" s="15" t="s">
        <v>30</v>
      </c>
      <c r="C17" s="16"/>
      <c r="D17" s="17"/>
      <c r="E17" s="18"/>
      <c r="F17" s="17"/>
      <c r="G17" s="19"/>
      <c r="H17" s="17"/>
      <c r="I17" s="17"/>
      <c r="J17" s="17"/>
      <c r="K17" s="17"/>
      <c r="L17" s="17"/>
      <c r="M17" s="17"/>
      <c r="N17" s="17"/>
      <c r="O17" s="17"/>
      <c r="P17" s="24"/>
      <c r="R17" s="18"/>
    </row>
    <row r="18" spans="1:18">
      <c r="A18" s="44" t="s">
        <v>105</v>
      </c>
      <c r="B18" s="15" t="s">
        <v>15</v>
      </c>
      <c r="C18" s="16"/>
      <c r="D18" s="17"/>
      <c r="E18" s="18"/>
      <c r="F18" s="17"/>
      <c r="G18" s="19">
        <v>2000</v>
      </c>
      <c r="H18" s="17"/>
      <c r="I18" s="17"/>
      <c r="J18" s="17"/>
      <c r="K18" s="17"/>
      <c r="L18" s="17"/>
      <c r="M18" s="23">
        <v>1000</v>
      </c>
      <c r="N18" s="17"/>
      <c r="O18" s="17">
        <v>800</v>
      </c>
      <c r="P18" s="24">
        <v>500</v>
      </c>
      <c r="R18" s="18"/>
    </row>
    <row r="19" spans="1:18">
      <c r="A19" s="15" t="s">
        <v>106</v>
      </c>
      <c r="B19" s="15"/>
      <c r="C19" s="16"/>
      <c r="D19" s="17"/>
      <c r="E19" s="18"/>
      <c r="F19" s="17"/>
      <c r="G19" s="18"/>
      <c r="H19" s="17"/>
      <c r="I19" s="17"/>
      <c r="J19" s="17"/>
      <c r="K19" s="17"/>
      <c r="L19" s="17"/>
      <c r="M19" s="17" t="s">
        <v>107</v>
      </c>
      <c r="N19" s="17"/>
      <c r="O19" s="17" t="s">
        <v>108</v>
      </c>
      <c r="P19" s="25" t="s">
        <v>109</v>
      </c>
      <c r="R19" s="18"/>
    </row>
    <row r="20" spans="1:18">
      <c r="A20" s="51" t="s">
        <v>110</v>
      </c>
      <c r="B20" s="51"/>
      <c r="C20" s="52"/>
      <c r="D20" s="20"/>
      <c r="E20" s="21"/>
      <c r="F20" s="20"/>
      <c r="G20" s="21"/>
      <c r="H20" s="20"/>
      <c r="I20" s="20"/>
      <c r="J20" s="20"/>
      <c r="K20" s="20"/>
      <c r="L20" s="20"/>
      <c r="M20" s="26">
        <v>3000</v>
      </c>
      <c r="N20" s="20"/>
      <c r="O20" s="20" t="s">
        <v>111</v>
      </c>
      <c r="P20" s="27"/>
      <c r="Q20" s="20"/>
      <c r="R20" s="21"/>
    </row>
    <row r="21" spans="1:18">
      <c r="A21" s="51" t="s">
        <v>67</v>
      </c>
      <c r="B21" s="51"/>
      <c r="C21" s="52"/>
      <c r="D21" s="20"/>
      <c r="E21" s="21"/>
      <c r="F21" s="20"/>
      <c r="G21" s="21"/>
      <c r="H21" s="20"/>
      <c r="I21" s="20"/>
      <c r="J21" s="20"/>
      <c r="K21" s="20"/>
      <c r="L21" s="20"/>
      <c r="M21" s="20"/>
      <c r="N21" s="20"/>
      <c r="O21" s="26">
        <v>1700</v>
      </c>
      <c r="P21" s="28">
        <v>3000</v>
      </c>
      <c r="Q21" s="20"/>
      <c r="R21" s="21"/>
    </row>
    <row r="22" spans="1:18">
      <c r="A22" s="51" t="s">
        <v>112</v>
      </c>
      <c r="B22" s="51"/>
      <c r="C22" s="52"/>
      <c r="D22" s="20"/>
      <c r="E22" s="21"/>
      <c r="F22" s="20"/>
      <c r="G22" s="21"/>
      <c r="H22" s="20"/>
      <c r="I22" s="20"/>
      <c r="J22" s="20"/>
      <c r="K22" s="20"/>
      <c r="L22" s="20"/>
      <c r="M22" s="26">
        <v>6000</v>
      </c>
      <c r="N22" s="20"/>
      <c r="O22" s="26">
        <v>2500</v>
      </c>
      <c r="P22" s="28">
        <v>4000</v>
      </c>
      <c r="Q22" s="20"/>
      <c r="R22" s="21"/>
    </row>
    <row r="23" spans="1:18">
      <c r="A23" s="51" t="s">
        <v>113</v>
      </c>
      <c r="B23" s="51"/>
      <c r="C23" s="52"/>
      <c r="D23" s="20"/>
      <c r="E23" s="21"/>
      <c r="F23" s="20"/>
      <c r="G23" s="21">
        <v>300</v>
      </c>
      <c r="H23" s="20"/>
      <c r="I23" s="20"/>
      <c r="J23" s="20"/>
      <c r="K23" s="20"/>
      <c r="L23" s="20"/>
      <c r="M23" s="20"/>
      <c r="N23" s="20"/>
      <c r="O23" s="20">
        <v>400</v>
      </c>
      <c r="P23" s="27">
        <v>500</v>
      </c>
      <c r="Q23" s="20"/>
      <c r="R23" s="21"/>
    </row>
    <row r="24" spans="1:18">
      <c r="A24" s="51" t="s">
        <v>114</v>
      </c>
      <c r="B24" s="51"/>
      <c r="C24" s="52"/>
      <c r="D24" s="20"/>
      <c r="E24" s="21"/>
      <c r="F24" s="20"/>
      <c r="G24" s="21"/>
      <c r="H24" s="20"/>
      <c r="I24" s="20"/>
      <c r="J24" s="20"/>
      <c r="K24" s="20"/>
      <c r="L24" s="20"/>
      <c r="M24" s="20"/>
      <c r="N24" s="20"/>
      <c r="O24" s="20">
        <v>300</v>
      </c>
      <c r="P24" s="27">
        <v>200</v>
      </c>
      <c r="Q24" s="20"/>
      <c r="R24" s="21"/>
    </row>
    <row r="25" spans="1:18">
      <c r="A25" s="51" t="s">
        <v>59</v>
      </c>
      <c r="B25" s="51"/>
      <c r="C25" s="52"/>
      <c r="D25" s="20"/>
      <c r="E25" s="21"/>
      <c r="F25" s="20"/>
      <c r="G25" s="21"/>
      <c r="H25" s="20"/>
      <c r="I25" s="20"/>
      <c r="J25" s="20"/>
      <c r="K25" s="20"/>
      <c r="L25" s="20"/>
      <c r="M25" s="20"/>
      <c r="N25" s="26">
        <v>300</v>
      </c>
      <c r="O25" s="26">
        <v>550</v>
      </c>
      <c r="P25" s="28">
        <v>275</v>
      </c>
      <c r="Q25" s="20"/>
      <c r="R25" s="21"/>
    </row>
    <row r="26" spans="1:18">
      <c r="A26" s="51" t="s">
        <v>62</v>
      </c>
      <c r="B26" s="51"/>
      <c r="C26" s="52"/>
      <c r="D26" s="20"/>
      <c r="E26" s="21"/>
      <c r="F26" s="20"/>
      <c r="G26" s="21"/>
      <c r="H26" s="20"/>
      <c r="I26" s="20"/>
      <c r="J26" s="20"/>
      <c r="K26" s="20"/>
      <c r="L26" s="20"/>
      <c r="M26" s="20"/>
      <c r="N26" s="20"/>
      <c r="O26" s="26">
        <v>17000</v>
      </c>
      <c r="P26" s="28">
        <v>2600</v>
      </c>
      <c r="Q26" s="20"/>
      <c r="R26" s="21"/>
    </row>
    <row r="27" spans="1:18">
      <c r="A27" s="51" t="s">
        <v>20</v>
      </c>
      <c r="B27" s="51"/>
      <c r="C27" s="52"/>
      <c r="D27" s="20"/>
      <c r="E27" s="21"/>
      <c r="F27" s="20"/>
      <c r="G27" s="21"/>
      <c r="H27" s="20"/>
      <c r="I27" s="20"/>
      <c r="J27" s="20"/>
      <c r="K27" s="20"/>
      <c r="L27" s="20"/>
      <c r="M27" s="20"/>
      <c r="N27" s="20"/>
      <c r="O27" s="20"/>
      <c r="P27" s="27"/>
      <c r="Q27" s="20"/>
      <c r="R27" s="21"/>
    </row>
    <row r="28" spans="1:18">
      <c r="A28" s="51" t="s">
        <v>69</v>
      </c>
      <c r="B28" s="51"/>
      <c r="C28" s="52"/>
      <c r="D28" s="20"/>
      <c r="E28" s="21"/>
      <c r="F28" s="20"/>
      <c r="G28" s="21"/>
      <c r="H28" s="20"/>
      <c r="I28" s="20"/>
      <c r="J28" s="20"/>
      <c r="K28" s="20"/>
      <c r="L28" s="20"/>
      <c r="M28" s="20"/>
      <c r="N28" s="20"/>
      <c r="O28" s="26">
        <v>600</v>
      </c>
      <c r="P28" s="28">
        <v>833</v>
      </c>
      <c r="Q28" s="20"/>
      <c r="R28" s="21"/>
    </row>
    <row r="29" spans="1:18">
      <c r="A29" s="51" t="s">
        <v>115</v>
      </c>
      <c r="B29" s="51"/>
      <c r="C29" s="52"/>
      <c r="D29" s="20"/>
      <c r="E29" s="21"/>
      <c r="F29" s="20"/>
      <c r="G29" s="21"/>
      <c r="H29" s="20"/>
      <c r="I29" s="20"/>
      <c r="J29" s="20"/>
      <c r="K29" s="20"/>
      <c r="L29" s="20"/>
      <c r="M29" s="20"/>
      <c r="N29" s="20"/>
      <c r="O29" s="26">
        <v>800</v>
      </c>
      <c r="P29" s="28">
        <v>900</v>
      </c>
      <c r="Q29" s="20"/>
      <c r="R29" s="21"/>
    </row>
    <row r="30" spans="1:18">
      <c r="A30" s="51" t="s">
        <v>116</v>
      </c>
      <c r="B30" s="51"/>
      <c r="C30" s="52"/>
      <c r="D30" s="20"/>
      <c r="E30" s="21"/>
      <c r="F30" s="20"/>
      <c r="G30" s="21"/>
      <c r="H30" s="20"/>
      <c r="I30" s="20"/>
      <c r="J30" s="20"/>
      <c r="K30" s="20"/>
      <c r="L30" s="20"/>
      <c r="M30" s="20"/>
      <c r="N30" s="20"/>
      <c r="O30" s="26">
        <v>1500</v>
      </c>
      <c r="P30" s="28">
        <v>2000</v>
      </c>
      <c r="Q30" s="20"/>
      <c r="R30" s="21" t="s">
        <v>117</v>
      </c>
    </row>
    <row r="31" spans="1:18">
      <c r="A31" s="51" t="s">
        <v>22</v>
      </c>
      <c r="B31" s="51"/>
      <c r="C31" s="52"/>
      <c r="D31" s="20"/>
      <c r="E31" s="21"/>
      <c r="F31" s="20"/>
      <c r="G31" s="21"/>
      <c r="H31" s="20"/>
      <c r="I31" s="20"/>
      <c r="J31" s="20"/>
      <c r="K31" s="20"/>
      <c r="L31" s="20"/>
      <c r="M31" s="20"/>
      <c r="N31" s="20"/>
      <c r="O31" s="20"/>
      <c r="P31" s="27"/>
      <c r="Q31" s="20"/>
      <c r="R31" s="21"/>
    </row>
    <row r="32" spans="1:18">
      <c r="A32" s="51" t="s">
        <v>118</v>
      </c>
      <c r="B32" s="51"/>
      <c r="C32" s="52"/>
      <c r="D32" s="20"/>
      <c r="E32" s="21"/>
      <c r="F32" s="20"/>
      <c r="G32" s="21">
        <v>300</v>
      </c>
      <c r="H32" s="20"/>
      <c r="I32" s="20"/>
      <c r="J32" s="20"/>
      <c r="K32" s="20"/>
      <c r="L32" s="20"/>
      <c r="M32" s="20"/>
      <c r="N32" s="20"/>
      <c r="O32" s="20">
        <v>500</v>
      </c>
      <c r="P32" s="27">
        <v>300</v>
      </c>
      <c r="Q32" s="20"/>
      <c r="R32" s="21"/>
    </row>
  </sheetData>
  <mergeCells count="3">
    <mergeCell ref="C1:G1"/>
    <mergeCell ref="H1:L1"/>
    <mergeCell ref="M1:O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pane xSplit="4" ySplit="2" topLeftCell="E3" activePane="bottomRight" state="frozen"/>
      <selection pane="bottomRight" activeCell="B8" sqref="B8"/>
      <selection pane="bottomLeft"/>
      <selection pane="topRight"/>
    </sheetView>
  </sheetViews>
  <sheetFormatPr defaultColWidth="9.125" defaultRowHeight="13.5"/>
  <cols>
    <col min="1" max="1" width="16.625" style="1" customWidth="1"/>
    <col min="2" max="2" width="10.125" style="1" customWidth="1"/>
    <col min="3" max="3" width="17" style="1" customWidth="1"/>
    <col min="4" max="4" width="14.25" style="1" customWidth="1"/>
    <col min="5" max="5" width="9.25" style="1" customWidth="1"/>
    <col min="6" max="6" width="11.125" style="1" customWidth="1"/>
    <col min="7" max="7" width="10.75" style="1" customWidth="1"/>
    <col min="8" max="8" width="9.25" style="1" customWidth="1"/>
    <col min="9" max="9" width="11.75" style="1" customWidth="1"/>
    <col min="10" max="10" width="13" style="1" customWidth="1"/>
    <col min="11" max="11" width="15.25" style="1" customWidth="1"/>
    <col min="12" max="12" width="17.25" style="1" customWidth="1"/>
    <col min="13" max="13" width="19.75" style="1" customWidth="1"/>
    <col min="14" max="14" width="14.125" style="1" customWidth="1"/>
    <col min="15" max="16" width="15.875" style="1" customWidth="1"/>
    <col min="17" max="17" width="24.875" style="1" customWidth="1"/>
    <col min="18" max="18" width="14.75" style="1" customWidth="1"/>
    <col min="19" max="16384" width="9.125" style="1"/>
  </cols>
  <sheetData>
    <row r="1" spans="1:18">
      <c r="A1" s="53"/>
      <c r="B1" s="53"/>
      <c r="C1" s="53"/>
      <c r="D1" s="53"/>
      <c r="E1" s="42" t="s">
        <v>119</v>
      </c>
      <c r="F1" s="42"/>
      <c r="G1" s="42"/>
      <c r="H1" s="42"/>
      <c r="I1" s="54" t="s">
        <v>120</v>
      </c>
      <c r="J1" s="54"/>
      <c r="K1" s="54"/>
      <c r="L1" s="55" t="s">
        <v>93</v>
      </c>
      <c r="M1" s="55"/>
      <c r="N1" s="55"/>
      <c r="O1" s="43" t="s">
        <v>121</v>
      </c>
      <c r="P1" s="43"/>
      <c r="Q1" s="6" t="s">
        <v>95</v>
      </c>
      <c r="R1" s="6"/>
    </row>
    <row r="2" spans="1:18" ht="44.25" customHeight="1">
      <c r="A2" s="56" t="s">
        <v>1</v>
      </c>
      <c r="B2" s="56" t="s">
        <v>2</v>
      </c>
      <c r="C2" s="56" t="s">
        <v>122</v>
      </c>
      <c r="D2" s="56" t="s">
        <v>103</v>
      </c>
      <c r="E2" s="2" t="s">
        <v>123</v>
      </c>
      <c r="F2" s="2" t="s">
        <v>124</v>
      </c>
      <c r="G2" s="2" t="s">
        <v>125</v>
      </c>
      <c r="H2" s="2" t="s">
        <v>126</v>
      </c>
      <c r="I2" s="56" t="s">
        <v>127</v>
      </c>
      <c r="J2" s="56" t="s">
        <v>128</v>
      </c>
      <c r="K2" s="56" t="s">
        <v>7</v>
      </c>
      <c r="L2" s="57" t="s">
        <v>96</v>
      </c>
      <c r="M2" s="57" t="s">
        <v>97</v>
      </c>
      <c r="N2" s="57" t="s">
        <v>98</v>
      </c>
      <c r="O2" s="8" t="s">
        <v>129</v>
      </c>
      <c r="P2" s="8" t="s">
        <v>130</v>
      </c>
      <c r="Q2" s="12" t="s">
        <v>131</v>
      </c>
      <c r="R2" s="12" t="s">
        <v>83</v>
      </c>
    </row>
    <row r="3" spans="1:18">
      <c r="A3" s="58" t="s">
        <v>14</v>
      </c>
      <c r="B3" s="58" t="s">
        <v>15</v>
      </c>
      <c r="C3" s="59" t="e">
        <f>VLOOKUP(Table1634[[#This Row],[Produce]],'[1]AWESOME FRESH PRODUCE '!$A$3:$H$61,4,FALSE)</f>
        <v>#N/A</v>
      </c>
      <c r="D3" s="60" t="e">
        <f>VLOOKUP(Table1634[[#This Row],[Produce]],'[1]AWESOME FRESH PRODUCE '!$A$3:$H$59,6,FALSE)</f>
        <v>#N/A</v>
      </c>
      <c r="E3" s="3"/>
      <c r="F3" s="3"/>
      <c r="G3" s="3"/>
      <c r="H3" s="4"/>
      <c r="I3" s="58"/>
      <c r="J3" s="53"/>
      <c r="K3" s="61">
        <f>45000/'[2]12TH '!$F$3</f>
        <v>1125</v>
      </c>
      <c r="L3" s="62"/>
      <c r="M3" s="62"/>
      <c r="N3" s="62"/>
      <c r="O3" s="9"/>
      <c r="P3" s="10"/>
      <c r="Q3" s="6"/>
      <c r="R3" s="6"/>
    </row>
    <row r="4" spans="1:18">
      <c r="A4" s="58" t="s">
        <v>87</v>
      </c>
      <c r="B4" s="58" t="s">
        <v>15</v>
      </c>
      <c r="C4" s="59" t="e">
        <f>VLOOKUP(Table1634[[#This Row],[Produce]],'[1]AWESOME FRESH PRODUCE '!$A$3:$H$61,4,FALSE)</f>
        <v>#N/A</v>
      </c>
      <c r="D4" s="60" t="e">
        <f>VLOOKUP(Table1634[[#This Row],[Produce]],'[1]AWESOME FRESH PRODUCE '!$A$3:$H$60,6,FALSE)</f>
        <v>#N/A</v>
      </c>
      <c r="E4" s="3"/>
      <c r="F4" s="3"/>
      <c r="G4" s="3"/>
      <c r="H4" s="3"/>
      <c r="I4" s="58"/>
      <c r="J4" s="53"/>
      <c r="K4" s="58">
        <v>7500</v>
      </c>
      <c r="L4" s="62"/>
      <c r="M4" s="62"/>
      <c r="N4" s="62"/>
      <c r="O4" s="10">
        <v>4000</v>
      </c>
      <c r="P4" s="10">
        <v>3500</v>
      </c>
      <c r="Q4" s="6"/>
      <c r="R4" s="6"/>
    </row>
    <row r="5" spans="1:18">
      <c r="A5" s="58" t="s">
        <v>16</v>
      </c>
      <c r="B5" s="58" t="s">
        <v>15</v>
      </c>
      <c r="C5" s="59" t="e">
        <f>VLOOKUP(Table1634[[#This Row],[Produce]],'[1]AWESOME FRESH PRODUCE '!$A$3:$H$61,4,FALSE)</f>
        <v>#N/A</v>
      </c>
      <c r="D5" s="60" t="e">
        <f>VLOOKUP(Table1634[[#This Row],[Produce]],'[1]AWESOME FRESH PRODUCE '!$A$3:$H$60,6,FALSE)</f>
        <v>#N/A</v>
      </c>
      <c r="E5" s="3">
        <v>320</v>
      </c>
      <c r="F5" s="3">
        <v>320</v>
      </c>
      <c r="G5" s="3">
        <v>360</v>
      </c>
      <c r="H5" s="3"/>
      <c r="I5" s="58">
        <f>20000/50</f>
        <v>400</v>
      </c>
      <c r="J5" s="53"/>
      <c r="K5" s="58">
        <f>22000/40</f>
        <v>550</v>
      </c>
      <c r="L5" s="62"/>
      <c r="M5" s="62"/>
      <c r="N5" s="62"/>
      <c r="O5" s="9">
        <v>437.5</v>
      </c>
      <c r="P5" s="9"/>
      <c r="Q5" s="13"/>
      <c r="R5" s="6"/>
    </row>
    <row r="6" spans="1:18">
      <c r="A6" s="58" t="s">
        <v>17</v>
      </c>
      <c r="B6" s="58" t="s">
        <v>15</v>
      </c>
      <c r="C6" s="59" t="e">
        <f>VLOOKUP(Table1634[[#This Row],[Produce]],'[1]AWESOME FRESH PRODUCE '!$A$3:$H$61,4,FALSE)</f>
        <v>#N/A</v>
      </c>
      <c r="D6" s="60" t="e">
        <f>VLOOKUP(Table1634[[#This Row],[Produce]],'[1]AWESOME FRESH PRODUCE '!$A$3:$H$60,6,FALSE)</f>
        <v>#N/A</v>
      </c>
      <c r="E6" s="3"/>
      <c r="F6" s="3"/>
      <c r="G6" s="3"/>
      <c r="H6" s="3"/>
      <c r="I6" s="58">
        <f>75000/50</f>
        <v>1500</v>
      </c>
      <c r="J6" s="53"/>
      <c r="K6" s="58">
        <f>60000/50</f>
        <v>1200</v>
      </c>
      <c r="L6" s="62"/>
      <c r="M6" s="62"/>
      <c r="N6" s="62"/>
      <c r="O6" s="10">
        <v>1150</v>
      </c>
      <c r="P6" s="10"/>
      <c r="Q6" s="13"/>
      <c r="R6" s="6"/>
    </row>
    <row r="7" spans="1:18">
      <c r="A7" s="58" t="s">
        <v>113</v>
      </c>
      <c r="B7" s="58" t="s">
        <v>132</v>
      </c>
      <c r="C7" s="59" t="e">
        <f>VLOOKUP(Table1634[[#This Row],[Produce]],'[1]AWESOME FRESH PRODUCE '!$A$3:$H$61,4,FALSE)</f>
        <v>#N/A</v>
      </c>
      <c r="D7" s="60" t="e">
        <f>VLOOKUP(Table1634[[#This Row],[Produce]],'[1]AWESOME FRESH PRODUCE '!$A$3:$H$60,6,FALSE)</f>
        <v>#N/A</v>
      </c>
      <c r="E7" s="3"/>
      <c r="F7" s="3"/>
      <c r="G7" s="3"/>
      <c r="H7" s="3"/>
      <c r="I7" s="58"/>
      <c r="J7" s="53"/>
      <c r="K7" s="58">
        <v>300</v>
      </c>
      <c r="L7" s="62"/>
      <c r="M7" s="62"/>
      <c r="N7" s="62"/>
      <c r="O7" s="9"/>
      <c r="P7" s="9"/>
      <c r="Q7" s="6"/>
      <c r="R7" s="6"/>
    </row>
    <row r="8" spans="1:18">
      <c r="A8" s="58" t="s">
        <v>18</v>
      </c>
      <c r="B8" s="58" t="s">
        <v>15</v>
      </c>
      <c r="C8" s="59" t="e">
        <f>VLOOKUP(Table1634[[#This Row],[Produce]],'[1]AWESOME FRESH PRODUCE '!$A$3:$H$61,4,FALSE)</f>
        <v>#N/A</v>
      </c>
      <c r="D8" s="60" t="e">
        <f>VLOOKUP(Table1634[[#This Row],[Produce]],'[1]AWESOME FRESH PRODUCE '!$A$3:$H$60,6,FALSE)</f>
        <v>#N/A</v>
      </c>
      <c r="E8" s="3">
        <v>450</v>
      </c>
      <c r="F8" s="3">
        <v>450</v>
      </c>
      <c r="G8" s="3">
        <v>200</v>
      </c>
      <c r="H8" s="3"/>
      <c r="I8" s="58"/>
      <c r="J8" s="53"/>
      <c r="K8" s="58">
        <f>16000/50</f>
        <v>320</v>
      </c>
      <c r="L8" s="62"/>
      <c r="M8" s="62"/>
      <c r="N8" s="62"/>
      <c r="O8" s="9">
        <v>600</v>
      </c>
      <c r="P8" s="9"/>
      <c r="Q8" s="13"/>
      <c r="R8" s="6"/>
    </row>
    <row r="9" spans="1:18">
      <c r="A9" s="58" t="s">
        <v>59</v>
      </c>
      <c r="B9" s="58"/>
      <c r="C9" s="59" t="e">
        <f>VLOOKUP(Table1634[[#This Row],[Produce]],'[1]AWESOME FRESH PRODUCE '!$A$3:$H$61,4,FALSE)</f>
        <v>#N/A</v>
      </c>
      <c r="D9" s="60" t="e">
        <f>VLOOKUP(Table1634[[#This Row],[Produce]],'[1]AWESOME FRESH PRODUCE '!$A$3:$H$60,6,FALSE)</f>
        <v>#N/A</v>
      </c>
      <c r="E9" s="3"/>
      <c r="F9" s="3"/>
      <c r="G9" s="3"/>
      <c r="H9" s="3"/>
      <c r="I9" s="58"/>
      <c r="J9" s="53"/>
      <c r="K9" s="58"/>
      <c r="L9" s="62"/>
      <c r="M9" s="62"/>
      <c r="N9" s="62"/>
      <c r="O9" s="9">
        <v>750</v>
      </c>
      <c r="P9" s="9"/>
      <c r="Q9" s="13"/>
      <c r="R9" s="6"/>
    </row>
    <row r="10" spans="1:18">
      <c r="A10" s="58" t="s">
        <v>133</v>
      </c>
      <c r="B10" s="58" t="s">
        <v>15</v>
      </c>
      <c r="C10" s="59" t="e">
        <f>VLOOKUP(Table1634[[#This Row],[Produce]],'[1]AWESOME FRESH PRODUCE '!$A$3:$H$61,4,FALSE)</f>
        <v>#N/A</v>
      </c>
      <c r="D10" s="60" t="e">
        <f>VLOOKUP(Table1634[[#This Row],[Produce]],'[1]AWESOME FRESH PRODUCE '!$A$3:$H$60,6,FALSE)</f>
        <v>#N/A</v>
      </c>
      <c r="E10" s="3">
        <v>670</v>
      </c>
      <c r="F10" s="3">
        <v>670</v>
      </c>
      <c r="G10" s="3">
        <v>1590</v>
      </c>
      <c r="H10" s="3"/>
      <c r="I10" s="58">
        <f>110000/50</f>
        <v>2200</v>
      </c>
      <c r="J10" s="53"/>
      <c r="K10" s="58">
        <f>35000/20</f>
        <v>1750</v>
      </c>
      <c r="L10" s="62"/>
      <c r="M10" s="62"/>
      <c r="N10" s="62"/>
      <c r="O10" s="9"/>
      <c r="P10" s="10">
        <v>1700</v>
      </c>
      <c r="Q10" s="13"/>
      <c r="R10" s="6"/>
    </row>
    <row r="11" spans="1:18">
      <c r="A11" s="58" t="s">
        <v>134</v>
      </c>
      <c r="B11" s="58"/>
      <c r="C11" s="59" t="e">
        <f>VLOOKUP(Table1634[[#This Row],[Produce]],'[1]AWESOME FRESH PRODUCE '!$A$3:$H$61,4,FALSE)</f>
        <v>#N/A</v>
      </c>
      <c r="D11" s="60" t="e">
        <f>VLOOKUP(Table1634[[#This Row],[Produce]],'[1]AWESOME FRESH PRODUCE '!$A$3:$H$60,6,FALSE)</f>
        <v>#N/A</v>
      </c>
      <c r="E11" s="3"/>
      <c r="F11" s="3"/>
      <c r="G11" s="3"/>
      <c r="H11" s="3"/>
      <c r="I11" s="58"/>
      <c r="J11" s="53"/>
      <c r="K11" s="58"/>
      <c r="L11" s="62"/>
      <c r="M11" s="62"/>
      <c r="N11" s="62"/>
      <c r="O11" s="9"/>
      <c r="P11" s="10"/>
      <c r="Q11" s="6"/>
      <c r="R11" s="6"/>
    </row>
    <row r="12" spans="1:18">
      <c r="A12" s="58" t="s">
        <v>135</v>
      </c>
      <c r="B12" s="58" t="s">
        <v>15</v>
      </c>
      <c r="C12" s="59" t="e">
        <f>VLOOKUP(Table1634[[#This Row],[Produce]],'[1]AWESOME FRESH PRODUCE '!$A$3:$H$61,4,FALSE)</f>
        <v>#N/A</v>
      </c>
      <c r="D12" s="60" t="e">
        <f>VLOOKUP(Table1634[[#This Row],[Produce]],'[1]AWESOME FRESH PRODUCE '!$A$3:$H$60,6,FALSE)</f>
        <v>#N/A</v>
      </c>
      <c r="E12" s="3"/>
      <c r="F12" s="3"/>
      <c r="G12" s="3"/>
      <c r="H12" s="3"/>
      <c r="I12" s="58"/>
      <c r="J12" s="53"/>
      <c r="K12" s="58">
        <f>8000/5</f>
        <v>1600</v>
      </c>
      <c r="L12" s="62"/>
      <c r="M12" s="62"/>
      <c r="N12" s="62"/>
      <c r="O12" s="9"/>
      <c r="P12" s="9"/>
      <c r="Q12" s="6"/>
      <c r="R12" s="6"/>
    </row>
    <row r="13" spans="1:18">
      <c r="A13" s="58" t="s">
        <v>62</v>
      </c>
      <c r="B13" s="58"/>
      <c r="C13" s="59" t="e">
        <f>VLOOKUP(Table1634[[#This Row],[Produce]],'[1]AWESOME FRESH PRODUCE '!$A$3:$H$61,4,FALSE)</f>
        <v>#N/A</v>
      </c>
      <c r="D13" s="60" t="e">
        <f>VLOOKUP(Table1634[[#This Row],[Produce]],'[1]AWESOME FRESH PRODUCE '!$A$3:$H$60,6,FALSE)</f>
        <v>#N/A</v>
      </c>
      <c r="E13" s="3"/>
      <c r="F13" s="3"/>
      <c r="G13" s="3"/>
      <c r="H13" s="3"/>
      <c r="I13" s="58"/>
      <c r="J13" s="53"/>
      <c r="K13" s="58"/>
      <c r="L13" s="62"/>
      <c r="M13" s="62"/>
      <c r="N13" s="62"/>
      <c r="O13" s="9"/>
      <c r="P13" s="9"/>
      <c r="Q13" s="13"/>
      <c r="R13" s="6"/>
    </row>
    <row r="14" spans="1:18">
      <c r="A14" s="58" t="s">
        <v>136</v>
      </c>
      <c r="B14" s="58" t="s">
        <v>15</v>
      </c>
      <c r="C14" s="59" t="e">
        <f>VLOOKUP(Table1634[[#This Row],[Produce]],'[1]AWESOME FRESH PRODUCE '!$A$3:$H$61,4,FALSE)</f>
        <v>#N/A</v>
      </c>
      <c r="D14" s="60" t="e">
        <f>VLOOKUP(Table1634[[#This Row],[Produce]],'[1]AWESOME FRESH PRODUCE '!$A$3:$H$60,6,FALSE)</f>
        <v>#N/A</v>
      </c>
      <c r="E14" s="3"/>
      <c r="F14" s="3"/>
      <c r="G14" s="3"/>
      <c r="H14" s="4"/>
      <c r="I14" s="58"/>
      <c r="J14" s="53"/>
      <c r="K14" s="61">
        <v>3500</v>
      </c>
      <c r="L14" s="62"/>
      <c r="M14" s="62"/>
      <c r="N14" s="62"/>
      <c r="O14" s="9"/>
      <c r="P14" s="9"/>
      <c r="Q14" s="6"/>
      <c r="R14" s="6"/>
    </row>
    <row r="15" spans="1:18">
      <c r="A15" s="58" t="s">
        <v>85</v>
      </c>
      <c r="B15" s="58" t="s">
        <v>15</v>
      </c>
      <c r="C15" s="59" t="e">
        <f>VLOOKUP(Table1634[[#This Row],[Produce]],'[1]AWESOME FRESH PRODUCE '!$A$3:$H$61,4,FALSE)</f>
        <v>#N/A</v>
      </c>
      <c r="D15" s="60" t="e">
        <f>VLOOKUP(Table1634[[#This Row],[Produce]],'[1]AWESOME FRESH PRODUCE '!$A$3:$H$60,6,FALSE)</f>
        <v>#N/A</v>
      </c>
      <c r="E15" s="3"/>
      <c r="F15" s="3"/>
      <c r="G15" s="3"/>
      <c r="H15" s="4"/>
      <c r="I15" s="58">
        <f>230000/120</f>
        <v>1916.6666666666699</v>
      </c>
      <c r="J15" s="53"/>
      <c r="K15" s="61">
        <f>200000/110</f>
        <v>1818.1818181818201</v>
      </c>
      <c r="L15" s="62"/>
      <c r="M15" s="62"/>
      <c r="N15" s="62"/>
      <c r="O15" s="10">
        <v>1400</v>
      </c>
      <c r="P15" s="10">
        <v>1000</v>
      </c>
      <c r="Q15" s="13"/>
      <c r="R15" s="6"/>
    </row>
    <row r="16" spans="1:18">
      <c r="A16" s="58" t="s">
        <v>118</v>
      </c>
      <c r="B16" s="58"/>
      <c r="C16" s="59" t="e">
        <f>VLOOKUP(Table1634[[#This Row],[Produce]],'[1]AWESOME FRESH PRODUCE '!$A$3:$H$61,4,FALSE)</f>
        <v>#N/A</v>
      </c>
      <c r="D16" s="60" t="e">
        <f>VLOOKUP(Table1634[[#This Row],[Produce]],'[1]AWESOME FRESH PRODUCE '!$A$3:$H$60,6,FALSE)</f>
        <v>#N/A</v>
      </c>
      <c r="E16" s="3"/>
      <c r="F16" s="3"/>
      <c r="G16" s="3"/>
      <c r="H16" s="3"/>
      <c r="I16" s="58"/>
      <c r="J16" s="53"/>
      <c r="K16" s="58">
        <v>300</v>
      </c>
      <c r="L16" s="62"/>
      <c r="M16" s="62"/>
      <c r="N16" s="62"/>
      <c r="O16" s="9"/>
      <c r="P16" s="9"/>
      <c r="Q16" s="6"/>
      <c r="R16" s="6"/>
    </row>
    <row r="17" spans="1:18">
      <c r="A17" s="58" t="s">
        <v>67</v>
      </c>
      <c r="B17" s="58"/>
      <c r="C17" s="59" t="e">
        <f>VLOOKUP(Table1634[[#This Row],[Produce]],'[1]AWESOME FRESH PRODUCE '!$A$3:$H$61,4,FALSE)</f>
        <v>#N/A</v>
      </c>
      <c r="D17" s="60" t="e">
        <f>VLOOKUP(Table1634[[#This Row],[Produce]],'[1]AWESOME FRESH PRODUCE '!$A$3:$H$60,6,FALSE)</f>
        <v>#N/A</v>
      </c>
      <c r="E17" s="3"/>
      <c r="F17" s="3"/>
      <c r="G17" s="3"/>
      <c r="H17" s="3"/>
      <c r="I17" s="58"/>
      <c r="J17" s="53"/>
      <c r="K17" s="58"/>
      <c r="L17" s="62"/>
      <c r="M17" s="62"/>
      <c r="N17" s="62"/>
      <c r="O17" s="9"/>
      <c r="P17" s="9"/>
      <c r="Q17" s="13"/>
      <c r="R17" s="6"/>
    </row>
    <row r="18" spans="1:18">
      <c r="A18" s="58" t="s">
        <v>22</v>
      </c>
      <c r="B18" s="58" t="s">
        <v>15</v>
      </c>
      <c r="C18" s="59" t="e">
        <f>VLOOKUP(Table1634[[#This Row],[Produce]],'[1]AWESOME FRESH PRODUCE '!$A$3:$H$61,4,FALSE)</f>
        <v>#N/A</v>
      </c>
      <c r="D18" s="60" t="e">
        <f>VLOOKUP(Table1634[[#This Row],[Produce]],'[1]AWESOME FRESH PRODUCE '!$A$3:$H$60,6,FALSE)</f>
        <v>#N/A</v>
      </c>
      <c r="E18" s="3"/>
      <c r="F18" s="3"/>
      <c r="G18" s="3"/>
      <c r="H18" s="3"/>
      <c r="I18" s="58"/>
      <c r="J18" s="53"/>
      <c r="K18" s="58"/>
      <c r="L18" s="62"/>
      <c r="M18" s="62"/>
      <c r="N18" s="62"/>
      <c r="O18" s="9"/>
      <c r="P18" s="9"/>
      <c r="Q18" s="6"/>
      <c r="R18" s="6"/>
    </row>
    <row r="19" spans="1:18">
      <c r="A19" s="58" t="s">
        <v>22</v>
      </c>
      <c r="B19" s="58"/>
      <c r="C19" s="59" t="e">
        <f>VLOOKUP(Table1634[[#This Row],[Produce]],'[1]AWESOME FRESH PRODUCE '!$A$3:$H$61,4,FALSE)</f>
        <v>#N/A</v>
      </c>
      <c r="D19" s="60" t="e">
        <f>VLOOKUP(Table1634[[#This Row],[Produce]],'[1]AWESOME FRESH PRODUCE '!$A$3:$H$60,6,FALSE)</f>
        <v>#N/A</v>
      </c>
      <c r="E19" s="3"/>
      <c r="F19" s="3"/>
      <c r="G19" s="3"/>
      <c r="H19" s="3"/>
      <c r="I19" s="58"/>
      <c r="J19" s="53"/>
      <c r="K19" s="58"/>
      <c r="L19" s="62"/>
      <c r="M19" s="62"/>
      <c r="N19" s="62"/>
      <c r="O19" s="9"/>
      <c r="P19" s="9"/>
      <c r="Q19" s="6"/>
      <c r="R19" s="6"/>
    </row>
    <row r="20" spans="1:18">
      <c r="A20" s="58" t="s">
        <v>112</v>
      </c>
      <c r="B20" s="58"/>
      <c r="C20" s="59" t="e">
        <f>VLOOKUP(Table1634[[#This Row],[Produce]],'[1]AWESOME FRESH PRODUCE '!$A$3:$H$61,4,FALSE)</f>
        <v>#N/A</v>
      </c>
      <c r="D20" s="60" t="e">
        <f>VLOOKUP(Table1634[[#This Row],[Produce]],'[1]AWESOME FRESH PRODUCE '!$A$3:$H$60,6,FALSE)</f>
        <v>#N/A</v>
      </c>
      <c r="E20" s="3"/>
      <c r="F20" s="3"/>
      <c r="G20" s="3"/>
      <c r="H20" s="3"/>
      <c r="I20" s="58"/>
      <c r="J20" s="53"/>
      <c r="K20" s="58"/>
      <c r="L20" s="62"/>
      <c r="M20" s="62"/>
      <c r="N20" s="62"/>
      <c r="O20" s="9"/>
      <c r="P20" s="10"/>
      <c r="Q20" s="13"/>
      <c r="R20" s="6"/>
    </row>
    <row r="21" spans="1:18">
      <c r="A21" s="58" t="s">
        <v>69</v>
      </c>
      <c r="B21" s="58"/>
      <c r="C21" s="59" t="e">
        <f>VLOOKUP(Table1634[[#This Row],[Produce]],'[1]AWESOME FRESH PRODUCE '!$A$3:$H$61,4,FALSE)</f>
        <v>#N/A</v>
      </c>
      <c r="D21" s="60" t="e">
        <f>VLOOKUP(Table1634[[#This Row],[Produce]],'[1]AWESOME FRESH PRODUCE '!$A$3:$H$60,6,FALSE)</f>
        <v>#N/A</v>
      </c>
      <c r="E21" s="3"/>
      <c r="F21" s="3"/>
      <c r="G21" s="3"/>
      <c r="H21" s="3"/>
      <c r="I21" s="58"/>
      <c r="J21" s="53"/>
      <c r="K21" s="58">
        <f>30000/30</f>
        <v>1000</v>
      </c>
      <c r="L21" s="62"/>
      <c r="M21" s="62"/>
      <c r="N21" s="62"/>
      <c r="O21" s="9"/>
      <c r="P21" s="9"/>
      <c r="Q21" s="13"/>
      <c r="R21" s="6"/>
    </row>
    <row r="22" spans="1:18">
      <c r="A22" s="58" t="s">
        <v>137</v>
      </c>
      <c r="B22" s="58"/>
      <c r="C22" s="59" t="e">
        <f>VLOOKUP(Table1634[[#This Row],[Produce]],'[1]AWESOME FRESH PRODUCE '!$A$3:$H$61,4,FALSE)</f>
        <v>#N/A</v>
      </c>
      <c r="D22" s="60" t="e">
        <f>VLOOKUP(Table1634[[#This Row],[Produce]],'[1]AWESOME FRESH PRODUCE '!$A$3:$H$60,6,FALSE)</f>
        <v>#N/A</v>
      </c>
      <c r="E22" s="3">
        <v>600</v>
      </c>
      <c r="F22" s="3"/>
      <c r="G22" s="3">
        <v>1250</v>
      </c>
      <c r="H22" s="3"/>
      <c r="I22" s="58">
        <f>20000/22</f>
        <v>909.09090909090901</v>
      </c>
      <c r="J22" s="53"/>
      <c r="K22" s="58">
        <v>675</v>
      </c>
      <c r="L22" s="62"/>
      <c r="M22" s="62"/>
      <c r="N22" s="62"/>
      <c r="O22" s="9"/>
      <c r="P22" s="9"/>
      <c r="Q22" s="13"/>
      <c r="R22" s="6"/>
    </row>
    <row r="23" spans="1:18">
      <c r="A23" s="58" t="s">
        <v>86</v>
      </c>
      <c r="B23" s="58" t="s">
        <v>15</v>
      </c>
      <c r="C23" s="59" t="e">
        <f>VLOOKUP(Table1634[[#This Row],[Produce]],'[1]AWESOME FRESH PRODUCE '!$A$3:$H$61,4,FALSE)</f>
        <v>#N/A</v>
      </c>
      <c r="D23" s="60" t="e">
        <f>VLOOKUP(Table1634[[#This Row],[Produce]],'[1]AWESOME FRESH PRODUCE '!$A$3:$H$60,6,FALSE)</f>
        <v>#N/A</v>
      </c>
      <c r="E23" s="3">
        <v>733</v>
      </c>
      <c r="F23" s="3">
        <v>733</v>
      </c>
      <c r="G23" s="3">
        <v>253</v>
      </c>
      <c r="H23" s="3">
        <v>866</v>
      </c>
      <c r="I23" s="58">
        <f>75000/100</f>
        <v>750</v>
      </c>
      <c r="J23" s="53"/>
      <c r="K23" s="53">
        <f>50000/100</f>
        <v>500</v>
      </c>
      <c r="L23" s="62"/>
      <c r="M23" s="62"/>
      <c r="N23" s="62"/>
      <c r="O23" s="9">
        <v>650</v>
      </c>
      <c r="P23" s="10"/>
      <c r="Q23" s="13"/>
      <c r="R23" s="6"/>
    </row>
    <row r="24" spans="1:18">
      <c r="A24" s="58" t="s">
        <v>138</v>
      </c>
      <c r="B24" s="58"/>
      <c r="C24" s="59" t="e">
        <f>VLOOKUP(Table1634[[#This Row],[Produce]],'[1]AWESOME FRESH PRODUCE '!$A$3:$H$61,4,FALSE)</f>
        <v>#N/A</v>
      </c>
      <c r="D24" s="60" t="e">
        <f>VLOOKUP(Table1634[[#This Row],[Produce]],'[1]AWESOME FRESH PRODUCE '!$A$3:$H$60,6,FALSE)</f>
        <v>#N/A</v>
      </c>
      <c r="E24" s="3"/>
      <c r="F24" s="3"/>
      <c r="G24" s="3"/>
      <c r="H24" s="3"/>
      <c r="I24" s="58"/>
      <c r="J24" s="53"/>
      <c r="K24" s="58"/>
      <c r="L24" s="62"/>
      <c r="M24" s="62"/>
      <c r="N24" s="62"/>
      <c r="O24" s="9"/>
      <c r="P24" s="9"/>
      <c r="Q24" s="6"/>
      <c r="R24" s="6"/>
    </row>
    <row r="25" spans="1:18">
      <c r="A25" s="58" t="s">
        <v>139</v>
      </c>
      <c r="B25" s="58" t="s">
        <v>15</v>
      </c>
      <c r="C25" s="59" t="e">
        <f>VLOOKUP(Table1634[[#This Row],[Produce]],'[1]AWESOME FRESH PRODUCE '!$A$3:$H$61,4,FALSE)</f>
        <v>#N/A</v>
      </c>
      <c r="D25" s="60" t="e">
        <f>VLOOKUP(Table1634[[#This Row],[Produce]],'[1]AWESOME FRESH PRODUCE '!$A$3:$H$60,6,FALSE)</f>
        <v>#N/A</v>
      </c>
      <c r="E25" s="3">
        <v>3636</v>
      </c>
      <c r="F25" s="3"/>
      <c r="G25" s="3">
        <v>2272</v>
      </c>
      <c r="H25" s="3">
        <v>727</v>
      </c>
      <c r="I25" s="58">
        <f>75000/22</f>
        <v>3409.0909090909099</v>
      </c>
      <c r="J25" s="53"/>
      <c r="K25" s="58">
        <f>35000/20</f>
        <v>1750</v>
      </c>
      <c r="L25" s="62"/>
      <c r="M25" s="62"/>
      <c r="N25" s="62"/>
      <c r="O25" s="9"/>
      <c r="P25" s="10">
        <v>1750</v>
      </c>
      <c r="Q25" s="13"/>
      <c r="R25" s="6"/>
    </row>
    <row r="26" spans="1:18">
      <c r="A26" s="58" t="s">
        <v>140</v>
      </c>
      <c r="B26" s="58" t="s">
        <v>15</v>
      </c>
      <c r="C26" s="59" t="e">
        <f>VLOOKUP(Table1634[[#This Row],[Produce]],'[1]AWESOME FRESH PRODUCE '!$A$3:$H$61,4,FALSE)</f>
        <v>#N/A</v>
      </c>
      <c r="D26" s="60" t="e">
        <f>VLOOKUP(Table1634[[#This Row],[Produce]],'[1]AWESOME FRESH PRODUCE '!$A$3:$H$60,6,FALSE)</f>
        <v>#N/A</v>
      </c>
      <c r="E26" s="3">
        <v>2380</v>
      </c>
      <c r="F26" s="3">
        <v>2380</v>
      </c>
      <c r="G26" s="3">
        <v>2380</v>
      </c>
      <c r="H26" s="3">
        <v>833</v>
      </c>
      <c r="I26" s="58">
        <f>70000/22</f>
        <v>3181.8181818181802</v>
      </c>
      <c r="J26" s="53"/>
      <c r="K26" s="58"/>
      <c r="L26" s="62"/>
      <c r="M26" s="62"/>
      <c r="N26" s="62"/>
      <c r="O26" s="9"/>
      <c r="P26" s="10">
        <v>3800</v>
      </c>
      <c r="Q26" s="6"/>
      <c r="R26" s="6"/>
    </row>
    <row r="27" spans="1:18">
      <c r="A27" s="58" t="s">
        <v>90</v>
      </c>
      <c r="B27" s="58" t="s">
        <v>15</v>
      </c>
      <c r="C27" s="59" t="e">
        <f>VLOOKUP(Table1634[[#This Row],[Produce]],'[1]AWESOME FRESH PRODUCE '!$A$3:$H$61,4,FALSE)</f>
        <v>#N/A</v>
      </c>
      <c r="D27" s="60" t="e">
        <f>VLOOKUP(Table1634[[#This Row],[Produce]],'[1]AWESOME FRESH PRODUCE '!$A$3:$H$60,6,FALSE)</f>
        <v>#N/A</v>
      </c>
      <c r="E27" s="3"/>
      <c r="F27" s="3"/>
      <c r="G27" s="3"/>
      <c r="H27" s="3"/>
      <c r="I27" s="58"/>
      <c r="J27" s="53"/>
      <c r="K27" s="58"/>
      <c r="L27" s="62"/>
      <c r="M27" s="62"/>
      <c r="N27" s="62"/>
      <c r="O27" s="9"/>
      <c r="P27" s="9"/>
      <c r="Q27" s="6"/>
      <c r="R27" s="6"/>
    </row>
    <row r="28" spans="1:18">
      <c r="A28" s="58" t="s">
        <v>91</v>
      </c>
      <c r="B28" s="58" t="s">
        <v>15</v>
      </c>
      <c r="C28" s="59" t="e">
        <f>VLOOKUP(Table1634[[#This Row],[Produce]],'[1]AWESOME FRESH PRODUCE '!$A$3:$H$61,4,FALSE)</f>
        <v>#N/A</v>
      </c>
      <c r="D28" s="60" t="e">
        <f>VLOOKUP(Table1634[[#This Row],[Produce]],'[1]AWESOME FRESH PRODUCE '!$A$3:$H$60,6,FALSE)</f>
        <v>#N/A</v>
      </c>
      <c r="E28" s="3">
        <v>2100</v>
      </c>
      <c r="F28" s="3">
        <v>2100</v>
      </c>
      <c r="G28" s="3">
        <v>2250</v>
      </c>
      <c r="H28" s="3">
        <v>4000</v>
      </c>
      <c r="I28" s="58">
        <f>45000/22</f>
        <v>2045.45454545455</v>
      </c>
      <c r="J28" s="53"/>
      <c r="K28" s="58"/>
      <c r="L28" s="62"/>
      <c r="M28" s="62"/>
      <c r="N28" s="62"/>
      <c r="O28" s="9"/>
      <c r="P28" s="10">
        <v>2750</v>
      </c>
      <c r="Q28" s="6"/>
      <c r="R28" s="6"/>
    </row>
    <row r="29" spans="1:18">
      <c r="A29" s="58" t="s">
        <v>29</v>
      </c>
      <c r="B29" s="58" t="s">
        <v>30</v>
      </c>
      <c r="C29" s="59" t="e">
        <f>VLOOKUP(Table1634[[#This Row],[Produce]],'[1]AWESOME FRESH PRODUCE '!$A$3:$H$61,4,FALSE)</f>
        <v>#N/A</v>
      </c>
      <c r="D29" s="60" t="e">
        <f>VLOOKUP(Table1634[[#This Row],[Produce]],'[1]AWESOME FRESH PRODUCE '!$A$3:$H$60,6,FALSE)</f>
        <v>#N/A</v>
      </c>
      <c r="E29" s="3"/>
      <c r="F29" s="3"/>
      <c r="G29" s="3"/>
      <c r="H29" s="3"/>
      <c r="I29" s="58"/>
      <c r="J29" s="53"/>
      <c r="K29" s="58"/>
      <c r="L29" s="62"/>
      <c r="M29" s="62"/>
      <c r="N29" s="62"/>
      <c r="O29" s="9"/>
      <c r="P29" s="9"/>
      <c r="Q29" s="6"/>
      <c r="R29" s="6"/>
    </row>
    <row r="30" spans="1:18">
      <c r="A30" s="58" t="s">
        <v>105</v>
      </c>
      <c r="B30" s="58" t="s">
        <v>141</v>
      </c>
      <c r="C30" s="59" t="e">
        <f>VLOOKUP(Table1634[[#This Row],[Produce]],'[1]AWESOME FRESH PRODUCE '!$A$3:$H$61,4,FALSE)</f>
        <v>#N/A</v>
      </c>
      <c r="D30" s="60" t="e">
        <f>VLOOKUP(Table1634[[#This Row],[Produce]],'[1]AWESOME FRESH PRODUCE '!$A$3:$H$60,6,FALSE)</f>
        <v>#N/A</v>
      </c>
      <c r="E30" s="3">
        <v>15000</v>
      </c>
      <c r="F30" s="3">
        <v>15000</v>
      </c>
      <c r="G30" s="3">
        <v>2000</v>
      </c>
      <c r="H30" s="5">
        <v>22000</v>
      </c>
      <c r="I30" s="58"/>
      <c r="J30" s="53"/>
      <c r="K30" s="53">
        <f>2000*12</f>
        <v>24000</v>
      </c>
      <c r="L30" s="62"/>
      <c r="M30" s="62"/>
      <c r="N30" s="62"/>
      <c r="O30" s="9"/>
      <c r="P30" s="10"/>
      <c r="Q30" s="6"/>
      <c r="R30" s="6"/>
    </row>
    <row r="31" spans="1:18">
      <c r="A31" s="58" t="s">
        <v>116</v>
      </c>
      <c r="B31" s="58"/>
      <c r="C31" s="59" t="e">
        <f>VLOOKUP(Table1634[[#This Row],[Produce]],'[1]AWESOME FRESH PRODUCE '!$A$3:$H$61,4,FALSE)</f>
        <v>#N/A</v>
      </c>
      <c r="D31" s="60" t="e">
        <f>VLOOKUP(Table1634[[#This Row],[Produce]],'[1]AWESOME FRESH PRODUCE '!$A$3:$H$60,6,FALSE)</f>
        <v>#N/A</v>
      </c>
      <c r="E31" s="3"/>
      <c r="F31" s="3"/>
      <c r="G31" s="3"/>
      <c r="H31" s="3"/>
      <c r="I31" s="58"/>
      <c r="J31" s="53"/>
      <c r="K31" s="58"/>
      <c r="L31" s="62"/>
      <c r="M31" s="62"/>
      <c r="N31" s="62"/>
      <c r="O31" s="9"/>
      <c r="P31" s="9"/>
      <c r="Q31" s="13"/>
      <c r="R31" s="6"/>
    </row>
    <row r="32" spans="1:18">
      <c r="A32" s="63" t="s">
        <v>142</v>
      </c>
      <c r="B32" s="64"/>
      <c r="C32" s="65" t="e">
        <f>VLOOKUP(Table1634[[#This Row],[Produce]],'[1]AWESOME FRESH PRODUCE '!$A$3:$H$61,4,FALSE)</f>
        <v>#N/A</v>
      </c>
      <c r="D32" s="65"/>
      <c r="E32" s="5"/>
      <c r="F32" s="5"/>
      <c r="G32" s="5"/>
      <c r="H32" s="5"/>
      <c r="I32" s="64"/>
      <c r="J32" s="66"/>
      <c r="K32" s="66"/>
      <c r="L32" s="67"/>
      <c r="M32" s="67"/>
      <c r="N32" s="67"/>
      <c r="O32" s="11"/>
      <c r="P32" s="11"/>
      <c r="Q32" s="14"/>
      <c r="R32" s="7"/>
    </row>
    <row r="33" spans="1:18">
      <c r="A33" s="63" t="s">
        <v>143</v>
      </c>
      <c r="B33" s="64"/>
      <c r="C33" s="65" t="e">
        <f>VLOOKUP(Table1634[[#This Row],[Produce]],'[1]AWESOME FRESH PRODUCE '!$A$3:$H$61,4,FALSE)</f>
        <v>#N/A</v>
      </c>
      <c r="D33" s="65"/>
      <c r="E33" s="5"/>
      <c r="F33" s="5"/>
      <c r="G33" s="5"/>
      <c r="H33" s="5"/>
      <c r="I33" s="64"/>
      <c r="J33" s="66"/>
      <c r="K33" s="66"/>
      <c r="L33" s="67"/>
      <c r="M33" s="67"/>
      <c r="N33" s="67"/>
      <c r="O33" s="11"/>
      <c r="P33" s="11"/>
      <c r="Q33" s="14"/>
      <c r="R33" s="7"/>
    </row>
  </sheetData>
  <mergeCells count="4">
    <mergeCell ref="E1:H1"/>
    <mergeCell ref="I1:K1"/>
    <mergeCell ref="L1:N1"/>
    <mergeCell ref="O1:P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tabSelected="1" workbookViewId="0">
      <pane xSplit="4" ySplit="2" topLeftCell="K3" activePane="bottomRight" state="frozen"/>
      <selection pane="bottomRight" activeCell="L1" sqref="L1:N1"/>
      <selection pane="bottomLeft"/>
      <selection pane="topRight"/>
    </sheetView>
  </sheetViews>
  <sheetFormatPr defaultColWidth="9.125" defaultRowHeight="13.5"/>
  <cols>
    <col min="1" max="1" width="16.625" style="1" customWidth="1"/>
    <col min="2" max="2" width="10.125" style="1" customWidth="1"/>
    <col min="3" max="3" width="17" style="1" customWidth="1"/>
    <col min="4" max="4" width="14.25" style="1" customWidth="1"/>
    <col min="5" max="5" width="9.25" style="1" customWidth="1"/>
    <col min="6" max="6" width="11.125" style="1" customWidth="1"/>
    <col min="7" max="7" width="10.75" style="1" customWidth="1"/>
    <col min="8" max="8" width="9.25" style="1" customWidth="1"/>
    <col min="9" max="9" width="11.75" style="1" customWidth="1"/>
    <col min="10" max="10" width="13" style="1" customWidth="1"/>
    <col min="11" max="11" width="15.25" style="1" customWidth="1"/>
    <col min="12" max="12" width="17.25" style="1" customWidth="1"/>
    <col min="13" max="13" width="19.75" style="1" customWidth="1"/>
    <col min="14" max="14" width="14.125" style="1" customWidth="1"/>
    <col min="15" max="15" width="14.75" style="1" customWidth="1"/>
    <col min="16" max="16384" width="9.125" style="1"/>
  </cols>
  <sheetData>
    <row r="1" spans="1:19">
      <c r="A1" s="53"/>
      <c r="B1" s="53"/>
      <c r="C1" s="53"/>
      <c r="D1" s="53"/>
      <c r="E1" s="42" t="s">
        <v>119</v>
      </c>
      <c r="F1" s="42"/>
      <c r="G1" s="42"/>
      <c r="H1" s="42"/>
      <c r="I1" s="54" t="s">
        <v>120</v>
      </c>
      <c r="J1" s="54"/>
      <c r="K1" s="54"/>
      <c r="L1" s="55" t="s">
        <v>93</v>
      </c>
      <c r="M1" s="55"/>
      <c r="N1" s="55"/>
      <c r="O1" s="6"/>
    </row>
    <row r="2" spans="1:19" ht="44.25" customHeight="1">
      <c r="A2" s="56" t="s">
        <v>1</v>
      </c>
      <c r="B2" s="56" t="s">
        <v>2</v>
      </c>
      <c r="C2" s="56" t="s">
        <v>122</v>
      </c>
      <c r="D2" s="56" t="s">
        <v>103</v>
      </c>
      <c r="E2" s="2" t="s">
        <v>123</v>
      </c>
      <c r="F2" s="2" t="s">
        <v>124</v>
      </c>
      <c r="G2" s="2" t="s">
        <v>125</v>
      </c>
      <c r="H2" s="2" t="s">
        <v>126</v>
      </c>
      <c r="I2" s="56" t="s">
        <v>127</v>
      </c>
      <c r="J2" s="56" t="s">
        <v>128</v>
      </c>
      <c r="K2" s="56" t="s">
        <v>7</v>
      </c>
      <c r="L2" s="57" t="s">
        <v>96</v>
      </c>
      <c r="M2" s="57" t="s">
        <v>97</v>
      </c>
      <c r="N2" s="57" t="s">
        <v>98</v>
      </c>
      <c r="O2" s="57" t="s">
        <v>144</v>
      </c>
      <c r="P2" s="57" t="s">
        <v>145</v>
      </c>
      <c r="Q2" s="57" t="s">
        <v>146</v>
      </c>
      <c r="R2" s="57" t="s">
        <v>147</v>
      </c>
      <c r="S2" s="57" t="s">
        <v>148</v>
      </c>
    </row>
    <row r="3" spans="1:19">
      <c r="A3" s="58" t="s">
        <v>14</v>
      </c>
      <c r="B3" s="58" t="s">
        <v>15</v>
      </c>
      <c r="C3" s="59"/>
      <c r="D3" s="60"/>
      <c r="E3" s="3"/>
      <c r="F3" s="3"/>
      <c r="G3" s="3"/>
      <c r="H3" s="4"/>
      <c r="I3" s="58"/>
      <c r="J3" s="53"/>
      <c r="K3" s="61"/>
      <c r="L3" s="62">
        <f>45000/35</f>
        <v>1285.7142857142901</v>
      </c>
      <c r="M3" s="62"/>
      <c r="N3" s="62"/>
      <c r="O3" s="6"/>
      <c r="P3" s="68"/>
      <c r="Q3" s="68"/>
      <c r="R3" s="68"/>
      <c r="S3" s="68"/>
    </row>
    <row r="4" spans="1:19">
      <c r="A4" s="58" t="s">
        <v>87</v>
      </c>
      <c r="B4" s="58" t="s">
        <v>15</v>
      </c>
      <c r="C4" s="59"/>
      <c r="D4" s="60"/>
      <c r="E4" s="3"/>
      <c r="F4" s="3"/>
      <c r="G4" s="3"/>
      <c r="H4" s="3"/>
      <c r="I4" s="58"/>
      <c r="J4" s="53"/>
      <c r="K4" s="58"/>
      <c r="L4" s="62"/>
      <c r="M4" s="62"/>
      <c r="N4" s="62"/>
      <c r="O4" s="6"/>
      <c r="P4" s="62"/>
      <c r="Q4" s="62"/>
      <c r="R4" s="62"/>
      <c r="S4" s="62"/>
    </row>
    <row r="5" spans="1:19">
      <c r="A5" s="58" t="s">
        <v>16</v>
      </c>
      <c r="B5" s="58" t="s">
        <v>15</v>
      </c>
      <c r="C5" s="59"/>
      <c r="D5" s="60"/>
      <c r="E5" s="3"/>
      <c r="F5" s="3"/>
      <c r="G5" s="3"/>
      <c r="H5" s="3"/>
      <c r="I5" s="58"/>
      <c r="J5" s="53"/>
      <c r="K5" s="58"/>
      <c r="L5" s="62">
        <f>50000/90</f>
        <v>555.555555555556</v>
      </c>
      <c r="M5" s="62"/>
      <c r="N5" s="62"/>
      <c r="O5" s="6"/>
      <c r="P5" s="62"/>
      <c r="Q5" s="62"/>
      <c r="R5" s="62"/>
      <c r="S5" s="62"/>
    </row>
    <row r="6" spans="1:19">
      <c r="A6" s="58" t="s">
        <v>17</v>
      </c>
      <c r="B6" s="58" t="s">
        <v>15</v>
      </c>
      <c r="C6" s="59"/>
      <c r="D6" s="60"/>
      <c r="E6" s="3"/>
      <c r="F6" s="3"/>
      <c r="G6" s="3"/>
      <c r="H6" s="3"/>
      <c r="I6" s="58"/>
      <c r="J6" s="53"/>
      <c r="K6" s="58"/>
      <c r="L6" s="62">
        <f>120000/100</f>
        <v>1200</v>
      </c>
      <c r="M6" s="62"/>
      <c r="N6" s="62"/>
      <c r="O6" s="6"/>
      <c r="P6" s="62"/>
      <c r="Q6" s="62"/>
      <c r="R6" s="62"/>
      <c r="S6" s="62"/>
    </row>
    <row r="7" spans="1:19">
      <c r="A7" s="58" t="s">
        <v>113</v>
      </c>
      <c r="B7" s="58" t="s">
        <v>132</v>
      </c>
      <c r="C7" s="59"/>
      <c r="D7" s="60"/>
      <c r="E7" s="3"/>
      <c r="F7" s="3"/>
      <c r="G7" s="3"/>
      <c r="H7" s="3"/>
      <c r="I7" s="58"/>
      <c r="J7" s="53"/>
      <c r="K7" s="58"/>
      <c r="L7" s="62"/>
      <c r="M7" s="62"/>
      <c r="N7" s="62"/>
      <c r="O7" s="6"/>
      <c r="P7" s="62"/>
      <c r="Q7" s="62"/>
      <c r="R7" s="62"/>
      <c r="S7" s="62"/>
    </row>
    <row r="8" spans="1:19">
      <c r="A8" s="58" t="s">
        <v>18</v>
      </c>
      <c r="B8" s="58" t="s">
        <v>15</v>
      </c>
      <c r="C8" s="59"/>
      <c r="D8" s="60"/>
      <c r="E8" s="3">
        <f>20000/40</f>
        <v>500</v>
      </c>
      <c r="F8" s="3">
        <v>500</v>
      </c>
      <c r="G8" s="3">
        <f>8000/40</f>
        <v>200</v>
      </c>
      <c r="H8" s="3">
        <f>14000/40</f>
        <v>350</v>
      </c>
      <c r="I8" s="58"/>
      <c r="J8" s="53"/>
      <c r="K8" s="58"/>
      <c r="L8" s="62">
        <f>30000/50</f>
        <v>600</v>
      </c>
      <c r="M8" s="62"/>
      <c r="N8" s="62"/>
      <c r="O8" s="6"/>
      <c r="P8" s="62"/>
      <c r="Q8" s="62"/>
      <c r="R8" s="62"/>
      <c r="S8" s="62"/>
    </row>
    <row r="9" spans="1:19">
      <c r="A9" s="58" t="s">
        <v>59</v>
      </c>
      <c r="B9" s="58" t="s">
        <v>15</v>
      </c>
      <c r="C9" s="59"/>
      <c r="D9" s="60"/>
      <c r="E9" s="3"/>
      <c r="F9" s="3"/>
      <c r="G9" s="3"/>
      <c r="H9" s="3"/>
      <c r="I9" s="58"/>
      <c r="J9" s="53"/>
      <c r="K9" s="58"/>
      <c r="L9" s="62">
        <f>30000/40</f>
        <v>750</v>
      </c>
      <c r="M9" s="62"/>
      <c r="N9" s="62"/>
      <c r="O9" s="6"/>
      <c r="P9" s="62"/>
      <c r="Q9" s="62"/>
      <c r="R9" s="62"/>
      <c r="S9" s="62"/>
    </row>
    <row r="10" spans="1:19">
      <c r="A10" s="58" t="s">
        <v>134</v>
      </c>
      <c r="B10" s="58" t="s">
        <v>15</v>
      </c>
      <c r="C10" s="59"/>
      <c r="D10" s="60"/>
      <c r="E10" s="3"/>
      <c r="F10" s="3"/>
      <c r="G10" s="3"/>
      <c r="H10" s="3"/>
      <c r="I10" s="58"/>
      <c r="J10" s="53"/>
      <c r="K10" s="58"/>
      <c r="L10" s="62"/>
      <c r="M10" s="62"/>
      <c r="N10" s="62"/>
      <c r="O10" s="6"/>
      <c r="P10" s="62"/>
      <c r="Q10" s="62"/>
      <c r="R10" s="62"/>
      <c r="S10" s="62"/>
    </row>
    <row r="11" spans="1:19">
      <c r="A11" s="58" t="s">
        <v>135</v>
      </c>
      <c r="B11" s="58" t="s">
        <v>15</v>
      </c>
      <c r="C11" s="59"/>
      <c r="D11" s="60"/>
      <c r="E11" s="3"/>
      <c r="F11" s="3"/>
      <c r="G11" s="3"/>
      <c r="H11" s="3"/>
      <c r="I11" s="58"/>
      <c r="J11" s="53"/>
      <c r="K11" s="58"/>
      <c r="L11" s="62">
        <f>120000/40</f>
        <v>3000</v>
      </c>
      <c r="M11" s="62"/>
      <c r="N11" s="62"/>
      <c r="O11" s="6"/>
      <c r="P11" s="62"/>
      <c r="Q11" s="62"/>
      <c r="R11" s="62"/>
      <c r="S11" s="62"/>
    </row>
    <row r="12" spans="1:19">
      <c r="A12" s="58" t="s">
        <v>139</v>
      </c>
      <c r="B12" s="58" t="s">
        <v>15</v>
      </c>
      <c r="C12" s="59"/>
      <c r="D12" s="60"/>
      <c r="E12" s="3">
        <f>75000/22</f>
        <v>3409.0909090909099</v>
      </c>
      <c r="F12" s="3">
        <v>3409.0909999999999</v>
      </c>
      <c r="G12" s="3">
        <f>45000/22</f>
        <v>2045.45454545455</v>
      </c>
      <c r="H12" s="3">
        <f>18000/22</f>
        <v>818.18181818181802</v>
      </c>
      <c r="I12" s="58"/>
      <c r="J12" s="53"/>
      <c r="K12" s="58"/>
      <c r="L12" s="62">
        <f>130000/22</f>
        <v>5909.0909090909099</v>
      </c>
      <c r="M12" s="62"/>
      <c r="N12" s="62"/>
      <c r="O12" s="6"/>
      <c r="P12" s="62"/>
      <c r="Q12" s="62"/>
      <c r="R12" s="62"/>
      <c r="S12" s="62"/>
    </row>
    <row r="13" spans="1:19">
      <c r="A13" s="58" t="s">
        <v>62</v>
      </c>
      <c r="B13" s="58" t="s">
        <v>15</v>
      </c>
      <c r="C13" s="59"/>
      <c r="D13" s="60"/>
      <c r="E13" s="3"/>
      <c r="F13" s="3"/>
      <c r="G13" s="3"/>
      <c r="H13" s="3"/>
      <c r="I13" s="58"/>
      <c r="J13" s="53"/>
      <c r="K13" s="58"/>
      <c r="L13" s="62">
        <f>130000/20</f>
        <v>6500</v>
      </c>
      <c r="M13" s="62"/>
      <c r="N13" s="62"/>
      <c r="O13" s="6"/>
      <c r="P13" s="62"/>
      <c r="Q13" s="62"/>
      <c r="R13" s="62"/>
      <c r="S13" s="62"/>
    </row>
    <row r="14" spans="1:19">
      <c r="A14" s="58" t="s">
        <v>136</v>
      </c>
      <c r="B14" s="58" t="s">
        <v>15</v>
      </c>
      <c r="C14" s="59"/>
      <c r="D14" s="60"/>
      <c r="E14" s="3"/>
      <c r="F14" s="3"/>
      <c r="G14" s="3"/>
      <c r="H14" s="4"/>
      <c r="I14" s="58"/>
      <c r="J14" s="53"/>
      <c r="K14" s="61"/>
      <c r="L14" s="62">
        <f>180000/33</f>
        <v>5454.5454545454504</v>
      </c>
      <c r="M14" s="62"/>
      <c r="N14" s="62"/>
      <c r="O14" s="6"/>
      <c r="P14" s="62"/>
      <c r="Q14" s="62"/>
      <c r="R14" s="62"/>
      <c r="S14" s="62"/>
    </row>
    <row r="15" spans="1:19">
      <c r="A15" s="58" t="s">
        <v>85</v>
      </c>
      <c r="B15" s="58" t="s">
        <v>15</v>
      </c>
      <c r="C15" s="59"/>
      <c r="D15" s="60"/>
      <c r="E15" s="3"/>
      <c r="F15" s="3"/>
      <c r="G15" s="3"/>
      <c r="H15" s="4"/>
      <c r="I15" s="58"/>
      <c r="J15" s="53"/>
      <c r="K15" s="61"/>
      <c r="L15" s="62">
        <f>180000/65</f>
        <v>2769.23076923077</v>
      </c>
      <c r="M15" s="62"/>
      <c r="N15" s="62"/>
      <c r="O15" s="6"/>
      <c r="P15" s="62"/>
      <c r="Q15" s="62"/>
      <c r="R15" s="62"/>
      <c r="S15" s="62"/>
    </row>
    <row r="16" spans="1:19">
      <c r="A16" s="58" t="s">
        <v>118</v>
      </c>
      <c r="B16" s="58" t="s">
        <v>15</v>
      </c>
      <c r="C16" s="59"/>
      <c r="D16" s="60"/>
      <c r="E16" s="3"/>
      <c r="F16" s="3"/>
      <c r="G16" s="3"/>
      <c r="H16" s="3"/>
      <c r="I16" s="58"/>
      <c r="J16" s="53"/>
      <c r="K16" s="58"/>
      <c r="L16" s="62"/>
      <c r="M16" s="62"/>
      <c r="N16" s="62"/>
      <c r="O16" s="6"/>
      <c r="P16" s="62"/>
      <c r="Q16" s="62"/>
      <c r="R16" s="62"/>
      <c r="S16" s="62"/>
    </row>
    <row r="17" spans="1:19">
      <c r="A17" s="58" t="s">
        <v>142</v>
      </c>
      <c r="B17" s="58" t="s">
        <v>15</v>
      </c>
      <c r="C17" s="59"/>
      <c r="D17" s="59"/>
      <c r="E17" s="3"/>
      <c r="F17" s="3"/>
      <c r="G17" s="3"/>
      <c r="H17" s="3"/>
      <c r="I17" s="58"/>
      <c r="J17" s="53"/>
      <c r="K17" s="53"/>
      <c r="L17" s="62"/>
      <c r="M17" s="62"/>
      <c r="N17" s="62"/>
      <c r="O17" s="6"/>
      <c r="P17" s="62"/>
      <c r="Q17" s="62"/>
      <c r="R17" s="62"/>
      <c r="S17" s="62"/>
    </row>
    <row r="18" spans="1:19">
      <c r="A18" s="58" t="s">
        <v>22</v>
      </c>
      <c r="B18" s="58" t="s">
        <v>15</v>
      </c>
      <c r="C18" s="59"/>
      <c r="D18" s="60"/>
      <c r="E18" s="3"/>
      <c r="F18" s="3"/>
      <c r="G18" s="3"/>
      <c r="H18" s="3"/>
      <c r="I18" s="58"/>
      <c r="J18" s="53"/>
      <c r="K18" s="58"/>
      <c r="L18" s="62"/>
      <c r="M18" s="62"/>
      <c r="N18" s="62"/>
      <c r="O18" s="6"/>
      <c r="P18" s="62"/>
      <c r="Q18" s="62"/>
      <c r="R18" s="62"/>
      <c r="S18" s="62"/>
    </row>
    <row r="19" spans="1:19">
      <c r="A19" s="58" t="s">
        <v>69</v>
      </c>
      <c r="B19" s="58" t="s">
        <v>15</v>
      </c>
      <c r="C19" s="59"/>
      <c r="D19" s="60"/>
      <c r="E19" s="3"/>
      <c r="F19" s="3"/>
      <c r="G19" s="3"/>
      <c r="H19" s="3"/>
      <c r="I19" s="58"/>
      <c r="J19" s="53"/>
      <c r="K19" s="58"/>
      <c r="L19" s="62"/>
      <c r="M19" s="62"/>
      <c r="N19" s="62"/>
      <c r="O19" s="6"/>
      <c r="P19" s="62"/>
      <c r="Q19" s="62"/>
      <c r="R19" s="62"/>
      <c r="S19" s="62"/>
    </row>
    <row r="20" spans="1:19">
      <c r="A20" s="58" t="s">
        <v>137</v>
      </c>
      <c r="B20" s="58" t="s">
        <v>15</v>
      </c>
      <c r="C20" s="59"/>
      <c r="D20" s="60"/>
      <c r="E20" s="3">
        <f>20000/20</f>
        <v>1000</v>
      </c>
      <c r="F20" s="3">
        <v>1000</v>
      </c>
      <c r="G20" s="3">
        <f>30000/20</f>
        <v>1500</v>
      </c>
      <c r="H20" s="3">
        <f>13500/20</f>
        <v>675</v>
      </c>
      <c r="I20" s="58"/>
      <c r="J20" s="53"/>
      <c r="K20" s="58"/>
      <c r="L20" s="62"/>
      <c r="M20" s="62"/>
      <c r="N20" s="62"/>
      <c r="O20" s="6"/>
      <c r="P20" s="62"/>
      <c r="Q20" s="62"/>
      <c r="R20" s="62"/>
      <c r="S20" s="62"/>
    </row>
    <row r="21" spans="1:19">
      <c r="A21" s="58" t="s">
        <v>86</v>
      </c>
      <c r="B21" s="58" t="s">
        <v>15</v>
      </c>
      <c r="C21" s="59"/>
      <c r="D21" s="60"/>
      <c r="E21" s="3">
        <f>60000/75</f>
        <v>800</v>
      </c>
      <c r="F21" s="3">
        <v>800</v>
      </c>
      <c r="G21" s="3">
        <f>40000/75</f>
        <v>533.33333333333303</v>
      </c>
      <c r="H21" s="3">
        <f>65000/75</f>
        <v>866.66666666666697</v>
      </c>
      <c r="I21" s="58"/>
      <c r="J21" s="53"/>
      <c r="K21" s="53"/>
      <c r="L21" s="62">
        <f>70000/100</f>
        <v>700</v>
      </c>
      <c r="M21" s="62"/>
      <c r="N21" s="62"/>
      <c r="O21" s="6"/>
      <c r="P21" s="62"/>
      <c r="Q21" s="62"/>
      <c r="R21" s="62"/>
      <c r="S21" s="62"/>
    </row>
    <row r="22" spans="1:19">
      <c r="A22" s="58" t="s">
        <v>143</v>
      </c>
      <c r="B22" s="58" t="s">
        <v>15</v>
      </c>
      <c r="C22" s="59"/>
      <c r="D22" s="59"/>
      <c r="E22" s="3"/>
      <c r="F22" s="3"/>
      <c r="G22" s="3"/>
      <c r="H22" s="3"/>
      <c r="I22" s="58"/>
      <c r="J22" s="53"/>
      <c r="K22" s="53"/>
      <c r="L22" s="62"/>
      <c r="M22" s="62"/>
      <c r="N22" s="62"/>
      <c r="O22" s="6"/>
      <c r="P22" s="62"/>
      <c r="Q22" s="62"/>
      <c r="R22" s="62"/>
      <c r="S22" s="62"/>
    </row>
    <row r="23" spans="1:19">
      <c r="A23" s="58" t="s">
        <v>138</v>
      </c>
      <c r="B23" s="58" t="s">
        <v>149</v>
      </c>
      <c r="C23" s="59"/>
      <c r="D23" s="60"/>
      <c r="E23" s="3"/>
      <c r="F23" s="3"/>
      <c r="G23" s="3"/>
      <c r="H23" s="3"/>
      <c r="I23" s="58"/>
      <c r="J23" s="53"/>
      <c r="K23" s="58"/>
      <c r="L23" s="62"/>
      <c r="M23" s="62"/>
      <c r="N23" s="62"/>
      <c r="O23" s="6"/>
      <c r="P23" s="62"/>
      <c r="Q23" s="62"/>
      <c r="R23" s="62"/>
      <c r="S23" s="62"/>
    </row>
    <row r="24" spans="1:19">
      <c r="A24" s="58" t="s">
        <v>140</v>
      </c>
      <c r="B24" s="58" t="s">
        <v>15</v>
      </c>
      <c r="C24" s="59"/>
      <c r="D24" s="60"/>
      <c r="E24" s="3">
        <f>70000/21</f>
        <v>3333.3333333333298</v>
      </c>
      <c r="F24" s="3">
        <v>3333.3330000000001</v>
      </c>
      <c r="G24" s="3">
        <f>60000/21</f>
        <v>2857.1428571428601</v>
      </c>
      <c r="H24" s="3">
        <f>22000/21</f>
        <v>1047.61904761905</v>
      </c>
      <c r="I24" s="58"/>
      <c r="J24" s="53"/>
      <c r="K24" s="58"/>
      <c r="L24" s="62"/>
      <c r="M24" s="62"/>
      <c r="N24" s="62"/>
      <c r="O24" s="6"/>
      <c r="P24" s="62"/>
      <c r="Q24" s="62"/>
      <c r="R24" s="62"/>
      <c r="S24" s="62"/>
    </row>
    <row r="25" spans="1:19">
      <c r="A25" s="58" t="s">
        <v>90</v>
      </c>
      <c r="B25" s="58" t="s">
        <v>15</v>
      </c>
      <c r="C25" s="59"/>
      <c r="D25" s="60"/>
      <c r="E25" s="3"/>
      <c r="F25" s="3"/>
      <c r="G25" s="3"/>
      <c r="H25" s="3"/>
      <c r="I25" s="58"/>
      <c r="J25" s="53"/>
      <c r="K25" s="58"/>
      <c r="L25" s="62"/>
      <c r="M25" s="62"/>
      <c r="N25" s="62"/>
      <c r="O25" s="6"/>
      <c r="P25" s="62"/>
      <c r="Q25" s="62"/>
      <c r="R25" s="62"/>
      <c r="S25" s="62"/>
    </row>
    <row r="26" spans="1:19">
      <c r="A26" s="58" t="s">
        <v>91</v>
      </c>
      <c r="B26" s="58" t="s">
        <v>15</v>
      </c>
      <c r="C26" s="59"/>
      <c r="D26" s="60"/>
      <c r="E26" s="3">
        <f>45000/20</f>
        <v>2250</v>
      </c>
      <c r="F26" s="3">
        <v>2250</v>
      </c>
      <c r="G26" s="3">
        <f>35000/20</f>
        <v>1750</v>
      </c>
      <c r="H26" s="3">
        <v>4000</v>
      </c>
      <c r="I26" s="58"/>
      <c r="J26" s="53"/>
      <c r="K26" s="58"/>
      <c r="L26" s="62"/>
      <c r="M26" s="62"/>
      <c r="N26" s="62"/>
      <c r="O26" s="6"/>
      <c r="P26" s="62"/>
      <c r="Q26" s="62"/>
      <c r="R26" s="62"/>
      <c r="S26" s="62"/>
    </row>
    <row r="27" spans="1:19">
      <c r="A27" s="58" t="s">
        <v>29</v>
      </c>
      <c r="B27" s="58" t="s">
        <v>30</v>
      </c>
      <c r="C27" s="59"/>
      <c r="D27" s="60"/>
      <c r="E27" s="3"/>
      <c r="F27" s="3"/>
      <c r="G27" s="3"/>
      <c r="H27" s="5"/>
      <c r="I27" s="58"/>
      <c r="J27" s="53"/>
      <c r="K27" s="58"/>
      <c r="L27" s="62"/>
      <c r="M27" s="62"/>
      <c r="N27" s="62"/>
      <c r="O27" s="6"/>
      <c r="P27" s="62"/>
      <c r="Q27" s="62"/>
      <c r="R27" s="62"/>
      <c r="S27" s="62"/>
    </row>
    <row r="28" spans="1:19">
      <c r="A28" s="58" t="s">
        <v>133</v>
      </c>
      <c r="B28" s="58" t="s">
        <v>15</v>
      </c>
      <c r="C28" s="59"/>
      <c r="D28" s="60"/>
      <c r="E28" s="3">
        <f>100000/50</f>
        <v>2000</v>
      </c>
      <c r="F28" s="3">
        <v>2000</v>
      </c>
      <c r="G28" s="3">
        <f>40000/25</f>
        <v>1600</v>
      </c>
      <c r="H28" s="3">
        <f>110000/100</f>
        <v>1100</v>
      </c>
      <c r="I28" s="58"/>
      <c r="J28" s="53"/>
      <c r="K28" s="58"/>
      <c r="L28" s="62">
        <f>40000/15</f>
        <v>2666.6666666666702</v>
      </c>
      <c r="M28" s="62">
        <f>46000/15</f>
        <v>3066.6666666666702</v>
      </c>
      <c r="N28" s="62"/>
      <c r="O28" s="6"/>
      <c r="P28" s="62"/>
      <c r="Q28" s="62"/>
      <c r="R28" s="62"/>
      <c r="S28" s="62"/>
    </row>
    <row r="29" spans="1:19">
      <c r="A29" s="63" t="s">
        <v>105</v>
      </c>
      <c r="B29" s="64" t="s">
        <v>141</v>
      </c>
      <c r="C29" s="65"/>
      <c r="D29" s="69"/>
      <c r="E29" s="5">
        <f>20000/12</f>
        <v>1666.6666666666699</v>
      </c>
      <c r="F29" s="5">
        <f>20000/12</f>
        <v>1666.6666666666699</v>
      </c>
      <c r="G29" s="5">
        <f>2000/12</f>
        <v>166.666666666667</v>
      </c>
      <c r="H29" s="5">
        <f>13000/12</f>
        <v>1083.3333333333301</v>
      </c>
      <c r="I29" s="64"/>
      <c r="J29" s="66"/>
      <c r="K29" s="66"/>
      <c r="L29" s="67"/>
      <c r="M29" s="67"/>
      <c r="N29" s="67"/>
      <c r="O29" s="7"/>
      <c r="P29" s="62"/>
      <c r="Q29" s="62"/>
      <c r="R29" s="62"/>
      <c r="S29" s="62"/>
    </row>
    <row r="30" spans="1:19">
      <c r="A30" s="63" t="s">
        <v>116</v>
      </c>
      <c r="B30" s="64" t="s">
        <v>15</v>
      </c>
      <c r="C30" s="65"/>
      <c r="D30" s="69"/>
      <c r="E30" s="5"/>
      <c r="F30" s="5"/>
      <c r="G30" s="5"/>
      <c r="H30" s="5"/>
      <c r="I30" s="64"/>
      <c r="J30" s="66"/>
      <c r="K30" s="64"/>
      <c r="L30" s="67"/>
      <c r="M30" s="67"/>
      <c r="N30" s="67"/>
      <c r="O30" s="7"/>
      <c r="P30" s="67"/>
      <c r="Q30" s="67"/>
      <c r="R30" s="67"/>
      <c r="S30" s="67"/>
    </row>
  </sheetData>
  <mergeCells count="3">
    <mergeCell ref="E1:H1"/>
    <mergeCell ref="I1:K1"/>
    <mergeCell ref="L1:N1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Ogechi Offordile</cp:lastModifiedBy>
  <cp:revision/>
  <dcterms:created xsi:type="dcterms:W3CDTF">2024-04-12T12:12:00Z</dcterms:created>
  <dcterms:modified xsi:type="dcterms:W3CDTF">2024-06-13T14:04:30Z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5CA39954501B4279875F51CD3B088DCC_13</vt:lpwstr>
  </property>
  <property fmtid="{D5CDD505-2E9C-101B-9397-08002B2CF9AE}" pid="3" name="KSOProductBuildVer">
    <vt:lpwstr>1033-12.2.0.17119</vt:lpwstr>
  </property>
</Properties>
</file>