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queim\Documents\CARES\Github\mobo\Data\MT-KBH-004\final\"/>
    </mc:Choice>
  </mc:AlternateContent>
  <xr:revisionPtr revIDLastSave="0" documentId="13_ncr:1_{AFB1C093-1450-4E6A-8828-1B7E4C16412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ean data" sheetId="4" r:id="rId1"/>
    <sheet name="Characterisation" sheetId="5" r:id="rId2"/>
  </sheets>
  <definedNames>
    <definedName name="_xlnm._FilterDatabase" localSheetId="1" hidden="1">Characterisation!$A$2:$AF$2</definedName>
    <definedName name="_xlnm._FilterDatabase" localSheetId="0" hidden="1">'Clean data'!$A$1:$AS$1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4" l="1"/>
  <c r="L37" i="4"/>
  <c r="M37" i="4"/>
  <c r="N37" i="4"/>
  <c r="O37" i="4"/>
  <c r="Q2" i="4"/>
  <c r="U2" i="4" s="1"/>
  <c r="Q3" i="4"/>
  <c r="U3" i="4" s="1"/>
  <c r="Q37" i="4"/>
  <c r="U37" i="4"/>
  <c r="Q36" i="4"/>
  <c r="U36" i="4" s="1"/>
  <c r="Q35" i="4"/>
  <c r="U35" i="4" s="1"/>
  <c r="Q34" i="4"/>
  <c r="U34" i="4" s="1"/>
  <c r="Q33" i="4"/>
  <c r="U33" i="4" s="1"/>
  <c r="Q32" i="4"/>
  <c r="U32" i="4" s="1"/>
  <c r="Q31" i="4"/>
  <c r="U31" i="4" s="1"/>
  <c r="Q30" i="4"/>
  <c r="U30" i="4" s="1"/>
  <c r="Q29" i="4"/>
  <c r="U29" i="4" s="1"/>
  <c r="Q28" i="4"/>
  <c r="U28" i="4" s="1"/>
  <c r="Q27" i="4"/>
  <c r="U27" i="4" s="1"/>
  <c r="Q26" i="4"/>
  <c r="U26" i="4" s="1"/>
  <c r="Q25" i="4"/>
  <c r="U25" i="4" s="1"/>
  <c r="Q24" i="4"/>
  <c r="U24" i="4" s="1"/>
  <c r="Q23" i="4"/>
  <c r="U23" i="4" s="1"/>
  <c r="Q22" i="4"/>
  <c r="U22" i="4" s="1"/>
  <c r="Q21" i="4"/>
  <c r="U21" i="4" s="1"/>
  <c r="Q20" i="4"/>
  <c r="U20" i="4" s="1"/>
  <c r="Q19" i="4"/>
  <c r="U19" i="4" s="1"/>
  <c r="Q18" i="4"/>
  <c r="U18" i="4" s="1"/>
  <c r="Q17" i="4"/>
  <c r="U17" i="4" s="1"/>
  <c r="Q16" i="4"/>
  <c r="U16" i="4" s="1"/>
  <c r="Q15" i="4"/>
  <c r="U15" i="4" s="1"/>
  <c r="Q14" i="4"/>
  <c r="U14" i="4" s="1"/>
  <c r="Q13" i="4"/>
  <c r="U13" i="4" s="1"/>
  <c r="Q12" i="4"/>
  <c r="U12" i="4" s="1"/>
  <c r="Q11" i="4"/>
  <c r="U11" i="4" s="1"/>
  <c r="Q10" i="4"/>
  <c r="U10" i="4" s="1"/>
  <c r="Q9" i="4"/>
  <c r="U9" i="4" s="1"/>
  <c r="Q8" i="4"/>
  <c r="U8" i="4" s="1"/>
  <c r="Q7" i="4"/>
  <c r="U7" i="4" s="1"/>
  <c r="Q6" i="4"/>
  <c r="U6" i="4" s="1"/>
  <c r="Q5" i="4"/>
  <c r="U5" i="4" s="1"/>
  <c r="Q4" i="4"/>
  <c r="U4" i="4" s="1"/>
  <c r="K3" i="4"/>
  <c r="P3" i="4" s="1"/>
  <c r="K4" i="4"/>
  <c r="P4" i="4" s="1"/>
  <c r="K5" i="4"/>
  <c r="M5" i="4" s="1"/>
  <c r="K6" i="4"/>
  <c r="K7" i="4"/>
  <c r="P7" i="4" s="1"/>
  <c r="K8" i="4"/>
  <c r="P8" i="4" s="1"/>
  <c r="K9" i="4"/>
  <c r="P9" i="4" s="1"/>
  <c r="K10" i="4"/>
  <c r="K11" i="4"/>
  <c r="P11" i="4" s="1"/>
  <c r="K12" i="4"/>
  <c r="P12" i="4" s="1"/>
  <c r="K13" i="4"/>
  <c r="P13" i="4" s="1"/>
  <c r="K14" i="4"/>
  <c r="K15" i="4"/>
  <c r="P15" i="4" s="1"/>
  <c r="K16" i="4"/>
  <c r="P16" i="4" s="1"/>
  <c r="K17" i="4"/>
  <c r="P17" i="4" s="1"/>
  <c r="K18" i="4"/>
  <c r="K19" i="4"/>
  <c r="P19" i="4" s="1"/>
  <c r="K20" i="4"/>
  <c r="P20" i="4" s="1"/>
  <c r="K21" i="4"/>
  <c r="P21" i="4" s="1"/>
  <c r="K22" i="4"/>
  <c r="K23" i="4"/>
  <c r="P23" i="4" s="1"/>
  <c r="K24" i="4"/>
  <c r="P24" i="4" s="1"/>
  <c r="K25" i="4"/>
  <c r="P25" i="4" s="1"/>
  <c r="K26" i="4"/>
  <c r="K27" i="4"/>
  <c r="P27" i="4" s="1"/>
  <c r="K28" i="4"/>
  <c r="P28" i="4" s="1"/>
  <c r="K29" i="4"/>
  <c r="P29" i="4" s="1"/>
  <c r="K30" i="4"/>
  <c r="K31" i="4"/>
  <c r="P31" i="4" s="1"/>
  <c r="K32" i="4"/>
  <c r="P32" i="4" s="1"/>
  <c r="K33" i="4"/>
  <c r="P33" i="4" s="1"/>
  <c r="K34" i="4"/>
  <c r="K35" i="4"/>
  <c r="P35" i="4" s="1"/>
  <c r="K36" i="4"/>
  <c r="P36" i="4" s="1"/>
  <c r="P37" i="4"/>
  <c r="K2" i="4"/>
  <c r="P2" i="4" s="1"/>
  <c r="O36" i="4"/>
  <c r="N36" i="4"/>
  <c r="L36" i="4"/>
  <c r="N35" i="4"/>
  <c r="L35" i="4"/>
  <c r="N34" i="4"/>
  <c r="L34" i="4"/>
  <c r="O33" i="4"/>
  <c r="N33" i="4"/>
  <c r="L33" i="4"/>
  <c r="N32" i="4"/>
  <c r="L32" i="4"/>
  <c r="O31" i="4"/>
  <c r="N31" i="4"/>
  <c r="L31" i="4"/>
  <c r="N30" i="4"/>
  <c r="L30" i="4"/>
  <c r="N29" i="4"/>
  <c r="L29" i="4"/>
  <c r="O28" i="4"/>
  <c r="N28" i="4"/>
  <c r="L28" i="4"/>
  <c r="N27" i="4"/>
  <c r="L27" i="4"/>
  <c r="N26" i="4"/>
  <c r="L26" i="4"/>
  <c r="O25" i="4"/>
  <c r="N25" i="4"/>
  <c r="M25" i="4"/>
  <c r="L25" i="4"/>
  <c r="N24" i="4"/>
  <c r="L24" i="4"/>
  <c r="O23" i="4"/>
  <c r="N23" i="4"/>
  <c r="M23" i="4"/>
  <c r="L23" i="4"/>
  <c r="N22" i="4"/>
  <c r="L22" i="4"/>
  <c r="N21" i="4"/>
  <c r="L21" i="4"/>
  <c r="O20" i="4"/>
  <c r="N20" i="4"/>
  <c r="M20" i="4"/>
  <c r="L20" i="4"/>
  <c r="N19" i="4"/>
  <c r="L19" i="4"/>
  <c r="N18" i="4"/>
  <c r="L18" i="4"/>
  <c r="O17" i="4"/>
  <c r="N17" i="4"/>
  <c r="M17" i="4"/>
  <c r="L17" i="4"/>
  <c r="O16" i="4"/>
  <c r="N16" i="4"/>
  <c r="L16" i="4"/>
  <c r="N15" i="4"/>
  <c r="L15" i="4"/>
  <c r="N14" i="4"/>
  <c r="L14" i="4"/>
  <c r="N13" i="4"/>
  <c r="L13" i="4"/>
  <c r="O12" i="4"/>
  <c r="N12" i="4"/>
  <c r="M12" i="4"/>
  <c r="L12" i="4"/>
  <c r="N11" i="4"/>
  <c r="L11" i="4"/>
  <c r="N10" i="4"/>
  <c r="L10" i="4"/>
  <c r="O9" i="4"/>
  <c r="N9" i="4"/>
  <c r="M9" i="4"/>
  <c r="L9" i="4"/>
  <c r="N8" i="4"/>
  <c r="L8" i="4"/>
  <c r="O7" i="4"/>
  <c r="N7" i="4"/>
  <c r="M7" i="4"/>
  <c r="L7" i="4"/>
  <c r="N6" i="4"/>
  <c r="L6" i="4"/>
  <c r="N5" i="4"/>
  <c r="L5" i="4"/>
  <c r="O4" i="4"/>
  <c r="N4" i="4"/>
  <c r="L4" i="4"/>
  <c r="N3" i="4"/>
  <c r="L3" i="4"/>
  <c r="N2" i="4"/>
  <c r="L2" i="4"/>
  <c r="S24" i="5"/>
  <c r="U24" i="5" s="1"/>
  <c r="S51" i="5"/>
  <c r="S46" i="5"/>
  <c r="U46" i="5" s="1"/>
  <c r="S45" i="5"/>
  <c r="U45" i="5" s="1"/>
  <c r="S43" i="5"/>
  <c r="U43" i="5" s="1"/>
  <c r="S40" i="5"/>
  <c r="U40" i="5" s="1"/>
  <c r="S39" i="5"/>
  <c r="S33" i="5"/>
  <c r="S31" i="5"/>
  <c r="S30" i="5"/>
  <c r="S28" i="5"/>
  <c r="S23" i="5"/>
  <c r="O40" i="5"/>
  <c r="O51" i="5"/>
  <c r="O46" i="5"/>
  <c r="O45" i="5"/>
  <c r="O43" i="5"/>
  <c r="O39" i="5"/>
  <c r="O33" i="5"/>
  <c r="O31" i="5"/>
  <c r="O30" i="5"/>
  <c r="O28" i="5"/>
  <c r="O24" i="5"/>
  <c r="O23" i="5"/>
  <c r="O19" i="5"/>
  <c r="O16" i="5"/>
  <c r="O15" i="5"/>
  <c r="W51" i="5"/>
  <c r="X51" i="5" s="1"/>
  <c r="W46" i="5"/>
  <c r="X46" i="5" s="1"/>
  <c r="W45" i="5"/>
  <c r="X45" i="5" s="1"/>
  <c r="W43" i="5"/>
  <c r="X43" i="5" s="1"/>
  <c r="W40" i="5"/>
  <c r="X40" i="5" s="1"/>
  <c r="W39" i="5"/>
  <c r="X39" i="5" s="1"/>
  <c r="W33" i="5"/>
  <c r="X33" i="5" s="1"/>
  <c r="W31" i="5"/>
  <c r="X31" i="5" s="1"/>
  <c r="W30" i="5"/>
  <c r="X30" i="5" s="1"/>
  <c r="W28" i="5"/>
  <c r="X28" i="5" s="1"/>
  <c r="W24" i="5"/>
  <c r="X24" i="5" s="1"/>
  <c r="W23" i="5"/>
  <c r="X23" i="5" s="1"/>
  <c r="W19" i="5"/>
  <c r="X19" i="5" s="1"/>
  <c r="W16" i="5"/>
  <c r="X16" i="5" s="1"/>
  <c r="W15" i="5"/>
  <c r="X15" i="5" s="1"/>
  <c r="A51" i="5"/>
  <c r="A46" i="5"/>
  <c r="A45" i="5"/>
  <c r="A43" i="5"/>
  <c r="A40" i="5"/>
  <c r="A39" i="5"/>
  <c r="A33" i="5"/>
  <c r="A31" i="5"/>
  <c r="A30" i="5"/>
  <c r="A28" i="5"/>
  <c r="A24" i="5"/>
  <c r="A23" i="5"/>
  <c r="A19" i="5"/>
  <c r="A16" i="5"/>
  <c r="A15" i="5"/>
  <c r="AP37" i="4"/>
  <c r="AN37" i="4"/>
  <c r="AP36" i="4"/>
  <c r="AN36" i="4"/>
  <c r="AP35" i="4"/>
  <c r="AN35" i="4"/>
  <c r="AP34" i="4"/>
  <c r="AN34" i="4"/>
  <c r="AP33" i="4"/>
  <c r="AN33" i="4"/>
  <c r="AP32" i="4"/>
  <c r="AN32" i="4"/>
  <c r="AP31" i="4"/>
  <c r="AN31" i="4"/>
  <c r="AP30" i="4"/>
  <c r="AN30" i="4"/>
  <c r="AP29" i="4"/>
  <c r="AN29" i="4"/>
  <c r="AP28" i="4"/>
  <c r="AN28" i="4"/>
  <c r="AP27" i="4"/>
  <c r="AN27" i="4"/>
  <c r="AP18" i="4"/>
  <c r="AN18" i="4"/>
  <c r="AP26" i="4"/>
  <c r="AN26" i="4"/>
  <c r="AP25" i="4"/>
  <c r="AN25" i="4"/>
  <c r="AP24" i="4"/>
  <c r="AN24" i="4"/>
  <c r="AP23" i="4"/>
  <c r="AN23" i="4"/>
  <c r="AP22" i="4"/>
  <c r="AN22" i="4"/>
  <c r="AP21" i="4"/>
  <c r="AN21" i="4"/>
  <c r="AP20" i="4"/>
  <c r="AN20" i="4"/>
  <c r="AP19" i="4"/>
  <c r="AN19" i="4"/>
  <c r="AP17" i="4"/>
  <c r="AN17" i="4"/>
  <c r="AP16" i="4"/>
  <c r="AN16" i="4"/>
  <c r="AP15" i="4"/>
  <c r="AN15" i="4"/>
  <c r="AP10" i="4"/>
  <c r="AN10" i="4"/>
  <c r="AP6" i="4"/>
  <c r="AN6" i="4"/>
  <c r="AP12" i="4"/>
  <c r="AN12" i="4"/>
  <c r="AP7" i="4"/>
  <c r="AN7" i="4"/>
  <c r="AP5" i="4"/>
  <c r="AN5" i="4"/>
  <c r="AP4" i="4"/>
  <c r="AN4" i="4"/>
  <c r="AP3" i="4"/>
  <c r="AN3" i="4"/>
  <c r="AP14" i="4"/>
  <c r="AN14" i="4"/>
  <c r="AP13" i="4"/>
  <c r="AN13" i="4"/>
  <c r="AP11" i="4"/>
  <c r="AN11" i="4"/>
  <c r="AP9" i="4"/>
  <c r="AN9" i="4"/>
  <c r="AP8" i="4"/>
  <c r="AN8" i="4"/>
  <c r="M2" i="4" l="1"/>
  <c r="M13" i="4"/>
  <c r="M21" i="4"/>
  <c r="M35" i="4"/>
  <c r="M19" i="4"/>
  <c r="O29" i="4"/>
  <c r="O2" i="4"/>
  <c r="O11" i="4"/>
  <c r="O13" i="4"/>
  <c r="O21" i="4"/>
  <c r="M33" i="4"/>
  <c r="O27" i="4"/>
  <c r="M36" i="4"/>
  <c r="M16" i="4"/>
  <c r="O35" i="4"/>
  <c r="M8" i="4"/>
  <c r="M15" i="4"/>
  <c r="O19" i="4"/>
  <c r="M24" i="4"/>
  <c r="M32" i="4"/>
  <c r="M3" i="4"/>
  <c r="O8" i="4"/>
  <c r="M11" i="4"/>
  <c r="O15" i="4"/>
  <c r="O24" i="4"/>
  <c r="M27" i="4"/>
  <c r="O32" i="4"/>
  <c r="M31" i="4"/>
  <c r="O3" i="4"/>
  <c r="M29" i="4"/>
  <c r="M4" i="4"/>
  <c r="M28" i="4"/>
  <c r="O34" i="4"/>
  <c r="P34" i="4"/>
  <c r="O30" i="4"/>
  <c r="P30" i="4"/>
  <c r="O26" i="4"/>
  <c r="P26" i="4"/>
  <c r="O22" i="4"/>
  <c r="P22" i="4"/>
  <c r="O18" i="4"/>
  <c r="P18" i="4"/>
  <c r="O14" i="4"/>
  <c r="P14" i="4"/>
  <c r="O10" i="4"/>
  <c r="P10" i="4"/>
  <c r="O6" i="4"/>
  <c r="P6" i="4"/>
  <c r="O5" i="4"/>
  <c r="P5" i="4"/>
  <c r="M6" i="4"/>
  <c r="M10" i="4"/>
  <c r="M14" i="4"/>
  <c r="M18" i="4"/>
  <c r="M22" i="4"/>
  <c r="M26" i="4"/>
  <c r="M30" i="4"/>
  <c r="M34" i="4"/>
  <c r="AQ8" i="4"/>
  <c r="AR8" i="4" s="1"/>
  <c r="AS8" i="4" s="1"/>
  <c r="AQ9" i="4"/>
  <c r="AR9" i="4" s="1"/>
  <c r="AS9" i="4" s="1"/>
  <c r="AQ11" i="4"/>
  <c r="AR11" i="4" s="1"/>
  <c r="AS11" i="4" s="1"/>
  <c r="AQ13" i="4"/>
  <c r="AR13" i="4" s="1"/>
  <c r="AS13" i="4" s="1"/>
  <c r="AQ14" i="4"/>
  <c r="AR14" i="4" s="1"/>
  <c r="AS14" i="4" s="1"/>
  <c r="AQ3" i="4"/>
  <c r="AR3" i="4" s="1"/>
  <c r="AS3" i="4" s="1"/>
  <c r="AQ4" i="4"/>
  <c r="AR4" i="4" s="1"/>
  <c r="AS4" i="4" s="1"/>
  <c r="AQ5" i="4"/>
  <c r="AR5" i="4" s="1"/>
  <c r="AS5" i="4" s="1"/>
  <c r="AQ7" i="4"/>
  <c r="AR7" i="4" s="1"/>
  <c r="AS7" i="4" s="1"/>
  <c r="AQ12" i="4"/>
  <c r="AR12" i="4" s="1"/>
  <c r="AS12" i="4" s="1"/>
  <c r="AQ6" i="4"/>
  <c r="AR6" i="4" s="1"/>
  <c r="AS6" i="4" s="1"/>
  <c r="AQ10" i="4"/>
  <c r="AR10" i="4" s="1"/>
  <c r="AS10" i="4" s="1"/>
  <c r="AQ15" i="4"/>
  <c r="AR15" i="4" s="1"/>
  <c r="AS15" i="4" s="1"/>
  <c r="AQ16" i="4"/>
  <c r="AR16" i="4" s="1"/>
  <c r="AS16" i="4" s="1"/>
  <c r="AQ17" i="4"/>
  <c r="AR17" i="4" s="1"/>
  <c r="AS17" i="4" s="1"/>
  <c r="AQ19" i="4"/>
  <c r="AR19" i="4" s="1"/>
  <c r="AS19" i="4" s="1"/>
  <c r="AQ20" i="4"/>
  <c r="AR20" i="4" s="1"/>
  <c r="AS20" i="4" s="1"/>
  <c r="AQ21" i="4"/>
  <c r="AR21" i="4" s="1"/>
  <c r="AS21" i="4" s="1"/>
  <c r="AQ22" i="4"/>
  <c r="AR22" i="4" s="1"/>
  <c r="AS22" i="4" s="1"/>
  <c r="AQ23" i="4"/>
  <c r="AR23" i="4" s="1"/>
  <c r="AS23" i="4" s="1"/>
  <c r="AQ24" i="4"/>
  <c r="AR24" i="4" s="1"/>
  <c r="AS24" i="4" s="1"/>
  <c r="AQ25" i="4"/>
  <c r="AR25" i="4" s="1"/>
  <c r="AS25" i="4" s="1"/>
  <c r="AQ26" i="4"/>
  <c r="AR26" i="4" s="1"/>
  <c r="AS26" i="4" s="1"/>
  <c r="AQ18" i="4"/>
  <c r="AR18" i="4" s="1"/>
  <c r="AS18" i="4" s="1"/>
  <c r="AQ27" i="4"/>
  <c r="AR27" i="4" s="1"/>
  <c r="AS27" i="4" s="1"/>
  <c r="AQ28" i="4"/>
  <c r="AR28" i="4" s="1"/>
  <c r="AS28" i="4" s="1"/>
  <c r="AQ29" i="4"/>
  <c r="AR29" i="4" s="1"/>
  <c r="AS29" i="4" s="1"/>
  <c r="AQ30" i="4"/>
  <c r="AR30" i="4" s="1"/>
  <c r="AS30" i="4" s="1"/>
  <c r="AQ31" i="4"/>
  <c r="AR31" i="4" s="1"/>
  <c r="AS31" i="4" s="1"/>
  <c r="AQ32" i="4"/>
  <c r="AR32" i="4" s="1"/>
  <c r="AS32" i="4" s="1"/>
  <c r="AQ33" i="4"/>
  <c r="AR33" i="4" s="1"/>
  <c r="AS33" i="4" s="1"/>
  <c r="AQ34" i="4"/>
  <c r="AR34" i="4" s="1"/>
  <c r="AS34" i="4" s="1"/>
  <c r="AQ35" i="4"/>
  <c r="AR35" i="4" s="1"/>
  <c r="AS35" i="4" s="1"/>
  <c r="AQ36" i="4"/>
  <c r="AR36" i="4" s="1"/>
  <c r="AS36" i="4" s="1"/>
  <c r="AQ37" i="4"/>
  <c r="AR37" i="4" s="1"/>
  <c r="AS37" i="4" s="1"/>
</calcChain>
</file>

<file path=xl/sharedStrings.xml><?xml version="1.0" encoding="utf-8"?>
<sst xmlns="http://schemas.openxmlformats.org/spreadsheetml/2006/main" count="120" uniqueCount="100">
  <si>
    <t>Experiment</t>
  </si>
  <si>
    <t>repeat</t>
  </si>
  <si>
    <t>id</t>
  </si>
  <si>
    <t>Q_AIR</t>
  </si>
  <si>
    <t>Q_AC</t>
  </si>
  <si>
    <t>Q_BD</t>
  </si>
  <si>
    <t>C_Blk_ZnCl</t>
  </si>
  <si>
    <t>C_Blk_NaOH</t>
  </si>
  <si>
    <t>C_ZnCl</t>
  </si>
  <si>
    <t>C_NaOH/C_ZnCl</t>
  </si>
  <si>
    <t>C_NaOH</t>
  </si>
  <si>
    <t>Q_A</t>
  </si>
  <si>
    <t>Q_B</t>
  </si>
  <si>
    <t>Q_C</t>
  </si>
  <si>
    <t>Q_D</t>
  </si>
  <si>
    <t>N_ZnO</t>
  </si>
  <si>
    <t>End</t>
  </si>
  <si>
    <t>batch</t>
  </si>
  <si>
    <t>m_ct_1_dry</t>
  </si>
  <si>
    <t>m_ct_2_dry</t>
  </si>
  <si>
    <t>V_ct_calc</t>
  </si>
  <si>
    <t>V_ct_rxn</t>
  </si>
  <si>
    <t>m_ct_full</t>
  </si>
  <si>
    <t>m_ct_disp</t>
  </si>
  <si>
    <t>pH</t>
  </si>
  <si>
    <t>Cond</t>
  </si>
  <si>
    <t>V_ct_q_1</t>
  </si>
  <si>
    <t>V_ct_q_2</t>
  </si>
  <si>
    <t>V_ct_q_total</t>
  </si>
  <si>
    <t>m_ct_q_1</t>
  </si>
  <si>
    <t>m_ct_q_2</t>
  </si>
  <si>
    <t>Cond_ct_q_1</t>
  </si>
  <si>
    <t>Cond_ct_q_2</t>
  </si>
  <si>
    <t>Comments</t>
  </si>
  <si>
    <t>XRD</t>
  </si>
  <si>
    <t>m_ct_m_full</t>
  </si>
  <si>
    <t>m_gv_empty</t>
  </si>
  <si>
    <t>V_gv_sus</t>
  </si>
  <si>
    <t>m_gv_full</t>
  </si>
  <si>
    <t>m_gv_disp</t>
  </si>
  <si>
    <t>m_gv_powder</t>
  </si>
  <si>
    <t>m_powder</t>
  </si>
  <si>
    <t>solid_gv%</t>
  </si>
  <si>
    <t>m_ct_m_solid</t>
  </si>
  <si>
    <t>solid_rxn_ct_1%</t>
  </si>
  <si>
    <t>Description</t>
  </si>
  <si>
    <r>
      <rPr>
        <b/>
        <sz val="11"/>
        <color rgb="FF0070C0"/>
        <rFont val="Calibri"/>
        <scheme val="minor"/>
      </rPr>
      <t>[Name on tubes]</t>
    </r>
    <r>
      <rPr>
        <sz val="11"/>
        <color rgb="FF0070C0"/>
        <rFont val="Calibri"/>
        <scheme val="minor"/>
      </rPr>
      <t xml:space="preserve"> Unique ID for sample (12 parameter sets x 3 repeats), </t>
    </r>
    <r>
      <rPr>
        <sz val="11"/>
        <color rgb="FF4F81BD"/>
        <rFont val="Calibri"/>
        <scheme val="minor"/>
      </rPr>
      <t>yellow indicates</t>
    </r>
    <r>
      <rPr>
        <sz val="11"/>
        <color rgb="FF0070C0"/>
        <rFont val="Calibri"/>
        <scheme val="minor"/>
      </rPr>
      <t xml:space="preserve"> faulty dosing conditions, which were fixed later and thus redone. (only non yellow counts towards robustness analysis)</t>
    </r>
    <r>
      <rPr>
        <b/>
        <sz val="11"/>
        <color rgb="FF0070C0"/>
        <rFont val="Calibri"/>
        <scheme val="minor"/>
      </rPr>
      <t xml:space="preserve"> </t>
    </r>
  </si>
  <si>
    <t>repeat round id</t>
  </si>
  <si>
    <t>synthesis parameter id</t>
  </si>
  <si>
    <t>Molar conc. of ZnCl2 prepared reagent (M)</t>
  </si>
  <si>
    <t>Molar conc. of NaOH prepared reagent (M)</t>
  </si>
  <si>
    <t>Concentration in A+C (M)</t>
  </si>
  <si>
    <t>post reaction pH</t>
  </si>
  <si>
    <t>XRD: (0) no obvious peak - no reaction (1) some peaks but not pure ZnO (2) pure ZnO</t>
  </si>
  <si>
    <t>solid content of product in cent tube (after purification, for characterisation)</t>
  </si>
  <si>
    <t>DLS</t>
  </si>
  <si>
    <t>Sample ID (only those with ID need characterisation)</t>
  </si>
  <si>
    <t>Sample Volume before char. (ml)</t>
  </si>
  <si>
    <t>solid content in g</t>
  </si>
  <si>
    <t>Empty vial</t>
  </si>
  <si>
    <t>Wet vial</t>
  </si>
  <si>
    <t>Dry vial</t>
  </si>
  <si>
    <t>remeasured solild content%</t>
  </si>
  <si>
    <t>Volume of dispersion (before conc.)</t>
  </si>
  <si>
    <t>V (adjust)</t>
  </si>
  <si>
    <t>Qualitative test results</t>
  </si>
  <si>
    <t>Dispersion volume to prepare 0.1%</t>
  </si>
  <si>
    <t>DI water volume  required to topup for 10ml(0.1%)</t>
  </si>
  <si>
    <t>UVS (Peak,nm</t>
  </si>
  <si>
    <t>UVS (Abs)</t>
  </si>
  <si>
    <t>Peak 1(nm)</t>
  </si>
  <si>
    <t>Peak 2(nm)</t>
  </si>
  <si>
    <t>Peak 3(nm)</t>
  </si>
  <si>
    <t>PDI(%)</t>
  </si>
  <si>
    <t>SEM(morphology)</t>
  </si>
  <si>
    <t>Purity,%</t>
  </si>
  <si>
    <t>0-1</t>
  </si>
  <si>
    <t>1-1</t>
  </si>
  <si>
    <t>2-1</t>
  </si>
  <si>
    <t>2-2</t>
  </si>
  <si>
    <t>Out of acid before this run?</t>
  </si>
  <si>
    <t>3-1</t>
  </si>
  <si>
    <t>3-2</t>
  </si>
  <si>
    <t>4-1</t>
  </si>
  <si>
    <t>7-1</t>
  </si>
  <si>
    <t>9-1</t>
  </si>
  <si>
    <t>IP</t>
  </si>
  <si>
    <t>15-1</t>
  </si>
  <si>
    <t>21</t>
  </si>
  <si>
    <t>Air supply shutdown</t>
  </si>
  <si>
    <t>22</t>
  </si>
  <si>
    <t>Overpressure, Air supply shutdown</t>
  </si>
  <si>
    <t>23</t>
  </si>
  <si>
    <t>21-1</t>
  </si>
  <si>
    <t>XRD Files had to be renamed: In Resultsmanager the faulty run is 21-1 and the good one 21</t>
  </si>
  <si>
    <t>22-1</t>
  </si>
  <si>
    <t>XRD Files had to be renamed: In Resultsmanager the faulty run is 22-1 and the good one 22</t>
  </si>
  <si>
    <t>23-1</t>
  </si>
  <si>
    <t>XRD Files had to be renamed: In Resultsmanager the faulty run is 23-1 and the good one 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</si>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</sst>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scheme val="minor"/>
    </font>
    <font>
      <sz val="11"/>
      <color rgb="FF4F81BD"/>
      <name val="Calibri"/>
      <scheme val="minor"/>
    </font>
    <font>
      <b/>
      <sz val="11"/>
      <color rgb="FF0070C0"/>
      <name val="Calibri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2" fillId="2" borderId="2" xfId="0" applyFont="1" applyFill="1" applyBorder="1"/>
    <xf numFmtId="0" fontId="2" fillId="0" borderId="2" xfId="0" applyFont="1" applyBorder="1"/>
    <xf numFmtId="0" fontId="0" fillId="2" borderId="2" xfId="0" applyFill="1" applyBorder="1"/>
    <xf numFmtId="0" fontId="1" fillId="0" borderId="6" xfId="0" applyFont="1" applyBorder="1" applyAlignment="1">
      <alignment horizontal="center" vertical="top"/>
    </xf>
    <xf numFmtId="2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49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2" fillId="2" borderId="8" xfId="0" applyFont="1" applyFill="1" applyBorder="1"/>
    <xf numFmtId="0" fontId="0" fillId="2" borderId="9" xfId="0" applyFill="1" applyBorder="1"/>
    <xf numFmtId="0" fontId="0" fillId="2" borderId="0" xfId="0" applyFill="1"/>
    <xf numFmtId="0" fontId="0" fillId="0" borderId="9" xfId="0" applyBorder="1"/>
    <xf numFmtId="0" fontId="0" fillId="2" borderId="11" xfId="0" applyFill="1" applyBorder="1"/>
    <xf numFmtId="0" fontId="0" fillId="2" borderId="12" xfId="0" applyFill="1" applyBorder="1"/>
    <xf numFmtId="0" fontId="0" fillId="2" borderId="4" xfId="0" applyFill="1" applyBorder="1"/>
    <xf numFmtId="0" fontId="2" fillId="2" borderId="9" xfId="0" applyFont="1" applyFill="1" applyBorder="1"/>
    <xf numFmtId="0" fontId="2" fillId="2" borderId="0" xfId="0" applyFont="1" applyFill="1"/>
    <xf numFmtId="49" fontId="1" fillId="0" borderId="1" xfId="0" applyNumberFormat="1" applyFont="1" applyBorder="1" applyAlignment="1">
      <alignment horizontal="center" vertical="top"/>
    </xf>
    <xf numFmtId="0" fontId="2" fillId="0" borderId="8" xfId="0" applyFont="1" applyBorder="1"/>
    <xf numFmtId="0" fontId="0" fillId="0" borderId="8" xfId="0" applyBorder="1"/>
    <xf numFmtId="0" fontId="0" fillId="0" borderId="10" xfId="0" applyBorder="1"/>
    <xf numFmtId="164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0" borderId="0" xfId="0" quotePrefix="1" applyNumberFormat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0" borderId="0" xfId="0" applyFont="1" applyAlignment="1">
      <alignment wrapText="1"/>
    </xf>
    <xf numFmtId="0" fontId="0" fillId="2" borderId="13" xfId="0" applyFill="1" applyBorder="1"/>
    <xf numFmtId="0" fontId="0" fillId="2" borderId="5" xfId="0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4" xfId="0" applyBorder="1"/>
    <xf numFmtId="0" fontId="0" fillId="2" borderId="14" xfId="0" applyFill="1" applyBorder="1"/>
    <xf numFmtId="164" fontId="0" fillId="0" borderId="14" xfId="0" applyNumberFormat="1" applyBorder="1"/>
    <xf numFmtId="10" fontId="0" fillId="0" borderId="14" xfId="0" applyNumberFormat="1" applyBorder="1"/>
    <xf numFmtId="49" fontId="0" fillId="0" borderId="14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0" fontId="0" fillId="0" borderId="0" xfId="0" applyNumberFormat="1" applyAlignment="1">
      <alignment horizontal="center"/>
    </xf>
    <xf numFmtId="0" fontId="0" fillId="2" borderId="10" xfId="0" applyFill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0" xfId="0" applyFont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 wrapText="1"/>
    </xf>
    <xf numFmtId="164" fontId="0" fillId="0" borderId="1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 wrapText="1"/>
    </xf>
    <xf numFmtId="49" fontId="6" fillId="0" borderId="0" xfId="0" applyNumberFormat="1" applyFont="1" applyAlignment="1">
      <alignment vertical="top" wrapText="1"/>
    </xf>
    <xf numFmtId="164" fontId="0" fillId="0" borderId="15" xfId="0" applyNumberFormat="1" applyBorder="1" applyAlignment="1">
      <alignment horizontal="center" wrapText="1"/>
    </xf>
    <xf numFmtId="10" fontId="0" fillId="0" borderId="1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7" xfId="0" applyNumberFormat="1" applyBorder="1"/>
    <xf numFmtId="0" fontId="0" fillId="0" borderId="17" xfId="0" applyBorder="1"/>
    <xf numFmtId="2" fontId="0" fillId="0" borderId="18" xfId="0" applyNumberFormat="1" applyBorder="1"/>
    <xf numFmtId="0" fontId="0" fillId="0" borderId="18" xfId="0" applyBorder="1"/>
    <xf numFmtId="0" fontId="0" fillId="2" borderId="16" xfId="0" applyFill="1" applyBorder="1"/>
    <xf numFmtId="0" fontId="2" fillId="2" borderId="5" xfId="0" applyFont="1" applyFill="1" applyBorder="1"/>
    <xf numFmtId="0" fontId="0" fillId="0" borderId="19" xfId="0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22" xfId="0" applyBorder="1"/>
    <xf numFmtId="0" fontId="0" fillId="2" borderId="23" xfId="0" applyFill="1" applyBorder="1"/>
    <xf numFmtId="0" fontId="0" fillId="2" borderId="22" xfId="0" applyFill="1" applyBorder="1"/>
    <xf numFmtId="0" fontId="2" fillId="2" borderId="22" xfId="0" applyFont="1" applyFill="1" applyBorder="1"/>
    <xf numFmtId="0" fontId="0" fillId="2" borderId="24" xfId="0" applyFill="1" applyBorder="1"/>
    <xf numFmtId="0" fontId="0" fillId="2" borderId="19" xfId="0" applyFill="1" applyBorder="1"/>
    <xf numFmtId="0" fontId="0" fillId="2" borderId="25" xfId="0" applyFill="1" applyBorder="1"/>
    <xf numFmtId="0" fontId="0" fillId="0" borderId="24" xfId="0" applyBorder="1"/>
    <xf numFmtId="164" fontId="0" fillId="0" borderId="19" xfId="0" applyNumberFormat="1" applyBorder="1"/>
    <xf numFmtId="10" fontId="0" fillId="0" borderId="19" xfId="0" applyNumberFormat="1" applyBorder="1"/>
    <xf numFmtId="0" fontId="2" fillId="0" borderId="19" xfId="0" applyFont="1" applyBorder="1"/>
    <xf numFmtId="0" fontId="10" fillId="0" borderId="0" xfId="0" applyFont="1" applyAlignment="1">
      <alignment horizontal="center" vertical="top"/>
    </xf>
    <xf numFmtId="49" fontId="2" fillId="0" borderId="0" xfId="0" applyNumberFormat="1" applyFont="1"/>
    <xf numFmtId="0" fontId="2" fillId="0" borderId="26" xfId="0" applyFont="1" applyBorder="1"/>
    <xf numFmtId="0" fontId="0" fillId="0" borderId="26" xfId="0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0" fontId="0" fillId="2" borderId="29" xfId="0" applyFill="1" applyBorder="1"/>
    <xf numFmtId="0" fontId="0" fillId="2" borderId="30" xfId="0" applyFill="1" applyBorder="1"/>
    <xf numFmtId="0" fontId="0" fillId="0" borderId="30" xfId="0" applyBorder="1"/>
    <xf numFmtId="0" fontId="2" fillId="2" borderId="30" xfId="0" applyFont="1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26" xfId="0" applyFill="1" applyBorder="1"/>
    <xf numFmtId="0" fontId="0" fillId="0" borderId="32" xfId="0" applyBorder="1"/>
    <xf numFmtId="164" fontId="0" fillId="0" borderId="26" xfId="0" applyNumberFormat="1" applyBorder="1"/>
    <xf numFmtId="10" fontId="0" fillId="0" borderId="26" xfId="0" applyNumberFormat="1" applyBorder="1"/>
    <xf numFmtId="0" fontId="0" fillId="0" borderId="13" xfId="0" applyBorder="1"/>
    <xf numFmtId="0" fontId="2" fillId="2" borderId="13" xfId="0" applyFont="1" applyFill="1" applyBorder="1"/>
    <xf numFmtId="0" fontId="1" fillId="0" borderId="17" xfId="0" applyFont="1" applyBorder="1" applyAlignment="1">
      <alignment horizontal="center" vertical="top"/>
    </xf>
    <xf numFmtId="0" fontId="0" fillId="0" borderId="27" xfId="0" applyBorder="1"/>
    <xf numFmtId="0" fontId="0" fillId="0" borderId="28" xfId="0" applyBorder="1"/>
    <xf numFmtId="0" fontId="0" fillId="0" borderId="33" xfId="0" applyBorder="1"/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D043-FE73-4C7F-BD02-FED7E5003B62}">
  <dimension ref="A1:AS113"/>
  <sheetViews>
    <sheetView tabSelected="1" zoomScaleNormal="100" workbookViewId="0">
      <pane ySplit="1" topLeftCell="A2" activePane="bottomLeft" state="frozen"/>
      <selection pane="bottomLeft" activeCell="A104" sqref="A104:XFD106"/>
    </sheetView>
  </sheetViews>
  <sheetFormatPr defaultColWidth="9.140625" defaultRowHeight="15" customHeight="1" x14ac:dyDescent="0.25"/>
  <cols>
    <col min="1" max="1" width="8" style="101" customWidth="1"/>
    <col min="2" max="2" width="9.140625" customWidth="1"/>
    <col min="3" max="3" width="3.85546875" customWidth="1"/>
    <col min="4" max="4" width="9.140625" customWidth="1"/>
    <col min="5" max="6" width="9.140625" hidden="1" customWidth="1"/>
    <col min="7" max="8" width="12.7109375" hidden="1" customWidth="1"/>
    <col min="9" max="9" width="5.5703125" hidden="1" customWidth="1"/>
    <col min="10" max="10" width="5.140625" hidden="1" customWidth="1"/>
    <col min="11" max="11" width="5.7109375" hidden="1" customWidth="1"/>
    <col min="12" max="12" width="9.140625" style="80" customWidth="1"/>
    <col min="13" max="14" width="9.140625" customWidth="1"/>
    <col min="15" max="15" width="9.140625" style="82" customWidth="1"/>
    <col min="16" max="16" width="9.140625" customWidth="1"/>
    <col min="17" max="17" width="7.7109375" customWidth="1"/>
    <col min="18" max="18" width="8.42578125" style="80" customWidth="1"/>
    <col min="19" max="19" width="7.28515625" style="5" customWidth="1"/>
    <col min="20" max="21" width="5.7109375" hidden="1" customWidth="1"/>
    <col min="22" max="22" width="5.5703125" customWidth="1"/>
    <col min="23" max="23" width="6.85546875" customWidth="1"/>
    <col min="24" max="24" width="16.28515625" hidden="1" customWidth="1"/>
    <col min="25" max="25" width="7.140625" style="2" customWidth="1"/>
    <col min="26" max="26" width="7" customWidth="1"/>
    <col min="27" max="27" width="6.85546875" hidden="1" customWidth="1"/>
    <col min="28" max="28" width="5.85546875" hidden="1" customWidth="1"/>
    <col min="29" max="29" width="8.140625" hidden="1" customWidth="1"/>
    <col min="30" max="30" width="5.85546875" hidden="1" customWidth="1"/>
    <col min="31" max="31" width="6.28515625" hidden="1" customWidth="1"/>
    <col min="32" max="32" width="6.28515625" style="5" customWidth="1"/>
    <col min="33" max="33" width="7.42578125" hidden="1" customWidth="1"/>
    <col min="34" max="34" width="35.42578125" hidden="1" customWidth="1"/>
    <col min="35" max="35" width="17.7109375" hidden="1" customWidth="1"/>
    <col min="36" max="36" width="21.7109375" hidden="1" customWidth="1"/>
    <col min="37" max="37" width="17.140625" style="5" hidden="1" customWidth="1"/>
    <col min="38" max="38" width="19.7109375" hidden="1" customWidth="1"/>
    <col min="39" max="39" width="27.5703125" hidden="1" customWidth="1"/>
    <col min="40" max="40" width="27.7109375" hidden="1" customWidth="1"/>
    <col min="41" max="41" width="27.140625" hidden="1" customWidth="1"/>
    <col min="42" max="42" width="18.7109375" hidden="1" customWidth="1"/>
    <col min="43" max="43" width="18" hidden="1" customWidth="1"/>
    <col min="44" max="44" width="22.140625" hidden="1" customWidth="1"/>
    <col min="45" max="45" width="13.28515625" hidden="1" customWidth="1"/>
    <col min="46" max="46" width="13.28515625" customWidth="1"/>
  </cols>
  <sheetData>
    <row r="1" spans="1:45" x14ac:dyDescent="0.25">
      <c r="A1" s="2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" t="s">
        <v>15</v>
      </c>
      <c r="Q1" s="100" t="s">
        <v>16</v>
      </c>
      <c r="R1" s="119" t="s">
        <v>17</v>
      </c>
      <c r="S1" s="7" t="s">
        <v>18</v>
      </c>
      <c r="T1" s="7" t="s">
        <v>19</v>
      </c>
      <c r="U1" s="2" t="s">
        <v>20</v>
      </c>
      <c r="V1" s="7" t="s">
        <v>21</v>
      </c>
      <c r="W1" s="7" t="s">
        <v>22</v>
      </c>
      <c r="X1" s="8" t="s">
        <v>23</v>
      </c>
      <c r="Y1" s="15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16" t="s">
        <v>30</v>
      </c>
      <c r="AF1" s="7" t="s">
        <v>31</v>
      </c>
      <c r="AG1" s="16" t="s">
        <v>32</v>
      </c>
      <c r="AH1" s="7" t="s">
        <v>33</v>
      </c>
      <c r="AI1" s="16" t="s">
        <v>34</v>
      </c>
      <c r="AJ1" s="24" t="s">
        <v>35</v>
      </c>
      <c r="AK1" s="7" t="s">
        <v>36</v>
      </c>
      <c r="AL1" s="7" t="s">
        <v>37</v>
      </c>
      <c r="AM1" s="7" t="s">
        <v>38</v>
      </c>
      <c r="AN1" s="26" t="s">
        <v>39</v>
      </c>
      <c r="AO1" s="16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 ht="15" customHeight="1" x14ac:dyDescent="0.25">
      <c r="A2" s="2">
        <v>0</v>
      </c>
      <c r="B2">
        <v>0</v>
      </c>
      <c r="C2">
        <v>0</v>
      </c>
      <c r="D2" s="11">
        <v>2.3199999332427979</v>
      </c>
      <c r="E2" s="11">
        <v>4.0300002098083496</v>
      </c>
      <c r="F2" s="11">
        <v>4.0300002098083496</v>
      </c>
      <c r="G2" s="11">
        <v>1</v>
      </c>
      <c r="H2" s="11">
        <v>3.5</v>
      </c>
      <c r="I2" s="11">
        <v>0.2800000011920929</v>
      </c>
      <c r="J2">
        <v>1.7599999904632571</v>
      </c>
      <c r="K2" s="11">
        <f>I2*J2</f>
        <v>0.49279999942779545</v>
      </c>
      <c r="L2" s="79">
        <f>E2*I2/G2</f>
        <v>1.1284000635504725</v>
      </c>
      <c r="M2" s="11">
        <f>F2*K2/H2</f>
        <v>0.56742402888216292</v>
      </c>
      <c r="N2" s="11">
        <f>E2-E2*I2/G2</f>
        <v>2.9016001462578771</v>
      </c>
      <c r="O2" s="81">
        <f>F2-F2*K2/H2</f>
        <v>3.4625761809261868</v>
      </c>
      <c r="P2" s="11">
        <f>MIN(I2,K2)*(E2+F2)*60/1000</f>
        <v>0.1354080076260567</v>
      </c>
      <c r="Q2" s="11">
        <f>MAX(120+(36*60/(E2+F2)), 120)</f>
        <v>387.99006048968926</v>
      </c>
      <c r="R2" s="79">
        <v>0</v>
      </c>
      <c r="S2" s="17">
        <v>13.16</v>
      </c>
      <c r="T2" s="17"/>
      <c r="U2">
        <f t="shared" ref="U2:U37" si="0">(Q2-120)*(E2+F2)/60</f>
        <v>36</v>
      </c>
      <c r="V2" s="20">
        <v>36</v>
      </c>
      <c r="W2" s="17">
        <v>49.9</v>
      </c>
      <c r="X2" s="3"/>
      <c r="Y2" s="23">
        <v>10</v>
      </c>
      <c r="Z2" s="17">
        <v>16.5</v>
      </c>
      <c r="AA2" s="17"/>
      <c r="AB2" s="17"/>
      <c r="AC2" s="19"/>
      <c r="AD2" s="17"/>
      <c r="AE2" s="21"/>
      <c r="AF2" s="17">
        <v>0.5</v>
      </c>
      <c r="AG2" s="17"/>
      <c r="AH2" s="17"/>
    </row>
    <row r="3" spans="1:45" x14ac:dyDescent="0.25">
      <c r="A3" s="2">
        <v>1</v>
      </c>
      <c r="B3">
        <v>0</v>
      </c>
      <c r="C3">
        <v>1</v>
      </c>
      <c r="D3" s="11">
        <v>1.0900000333786011</v>
      </c>
      <c r="E3" s="11">
        <v>9.1499996185302734</v>
      </c>
      <c r="F3" s="11">
        <v>9.1499996185302734</v>
      </c>
      <c r="G3" s="11">
        <v>1</v>
      </c>
      <c r="H3" s="11">
        <v>3.5</v>
      </c>
      <c r="I3" s="11">
        <v>0.6600000262260437</v>
      </c>
      <c r="J3">
        <v>2.589999914169312</v>
      </c>
      <c r="K3" s="11">
        <f t="shared" ref="K3:K37" si="1">I3*J3</f>
        <v>1.7094000112771968</v>
      </c>
      <c r="L3" s="79">
        <f t="shared" ref="L3:L37" si="2">E3*I3/G3</f>
        <v>6.0389999881982703</v>
      </c>
      <c r="M3" s="11">
        <f t="shared" ref="M3:M37" si="3">F3*K3/H3</f>
        <v>4.468859843171999</v>
      </c>
      <c r="N3" s="11">
        <f t="shared" ref="N3:N36" si="4">E3-E3*I3/G3</f>
        <v>3.1109996303320031</v>
      </c>
      <c r="O3" s="81">
        <f t="shared" ref="O3:O37" si="5">F3-F3*K3/H3</f>
        <v>4.6811397753582744</v>
      </c>
      <c r="P3" s="11">
        <f t="shared" ref="P3:P11" si="6">MIN(I3,K3)*(E3+F3)*60/1000</f>
        <v>0.7246799985837924</v>
      </c>
      <c r="Q3" s="11">
        <f>MAX(120+(36*60/(E3+F3)), 120)</f>
        <v>238.03279180611332</v>
      </c>
      <c r="R3" s="105">
        <v>0</v>
      </c>
      <c r="S3" s="17">
        <v>13.2</v>
      </c>
      <c r="T3" s="17"/>
      <c r="U3">
        <f t="shared" si="0"/>
        <v>36</v>
      </c>
      <c r="V3" s="20">
        <v>35.5</v>
      </c>
      <c r="W3" s="17">
        <v>51.04</v>
      </c>
      <c r="X3" s="3"/>
      <c r="Y3" s="23">
        <v>13.04</v>
      </c>
      <c r="Z3" s="17">
        <v>72.650000000000006</v>
      </c>
      <c r="AA3" s="17"/>
      <c r="AB3" s="17"/>
      <c r="AC3" s="19"/>
      <c r="AD3" s="17"/>
      <c r="AE3" s="21"/>
      <c r="AF3" s="17">
        <v>0.5</v>
      </c>
      <c r="AG3" s="17"/>
      <c r="AH3" s="17"/>
      <c r="AI3" s="21">
        <v>1</v>
      </c>
      <c r="AJ3" s="18">
        <v>57.832000000000001</v>
      </c>
      <c r="AK3" s="17">
        <v>13.62</v>
      </c>
      <c r="AL3" s="17">
        <v>3</v>
      </c>
      <c r="AM3" s="17">
        <v>16.63</v>
      </c>
      <c r="AN3" s="27">
        <f t="shared" ref="AN3:AN23" si="7">AM3-AK3</f>
        <v>3.01</v>
      </c>
      <c r="AO3" s="21">
        <v>13.628</v>
      </c>
      <c r="AP3" s="29">
        <f t="shared" ref="AP3:AP14" si="8">AO3-AK3</f>
        <v>8.0000000000008953E-3</v>
      </c>
      <c r="AQ3" s="30">
        <f t="shared" ref="AQ3:AQ23" si="9">AP3/AN3</f>
        <v>2.6578073089703973E-3</v>
      </c>
      <c r="AR3" s="29">
        <f t="shared" ref="AR3:AR37" si="10">(AJ3-S3)*AQ3</f>
        <v>0.11862325581396678</v>
      </c>
      <c r="AS3" s="30" t="e">
        <f t="shared" ref="AS3:AS23" si="11">AR3/X3</f>
        <v>#DIV/0!</v>
      </c>
    </row>
    <row r="4" spans="1:45" x14ac:dyDescent="0.25">
      <c r="A4" s="2">
        <v>2</v>
      </c>
      <c r="B4">
        <v>0</v>
      </c>
      <c r="C4">
        <v>2</v>
      </c>
      <c r="D4" s="11">
        <v>1.929999947547913</v>
      </c>
      <c r="E4" s="11">
        <v>6.9200000762939453</v>
      </c>
      <c r="F4" s="11">
        <v>6.9200000762939453</v>
      </c>
      <c r="G4" s="11">
        <v>1</v>
      </c>
      <c r="H4" s="11">
        <v>3.5</v>
      </c>
      <c r="I4" s="11">
        <v>0.86000001430511475</v>
      </c>
      <c r="J4">
        <v>0.80000001192092896</v>
      </c>
      <c r="K4" s="11">
        <f t="shared" si="1"/>
        <v>0.68800002169609087</v>
      </c>
      <c r="L4" s="79">
        <f t="shared" si="2"/>
        <v>5.9512001646041881</v>
      </c>
      <c r="M4" s="11">
        <f t="shared" si="3"/>
        <v>1.3602743436077671</v>
      </c>
      <c r="N4" s="11">
        <f t="shared" si="4"/>
        <v>0.96879991168975721</v>
      </c>
      <c r="O4" s="81">
        <f t="shared" si="5"/>
        <v>5.5597257326861786</v>
      </c>
      <c r="P4" s="11">
        <f t="shared" si="6"/>
        <v>0.57131522431526216</v>
      </c>
      <c r="Q4" s="11">
        <f>MAX(120+(36*60/(E4+F4)), 120)</f>
        <v>276.06936244116366</v>
      </c>
      <c r="R4" s="79">
        <v>0</v>
      </c>
      <c r="S4" s="9">
        <v>13.16</v>
      </c>
      <c r="T4" s="9"/>
      <c r="U4">
        <f t="shared" si="0"/>
        <v>36</v>
      </c>
      <c r="V4" s="12">
        <v>37</v>
      </c>
      <c r="W4" s="9">
        <v>52.43</v>
      </c>
      <c r="X4" s="3"/>
      <c r="Y4" s="7">
        <v>6.15</v>
      </c>
      <c r="Z4" s="9">
        <v>30.32</v>
      </c>
      <c r="AA4" s="17"/>
      <c r="AB4" s="17"/>
      <c r="AC4" s="19"/>
      <c r="AD4" s="9"/>
      <c r="AE4" s="13"/>
      <c r="AF4" s="17">
        <v>0.5</v>
      </c>
      <c r="AG4" s="17"/>
      <c r="AH4" s="9"/>
      <c r="AI4" s="13">
        <v>0</v>
      </c>
      <c r="AJ4" s="18">
        <v>59.478000000000002</v>
      </c>
      <c r="AK4" s="9">
        <v>13.773</v>
      </c>
      <c r="AL4" s="17">
        <v>3</v>
      </c>
      <c r="AM4" s="9">
        <v>16.782</v>
      </c>
      <c r="AN4" s="27">
        <f t="shared" si="7"/>
        <v>3.0090000000000003</v>
      </c>
      <c r="AO4" s="13">
        <v>13.786</v>
      </c>
      <c r="AP4" s="29">
        <f t="shared" si="8"/>
        <v>1.2999999999999901E-2</v>
      </c>
      <c r="AQ4" s="30">
        <f t="shared" si="9"/>
        <v>4.3203722166832497E-3</v>
      </c>
      <c r="AR4" s="29">
        <f t="shared" si="10"/>
        <v>0.20011100033233475</v>
      </c>
      <c r="AS4" s="30" t="e">
        <f t="shared" si="11"/>
        <v>#DIV/0!</v>
      </c>
    </row>
    <row r="5" spans="1:45" x14ac:dyDescent="0.25">
      <c r="A5" s="2">
        <v>3</v>
      </c>
      <c r="B5">
        <v>0</v>
      </c>
      <c r="C5">
        <v>3</v>
      </c>
      <c r="D5" s="11">
        <v>1.6599999666213989</v>
      </c>
      <c r="E5" s="11">
        <v>7.8899998664855957</v>
      </c>
      <c r="F5" s="11">
        <v>7.8899998664855957</v>
      </c>
      <c r="G5" s="11">
        <v>1</v>
      </c>
      <c r="H5" s="11">
        <v>3.5</v>
      </c>
      <c r="I5" s="11">
        <v>0.50999999046325684</v>
      </c>
      <c r="J5">
        <v>2.75</v>
      </c>
      <c r="K5" s="11">
        <f t="shared" si="1"/>
        <v>1.4024999737739563</v>
      </c>
      <c r="L5" s="79">
        <f t="shared" si="2"/>
        <v>4.0238998566627515</v>
      </c>
      <c r="M5" s="11">
        <f t="shared" si="3"/>
        <v>3.1616356016635905</v>
      </c>
      <c r="N5" s="11">
        <f t="shared" si="4"/>
        <v>3.8661000098228442</v>
      </c>
      <c r="O5" s="81">
        <f>F5-F5*K5/H5</f>
        <v>4.7283642648220052</v>
      </c>
      <c r="P5" s="11">
        <f t="shared" si="6"/>
        <v>0.48286798279953019</v>
      </c>
      <c r="Q5" s="11">
        <f t="shared" ref="Q5:Q37" si="12">MAX(120+(36*60/(E5+F5)), 120)</f>
        <v>256.88213159388295</v>
      </c>
      <c r="R5" s="105">
        <v>0</v>
      </c>
      <c r="S5" s="9">
        <v>13.25</v>
      </c>
      <c r="T5" s="9"/>
      <c r="U5">
        <f t="shared" si="0"/>
        <v>36.000000000000007</v>
      </c>
      <c r="V5" s="9">
        <v>36.5</v>
      </c>
      <c r="W5" s="9">
        <v>50.84</v>
      </c>
      <c r="X5" s="3"/>
      <c r="Y5" s="7">
        <v>13.06</v>
      </c>
      <c r="Z5" s="9">
        <v>62.8</v>
      </c>
      <c r="AA5" s="17"/>
      <c r="AB5" s="17"/>
      <c r="AC5" s="19"/>
      <c r="AD5" s="9"/>
      <c r="AE5" s="13"/>
      <c r="AF5" s="17">
        <v>0.5</v>
      </c>
      <c r="AG5" s="17"/>
      <c r="AH5" s="9"/>
      <c r="AI5" s="13">
        <v>1</v>
      </c>
      <c r="AJ5" s="18">
        <v>59.530999999999999</v>
      </c>
      <c r="AK5" s="9">
        <v>13.688000000000001</v>
      </c>
      <c r="AL5" s="17">
        <v>3</v>
      </c>
      <c r="AM5" s="9">
        <v>16.71</v>
      </c>
      <c r="AN5" s="27">
        <f t="shared" si="7"/>
        <v>3.0220000000000002</v>
      </c>
      <c r="AO5" s="13">
        <v>13.717000000000001</v>
      </c>
      <c r="AP5" s="29">
        <f t="shared" si="8"/>
        <v>2.8999999999999915E-2</v>
      </c>
      <c r="AQ5" s="30">
        <f t="shared" si="9"/>
        <v>9.5962938451356426E-3</v>
      </c>
      <c r="AR5" s="29">
        <f t="shared" si="10"/>
        <v>0.44412607544672267</v>
      </c>
      <c r="AS5" s="30" t="e">
        <f t="shared" si="11"/>
        <v>#DIV/0!</v>
      </c>
    </row>
    <row r="6" spans="1:45" x14ac:dyDescent="0.25">
      <c r="A6" s="2">
        <v>4</v>
      </c>
      <c r="B6">
        <v>0</v>
      </c>
      <c r="C6">
        <v>4</v>
      </c>
      <c r="D6" s="11">
        <v>1.470000028610229</v>
      </c>
      <c r="E6" s="11">
        <v>9.4799995422363281</v>
      </c>
      <c r="F6" s="11">
        <v>9.4799995422363281</v>
      </c>
      <c r="G6" s="11">
        <v>1</v>
      </c>
      <c r="H6" s="11">
        <v>3.5</v>
      </c>
      <c r="I6" s="11">
        <v>0.34999999403953552</v>
      </c>
      <c r="J6">
        <v>1.220000028610229</v>
      </c>
      <c r="K6" s="11">
        <f t="shared" si="1"/>
        <v>0.42700000274181332</v>
      </c>
      <c r="L6" s="79">
        <f t="shared" si="2"/>
        <v>3.3179997832775143</v>
      </c>
      <c r="M6" s="11">
        <f t="shared" si="3"/>
        <v>1.1565599515792289</v>
      </c>
      <c r="N6" s="11">
        <f t="shared" si="4"/>
        <v>6.1619997589588138</v>
      </c>
      <c r="O6" s="81">
        <f t="shared" si="5"/>
        <v>8.3234395906570988</v>
      </c>
      <c r="P6" s="11">
        <f t="shared" si="6"/>
        <v>0.39815997399330172</v>
      </c>
      <c r="Q6" s="11">
        <f t="shared" si="12"/>
        <v>233.92405613399728</v>
      </c>
      <c r="R6" s="79">
        <v>0</v>
      </c>
      <c r="S6" s="9">
        <v>13.16</v>
      </c>
      <c r="T6" s="9"/>
      <c r="U6">
        <f t="shared" si="0"/>
        <v>36</v>
      </c>
      <c r="V6" s="12">
        <v>35</v>
      </c>
      <c r="W6" s="9">
        <v>48.06</v>
      </c>
      <c r="X6" s="3"/>
      <c r="Y6" s="7">
        <v>6.53</v>
      </c>
      <c r="Z6" s="9">
        <v>18.89</v>
      </c>
      <c r="AA6" s="9"/>
      <c r="AB6" s="9"/>
      <c r="AC6" s="3"/>
      <c r="AD6" s="9"/>
      <c r="AE6" s="13"/>
      <c r="AF6" s="17">
        <v>0.5</v>
      </c>
      <c r="AG6" s="17"/>
      <c r="AH6" s="9"/>
      <c r="AI6" s="13">
        <v>1</v>
      </c>
      <c r="AJ6" s="18">
        <v>59.945</v>
      </c>
      <c r="AK6" s="9">
        <v>13.663</v>
      </c>
      <c r="AL6" s="17">
        <v>3</v>
      </c>
      <c r="AM6" s="9">
        <v>16.667000000000002</v>
      </c>
      <c r="AN6" s="27">
        <f t="shared" si="7"/>
        <v>3.0040000000000013</v>
      </c>
      <c r="AO6" s="13">
        <v>13.695</v>
      </c>
      <c r="AP6" s="29">
        <f t="shared" si="8"/>
        <v>3.2000000000000028E-2</v>
      </c>
      <c r="AQ6" s="30">
        <f t="shared" si="9"/>
        <v>1.0652463382157128E-2</v>
      </c>
      <c r="AR6" s="29">
        <f t="shared" si="10"/>
        <v>0.49837549933422121</v>
      </c>
      <c r="AS6" s="30" t="e">
        <f t="shared" si="11"/>
        <v>#DIV/0!</v>
      </c>
    </row>
    <row r="7" spans="1:45" x14ac:dyDescent="0.25">
      <c r="A7" s="2">
        <v>5</v>
      </c>
      <c r="B7">
        <v>0</v>
      </c>
      <c r="C7">
        <v>5</v>
      </c>
      <c r="D7" s="11">
        <v>1.950000047683716</v>
      </c>
      <c r="E7" s="11">
        <v>5.1399998664855957</v>
      </c>
      <c r="F7" s="11">
        <v>5.1399998664855957</v>
      </c>
      <c r="G7" s="11">
        <v>1</v>
      </c>
      <c r="H7" s="11">
        <v>3.5</v>
      </c>
      <c r="I7" s="11">
        <v>0.93000000715255737</v>
      </c>
      <c r="J7">
        <v>3.1700000762939449</v>
      </c>
      <c r="K7" s="11">
        <f t="shared" si="1"/>
        <v>2.9481000936269761</v>
      </c>
      <c r="L7" s="79">
        <f t="shared" si="2"/>
        <v>4.7801999125957479</v>
      </c>
      <c r="M7" s="11">
        <f t="shared" si="3"/>
        <v>4.3294954536082368</v>
      </c>
      <c r="N7" s="11">
        <f t="shared" si="4"/>
        <v>0.35979995388984776</v>
      </c>
      <c r="O7" s="81">
        <f t="shared" si="5"/>
        <v>0.81050441287735886</v>
      </c>
      <c r="P7" s="11">
        <f t="shared" si="6"/>
        <v>0.57362398951148974</v>
      </c>
      <c r="Q7" s="11">
        <f t="shared" si="12"/>
        <v>330.11673697541073</v>
      </c>
      <c r="R7" s="105">
        <v>0</v>
      </c>
      <c r="S7" s="9">
        <v>13.263999999999999</v>
      </c>
      <c r="T7" s="9"/>
      <c r="U7">
        <f t="shared" si="0"/>
        <v>36.000000000000007</v>
      </c>
      <c r="V7" s="12">
        <v>35.5</v>
      </c>
      <c r="W7" s="9">
        <v>51.84</v>
      </c>
      <c r="X7" s="3"/>
      <c r="Y7" s="7">
        <v>13.46</v>
      </c>
      <c r="Z7" s="9">
        <v>125.64</v>
      </c>
      <c r="AA7" s="9"/>
      <c r="AB7" s="9"/>
      <c r="AC7" s="3"/>
      <c r="AD7" s="9"/>
      <c r="AE7" s="13"/>
      <c r="AF7" s="17">
        <v>0.5</v>
      </c>
      <c r="AG7" s="17"/>
      <c r="AH7" s="9"/>
      <c r="AI7" s="13">
        <v>0</v>
      </c>
      <c r="AJ7" s="18">
        <v>58.634</v>
      </c>
      <c r="AK7" s="9">
        <v>13.641</v>
      </c>
      <c r="AL7" s="17">
        <v>3</v>
      </c>
      <c r="AM7" s="9">
        <v>16.649000000000001</v>
      </c>
      <c r="AN7" s="27">
        <f t="shared" si="7"/>
        <v>3.0080000000000009</v>
      </c>
      <c r="AO7" s="13">
        <v>13.675000000000001</v>
      </c>
      <c r="AP7" s="29">
        <f t="shared" si="8"/>
        <v>3.4000000000000696E-2</v>
      </c>
      <c r="AQ7" s="30">
        <f t="shared" si="9"/>
        <v>1.130319148936193E-2</v>
      </c>
      <c r="AR7" s="29">
        <f t="shared" si="10"/>
        <v>0.51282579787235083</v>
      </c>
      <c r="AS7" s="30" t="e">
        <f t="shared" si="11"/>
        <v>#DIV/0!</v>
      </c>
    </row>
    <row r="8" spans="1:45" x14ac:dyDescent="0.25">
      <c r="A8" s="2">
        <v>6</v>
      </c>
      <c r="B8">
        <v>0</v>
      </c>
      <c r="C8">
        <v>6</v>
      </c>
      <c r="D8" s="11">
        <v>1.2899999618530269</v>
      </c>
      <c r="E8" s="11">
        <v>7.559999942779541</v>
      </c>
      <c r="F8" s="11">
        <v>7.559999942779541</v>
      </c>
      <c r="G8" s="11">
        <v>1</v>
      </c>
      <c r="H8" s="11">
        <v>3.5</v>
      </c>
      <c r="I8" s="11">
        <v>0.69999998807907104</v>
      </c>
      <c r="J8">
        <v>1.440000057220459</v>
      </c>
      <c r="K8" s="11">
        <f t="shared" si="1"/>
        <v>1.0080000228881829</v>
      </c>
      <c r="L8" s="79">
        <f t="shared" si="2"/>
        <v>5.2919998698234565</v>
      </c>
      <c r="M8" s="11">
        <f t="shared" si="3"/>
        <v>2.1772800329589823</v>
      </c>
      <c r="N8" s="11">
        <f t="shared" si="4"/>
        <v>2.2680000729560845</v>
      </c>
      <c r="O8" s="81">
        <f t="shared" si="5"/>
        <v>5.3827199098205583</v>
      </c>
      <c r="P8" s="11">
        <f t="shared" si="6"/>
        <v>0.63503998437881481</v>
      </c>
      <c r="Q8" s="11">
        <f t="shared" si="12"/>
        <v>262.85714393840624</v>
      </c>
      <c r="R8" s="79">
        <v>0</v>
      </c>
      <c r="S8" s="9">
        <v>13.186999999999999</v>
      </c>
      <c r="T8" s="9"/>
      <c r="U8">
        <f t="shared" si="0"/>
        <v>35.999999999999993</v>
      </c>
      <c r="V8" s="12">
        <v>35</v>
      </c>
      <c r="W8" s="9">
        <v>48.62</v>
      </c>
      <c r="X8" s="3"/>
      <c r="Y8" s="7">
        <v>6.61</v>
      </c>
      <c r="Z8" s="9">
        <v>32.22</v>
      </c>
      <c r="AA8" s="9"/>
      <c r="AB8" s="9"/>
      <c r="AC8" s="3"/>
      <c r="AD8" s="9"/>
      <c r="AE8" s="13"/>
      <c r="AF8" s="17">
        <v>0.5</v>
      </c>
      <c r="AG8" s="9"/>
      <c r="AH8" s="9"/>
      <c r="AI8" s="13">
        <v>2</v>
      </c>
      <c r="AJ8" s="18">
        <v>60.030999999999999</v>
      </c>
      <c r="AK8" s="9">
        <v>13.656000000000001</v>
      </c>
      <c r="AL8" s="17">
        <v>3</v>
      </c>
      <c r="AM8" s="9">
        <v>16.678999999999998</v>
      </c>
      <c r="AN8" s="27">
        <f t="shared" si="7"/>
        <v>3.0229999999999979</v>
      </c>
      <c r="AO8" s="13">
        <v>13.691000000000001</v>
      </c>
      <c r="AP8" s="29">
        <f t="shared" si="8"/>
        <v>3.5000000000000142E-2</v>
      </c>
      <c r="AQ8" s="30">
        <f t="shared" si="9"/>
        <v>1.1577902745616991E-2</v>
      </c>
      <c r="AR8" s="29">
        <f t="shared" si="10"/>
        <v>0.54235527621568236</v>
      </c>
      <c r="AS8" s="30" t="e">
        <f t="shared" si="11"/>
        <v>#DIV/0!</v>
      </c>
    </row>
    <row r="9" spans="1:45" x14ac:dyDescent="0.25">
      <c r="A9" s="2">
        <v>7</v>
      </c>
      <c r="B9">
        <v>0</v>
      </c>
      <c r="C9">
        <v>7</v>
      </c>
      <c r="D9" s="11">
        <v>2.309999942779541</v>
      </c>
      <c r="E9" s="11">
        <v>5.809999942779541</v>
      </c>
      <c r="F9" s="11">
        <v>5.809999942779541</v>
      </c>
      <c r="G9" s="11">
        <v>1</v>
      </c>
      <c r="H9" s="11">
        <v>3.5</v>
      </c>
      <c r="I9" s="11">
        <v>0.10000000149011611</v>
      </c>
      <c r="J9">
        <v>2.2699999809265141</v>
      </c>
      <c r="K9" s="11">
        <f t="shared" si="1"/>
        <v>0.22700000147521493</v>
      </c>
      <c r="L9" s="79">
        <f t="shared" si="2"/>
        <v>0.58100000293552856</v>
      </c>
      <c r="M9" s="11">
        <f t="shared" si="3"/>
        <v>0.37681999873770128</v>
      </c>
      <c r="N9" s="11">
        <f t="shared" si="4"/>
        <v>5.2289999398440123</v>
      </c>
      <c r="O9" s="81">
        <f t="shared" si="5"/>
        <v>5.4331799440418393</v>
      </c>
      <c r="P9" s="11">
        <f t="shared" si="6"/>
        <v>6.9720000352263431E-2</v>
      </c>
      <c r="Q9" s="11">
        <f t="shared" si="12"/>
        <v>305.88640458459645</v>
      </c>
      <c r="R9" s="105">
        <v>0</v>
      </c>
      <c r="S9" s="9">
        <v>13.185</v>
      </c>
      <c r="T9" s="9"/>
      <c r="U9">
        <f t="shared" si="0"/>
        <v>36</v>
      </c>
      <c r="V9" s="12">
        <v>35</v>
      </c>
      <c r="W9" s="9">
        <v>47.06</v>
      </c>
      <c r="X9" s="3"/>
      <c r="Y9" s="7">
        <v>12.71</v>
      </c>
      <c r="Z9" s="9">
        <v>12.55</v>
      </c>
      <c r="AA9" s="9"/>
      <c r="AB9" s="9"/>
      <c r="AC9" s="3"/>
      <c r="AD9" s="9"/>
      <c r="AE9" s="13"/>
      <c r="AF9" s="17">
        <v>0.5</v>
      </c>
      <c r="AG9" s="9"/>
      <c r="AH9" s="9"/>
      <c r="AI9" s="13">
        <v>2</v>
      </c>
      <c r="AJ9" s="18">
        <v>60.262</v>
      </c>
      <c r="AK9" s="9">
        <v>13.772</v>
      </c>
      <c r="AL9" s="17">
        <v>3</v>
      </c>
      <c r="AM9" s="9">
        <v>16.808</v>
      </c>
      <c r="AN9" s="27">
        <f t="shared" si="7"/>
        <v>3.0359999999999996</v>
      </c>
      <c r="AO9" s="13">
        <v>13.829000000000001</v>
      </c>
      <c r="AP9" s="29">
        <f t="shared" si="8"/>
        <v>5.7000000000000384E-2</v>
      </c>
      <c r="AQ9" s="30">
        <f t="shared" si="9"/>
        <v>1.877470355731238E-2</v>
      </c>
      <c r="AR9" s="29">
        <f t="shared" si="10"/>
        <v>0.88385671936759491</v>
      </c>
      <c r="AS9" s="30" t="e">
        <f t="shared" si="11"/>
        <v>#DIV/0!</v>
      </c>
    </row>
    <row r="10" spans="1:45" x14ac:dyDescent="0.25">
      <c r="A10" s="2">
        <v>8</v>
      </c>
      <c r="B10">
        <v>0</v>
      </c>
      <c r="C10">
        <v>8</v>
      </c>
      <c r="D10" s="11">
        <v>2.0499999523162842</v>
      </c>
      <c r="E10" s="11">
        <v>7.059999942779541</v>
      </c>
      <c r="F10" s="11">
        <v>7.059999942779541</v>
      </c>
      <c r="G10" s="11">
        <v>1</v>
      </c>
      <c r="H10" s="11">
        <v>3.5</v>
      </c>
      <c r="I10" s="11">
        <v>0.1800000071525574</v>
      </c>
      <c r="J10">
        <v>0.64999997615814209</v>
      </c>
      <c r="K10" s="11">
        <f t="shared" si="1"/>
        <v>0.11700000035762771</v>
      </c>
      <c r="L10" s="79">
        <f t="shared" si="2"/>
        <v>1.2708000401973722</v>
      </c>
      <c r="M10" s="11">
        <f t="shared" si="3"/>
        <v>0.23600571309430227</v>
      </c>
      <c r="N10" s="11">
        <f t="shared" si="4"/>
        <v>5.789199902582169</v>
      </c>
      <c r="O10" s="81">
        <f t="shared" si="5"/>
        <v>6.8239942296852387</v>
      </c>
      <c r="P10" s="11">
        <f t="shared" si="6"/>
        <v>9.9122399499606953E-2</v>
      </c>
      <c r="Q10" s="11">
        <f t="shared" si="12"/>
        <v>272.97450548913196</v>
      </c>
      <c r="R10" s="79">
        <v>0</v>
      </c>
      <c r="S10" s="9">
        <v>13.16</v>
      </c>
      <c r="T10" s="9"/>
      <c r="U10">
        <f t="shared" si="0"/>
        <v>36.000000000000007</v>
      </c>
      <c r="V10" s="12">
        <v>35</v>
      </c>
      <c r="W10" s="9">
        <v>48.44</v>
      </c>
      <c r="X10" s="3"/>
      <c r="Y10" s="7">
        <v>6.36</v>
      </c>
      <c r="Z10" s="9">
        <v>6.97</v>
      </c>
      <c r="AA10" s="9"/>
      <c r="AB10" s="9"/>
      <c r="AC10" s="3"/>
      <c r="AD10" s="9"/>
      <c r="AE10" s="13"/>
      <c r="AF10" s="17">
        <v>0.5</v>
      </c>
      <c r="AG10" s="17"/>
      <c r="AH10" s="9"/>
      <c r="AI10" s="13">
        <v>0</v>
      </c>
      <c r="AJ10" s="18">
        <v>59.156999999999996</v>
      </c>
      <c r="AK10" s="9">
        <v>13.512</v>
      </c>
      <c r="AL10" s="17">
        <v>3</v>
      </c>
      <c r="AM10" s="9">
        <v>16.548999999999999</v>
      </c>
      <c r="AN10" s="28">
        <f t="shared" si="7"/>
        <v>3.036999999999999</v>
      </c>
      <c r="AO10" s="13">
        <v>13.571999999999999</v>
      </c>
      <c r="AP10" s="29">
        <f t="shared" si="8"/>
        <v>5.9999999999998721E-2</v>
      </c>
      <c r="AQ10" s="30">
        <f t="shared" si="9"/>
        <v>1.9756338491932413E-2</v>
      </c>
      <c r="AR10" s="29">
        <f t="shared" si="10"/>
        <v>0.90873230161341523</v>
      </c>
      <c r="AS10" s="30" t="e">
        <f t="shared" si="11"/>
        <v>#DIV/0!</v>
      </c>
    </row>
    <row r="11" spans="1:45" x14ac:dyDescent="0.25">
      <c r="A11" s="2">
        <v>9</v>
      </c>
      <c r="B11">
        <v>0</v>
      </c>
      <c r="C11">
        <v>9</v>
      </c>
      <c r="D11" s="11">
        <v>1.5399999618530269</v>
      </c>
      <c r="E11" s="11">
        <v>6.070000171661377</v>
      </c>
      <c r="F11" s="11">
        <v>6.070000171661377</v>
      </c>
      <c r="G11" s="11">
        <v>1</v>
      </c>
      <c r="H11" s="11">
        <v>3.5</v>
      </c>
      <c r="I11" s="11">
        <v>0.76999998092651367</v>
      </c>
      <c r="J11">
        <v>2.9900000095367432</v>
      </c>
      <c r="K11" s="11">
        <f t="shared" si="1"/>
        <v>2.3022999503135679</v>
      </c>
      <c r="L11" s="79">
        <f t="shared" si="2"/>
        <v>4.673900016403195</v>
      </c>
      <c r="M11" s="11">
        <f t="shared" si="3"/>
        <v>3.9928460267483818</v>
      </c>
      <c r="N11" s="11">
        <f t="shared" si="4"/>
        <v>1.396100155258182</v>
      </c>
      <c r="O11" s="81">
        <f t="shared" si="5"/>
        <v>2.0771541449129951</v>
      </c>
      <c r="P11" s="11">
        <f t="shared" si="6"/>
        <v>0.56086800196838338</v>
      </c>
      <c r="Q11" s="11">
        <f t="shared" si="12"/>
        <v>297.92421243118361</v>
      </c>
      <c r="R11" s="105">
        <v>0</v>
      </c>
      <c r="S11" s="9">
        <v>13.21</v>
      </c>
      <c r="T11" s="9"/>
      <c r="U11">
        <f t="shared" si="0"/>
        <v>35.999999999999993</v>
      </c>
      <c r="V11" s="12">
        <v>37.5</v>
      </c>
      <c r="W11" s="9">
        <v>51.87</v>
      </c>
      <c r="X11" s="3"/>
      <c r="Y11" s="7">
        <v>13.31</v>
      </c>
      <c r="Z11" s="9">
        <v>102.78</v>
      </c>
      <c r="AA11" s="9"/>
      <c r="AB11" s="9"/>
      <c r="AC11" s="3"/>
      <c r="AD11" s="9"/>
      <c r="AE11" s="13"/>
      <c r="AF11" s="17">
        <v>0.5</v>
      </c>
      <c r="AG11" s="9"/>
      <c r="AH11" s="9"/>
      <c r="AI11" s="13">
        <v>2</v>
      </c>
      <c r="AJ11" s="18">
        <v>60.948</v>
      </c>
      <c r="AK11" s="9">
        <v>13.691000000000001</v>
      </c>
      <c r="AL11" s="17">
        <v>3</v>
      </c>
      <c r="AM11" s="9">
        <v>16.734999999999999</v>
      </c>
      <c r="AN11" s="27">
        <f t="shared" si="7"/>
        <v>3.0439999999999987</v>
      </c>
      <c r="AO11" s="13">
        <v>13.753</v>
      </c>
      <c r="AP11" s="29">
        <f t="shared" si="8"/>
        <v>6.1999999999999389E-2</v>
      </c>
      <c r="AQ11" s="30">
        <f t="shared" si="9"/>
        <v>2.0367936925098362E-2</v>
      </c>
      <c r="AR11" s="29">
        <f t="shared" si="10"/>
        <v>0.97232457293034558</v>
      </c>
      <c r="AS11" s="30" t="e">
        <f t="shared" si="11"/>
        <v>#DIV/0!</v>
      </c>
    </row>
    <row r="12" spans="1:45" x14ac:dyDescent="0.25">
      <c r="A12" s="2">
        <v>10</v>
      </c>
      <c r="B12">
        <v>0</v>
      </c>
      <c r="C12">
        <v>10</v>
      </c>
      <c r="D12" s="11">
        <v>2.2000000476837158</v>
      </c>
      <c r="E12" s="11">
        <v>9.9899997711181641</v>
      </c>
      <c r="F12" s="11">
        <v>9.9899997711181641</v>
      </c>
      <c r="G12" s="11">
        <v>1</v>
      </c>
      <c r="H12" s="11">
        <v>3.5</v>
      </c>
      <c r="I12" s="11">
        <v>0.98000001907348633</v>
      </c>
      <c r="J12">
        <v>2</v>
      </c>
      <c r="K12" s="11">
        <f t="shared" si="1"/>
        <v>1.9600000381469727</v>
      </c>
      <c r="L12" s="79">
        <f t="shared" si="2"/>
        <v>9.7901999662399248</v>
      </c>
      <c r="M12" s="11">
        <f t="shared" si="3"/>
        <v>5.5943999807085287</v>
      </c>
      <c r="N12" s="11">
        <f t="shared" si="4"/>
        <v>0.19979980487823923</v>
      </c>
      <c r="O12" s="81">
        <f t="shared" si="5"/>
        <v>4.3955997904096353</v>
      </c>
      <c r="P12" s="11">
        <f>MIN(I12,K12)*(E12+F12)*60/1000</f>
        <v>1.1748239959487909</v>
      </c>
      <c r="Q12" s="11">
        <f t="shared" si="12"/>
        <v>228.10811058498325</v>
      </c>
      <c r="R12" s="79">
        <v>0</v>
      </c>
      <c r="S12" s="9">
        <v>13.05</v>
      </c>
      <c r="T12" s="9"/>
      <c r="U12">
        <f t="shared" si="0"/>
        <v>35.999999999999993</v>
      </c>
      <c r="V12" s="12">
        <v>34</v>
      </c>
      <c r="W12" s="9">
        <v>46.85</v>
      </c>
      <c r="X12" s="3"/>
      <c r="Y12" s="7">
        <v>13.22</v>
      </c>
      <c r="Z12" s="9">
        <v>90.44</v>
      </c>
      <c r="AA12" s="17"/>
      <c r="AB12" s="17"/>
      <c r="AC12" s="3"/>
      <c r="AD12" s="9"/>
      <c r="AE12" s="13"/>
      <c r="AF12" s="17">
        <v>0.5</v>
      </c>
      <c r="AG12" s="17"/>
      <c r="AH12" s="9"/>
      <c r="AI12" s="13">
        <v>0</v>
      </c>
      <c r="AJ12" s="18">
        <v>61.255000000000003</v>
      </c>
      <c r="AK12" s="9">
        <v>13.586</v>
      </c>
      <c r="AL12" s="17">
        <v>3</v>
      </c>
      <c r="AM12" s="9">
        <v>16.602</v>
      </c>
      <c r="AN12" s="27">
        <f t="shared" si="7"/>
        <v>3.016</v>
      </c>
      <c r="AO12" s="13">
        <v>13.635</v>
      </c>
      <c r="AP12" s="29">
        <f t="shared" si="8"/>
        <v>4.8999999999999488E-2</v>
      </c>
      <c r="AQ12" s="30">
        <f t="shared" si="9"/>
        <v>1.6246684350132455E-2</v>
      </c>
      <c r="AR12" s="29">
        <f t="shared" si="10"/>
        <v>0.78317141909813492</v>
      </c>
      <c r="AS12" s="30" t="e">
        <f t="shared" si="11"/>
        <v>#DIV/0!</v>
      </c>
    </row>
    <row r="13" spans="1:45" s="85" customFormat="1" x14ac:dyDescent="0.25">
      <c r="A13" s="99">
        <v>11</v>
      </c>
      <c r="B13" s="85">
        <v>0</v>
      </c>
      <c r="C13" s="85">
        <v>11</v>
      </c>
      <c r="D13" s="86">
        <v>1.200000047683716</v>
      </c>
      <c r="E13" s="86">
        <v>4.880000114440918</v>
      </c>
      <c r="F13" s="86">
        <v>4.880000114440918</v>
      </c>
      <c r="G13" s="86">
        <v>1</v>
      </c>
      <c r="H13" s="86">
        <v>3.5</v>
      </c>
      <c r="I13" s="86">
        <v>0.38999998569488531</v>
      </c>
      <c r="J13">
        <v>2.4500000476837158</v>
      </c>
      <c r="K13" s="11">
        <f t="shared" si="1"/>
        <v>0.95549998354911747</v>
      </c>
      <c r="L13" s="87">
        <f t="shared" si="2"/>
        <v>1.9031999748229966</v>
      </c>
      <c r="M13" s="86">
        <f t="shared" si="3"/>
        <v>1.3322400083051396</v>
      </c>
      <c r="N13" s="86">
        <f t="shared" si="4"/>
        <v>2.9768001396179216</v>
      </c>
      <c r="O13" s="88">
        <f t="shared" si="5"/>
        <v>3.5477601061357786</v>
      </c>
      <c r="P13" s="11">
        <f t="shared" ref="P13:P37" si="13">MIN(I13,K13)*(E13+F13)*60/1000</f>
        <v>0.22838399697875961</v>
      </c>
      <c r="Q13" s="11">
        <f t="shared" si="12"/>
        <v>341.31147021985907</v>
      </c>
      <c r="R13" s="105">
        <v>0</v>
      </c>
      <c r="S13" s="91">
        <v>13.17</v>
      </c>
      <c r="T13" s="91"/>
      <c r="U13">
        <f t="shared" si="0"/>
        <v>36</v>
      </c>
      <c r="V13" s="90">
        <v>35.5</v>
      </c>
      <c r="W13" s="91">
        <v>49.44</v>
      </c>
      <c r="X13" s="89"/>
      <c r="Y13" s="92">
        <v>12.75</v>
      </c>
      <c r="Z13" s="91">
        <v>37.54</v>
      </c>
      <c r="AA13" s="91"/>
      <c r="AB13" s="91"/>
      <c r="AC13" s="89"/>
      <c r="AD13" s="91"/>
      <c r="AE13" s="93"/>
      <c r="AF13" s="17">
        <v>0.5</v>
      </c>
      <c r="AG13" s="91"/>
      <c r="AH13" s="91"/>
      <c r="AI13" s="93">
        <v>1</v>
      </c>
      <c r="AJ13" s="94">
        <v>61.212000000000003</v>
      </c>
      <c r="AK13" s="91">
        <v>13.718999999999999</v>
      </c>
      <c r="AL13" s="95">
        <v>3</v>
      </c>
      <c r="AM13" s="91">
        <v>16.785</v>
      </c>
      <c r="AN13" s="96">
        <f t="shared" si="7"/>
        <v>3.0660000000000007</v>
      </c>
      <c r="AO13" s="93">
        <v>13.804</v>
      </c>
      <c r="AP13" s="97">
        <f t="shared" si="8"/>
        <v>8.5000000000000853E-2</v>
      </c>
      <c r="AQ13" s="98">
        <f t="shared" si="9"/>
        <v>2.7723418134377311E-2</v>
      </c>
      <c r="AR13" s="97">
        <f t="shared" si="10"/>
        <v>1.3318884540117548</v>
      </c>
      <c r="AS13" s="98" t="e">
        <f t="shared" si="11"/>
        <v>#DIV/0!</v>
      </c>
    </row>
    <row r="14" spans="1:45" x14ac:dyDescent="0.25">
      <c r="A14" s="2">
        <v>12</v>
      </c>
      <c r="B14">
        <v>1</v>
      </c>
      <c r="C14">
        <v>0</v>
      </c>
      <c r="D14" s="11">
        <v>2.3199999332427979</v>
      </c>
      <c r="E14" s="11">
        <v>4.0300002098083496</v>
      </c>
      <c r="F14" s="11">
        <v>4.0300002098083496</v>
      </c>
      <c r="G14" s="11">
        <v>1</v>
      </c>
      <c r="H14" s="11">
        <v>3.5</v>
      </c>
      <c r="I14" s="11">
        <v>0.2800000011920929</v>
      </c>
      <c r="J14">
        <v>1.7599999904632571</v>
      </c>
      <c r="K14" s="11">
        <f t="shared" si="1"/>
        <v>0.49279999942779545</v>
      </c>
      <c r="L14" s="79">
        <f t="shared" si="2"/>
        <v>1.1284000635504725</v>
      </c>
      <c r="M14" s="11">
        <f t="shared" si="3"/>
        <v>0.56742402888216292</v>
      </c>
      <c r="N14" s="11">
        <f t="shared" si="4"/>
        <v>2.9016001462578771</v>
      </c>
      <c r="O14" s="81">
        <f t="shared" si="5"/>
        <v>3.4625761809261868</v>
      </c>
      <c r="P14" s="11">
        <f t="shared" si="13"/>
        <v>0.1354080076260567</v>
      </c>
      <c r="Q14" s="11">
        <f t="shared" si="12"/>
        <v>387.99006048968926</v>
      </c>
      <c r="R14" s="79">
        <v>0</v>
      </c>
      <c r="S14" s="41">
        <v>13.192</v>
      </c>
      <c r="T14" s="41"/>
      <c r="U14">
        <f t="shared" si="0"/>
        <v>36</v>
      </c>
      <c r="V14" s="83">
        <v>35</v>
      </c>
      <c r="W14" s="41">
        <v>48.88</v>
      </c>
      <c r="X14" s="6"/>
      <c r="Y14" s="84">
        <v>10.95</v>
      </c>
      <c r="Z14" s="41">
        <v>17.22</v>
      </c>
      <c r="AA14" s="41"/>
      <c r="AB14" s="41"/>
      <c r="AC14" s="6"/>
      <c r="AD14" s="41"/>
      <c r="AE14" s="22"/>
      <c r="AF14" s="17">
        <v>0.5</v>
      </c>
      <c r="AG14" s="41"/>
      <c r="AH14" s="41"/>
      <c r="AI14" s="22">
        <v>2</v>
      </c>
      <c r="AJ14" s="18">
        <v>60.927999999999997</v>
      </c>
      <c r="AK14" s="41">
        <v>13.794</v>
      </c>
      <c r="AL14" s="41">
        <v>3</v>
      </c>
      <c r="AM14" s="41">
        <v>16.852</v>
      </c>
      <c r="AN14" s="5">
        <f t="shared" si="7"/>
        <v>3.0579999999999998</v>
      </c>
      <c r="AO14" s="22">
        <v>13.879</v>
      </c>
      <c r="AP14" s="29">
        <f t="shared" si="8"/>
        <v>8.4999999999999076E-2</v>
      </c>
      <c r="AQ14" s="30">
        <f t="shared" si="9"/>
        <v>2.7795945062131813E-2</v>
      </c>
      <c r="AR14" s="29">
        <f t="shared" si="10"/>
        <v>1.3268672334859242</v>
      </c>
      <c r="AS14" s="30" t="e">
        <f t="shared" si="11"/>
        <v>#DIV/0!</v>
      </c>
    </row>
    <row r="15" spans="1:45" s="47" customFormat="1" x14ac:dyDescent="0.25">
      <c r="A15" s="2">
        <v>13</v>
      </c>
      <c r="B15">
        <v>1</v>
      </c>
      <c r="C15">
        <v>1</v>
      </c>
      <c r="D15" s="11">
        <v>1.0900000333786011</v>
      </c>
      <c r="E15" s="11">
        <v>9.1499996185302734</v>
      </c>
      <c r="F15" s="11">
        <v>9.1499996185302734</v>
      </c>
      <c r="G15" s="11">
        <v>1</v>
      </c>
      <c r="H15" s="11">
        <v>3.5</v>
      </c>
      <c r="I15" s="11">
        <v>0.6600000262260437</v>
      </c>
      <c r="J15">
        <v>2.589999914169312</v>
      </c>
      <c r="K15" s="11">
        <f t="shared" si="1"/>
        <v>1.7094000112771968</v>
      </c>
      <c r="L15" s="79">
        <f t="shared" si="2"/>
        <v>6.0389999881982703</v>
      </c>
      <c r="M15" s="11">
        <f t="shared" si="3"/>
        <v>4.468859843171999</v>
      </c>
      <c r="N15" s="11">
        <f t="shared" si="4"/>
        <v>3.1109996303320031</v>
      </c>
      <c r="O15" s="81">
        <f t="shared" si="5"/>
        <v>4.6811397753582744</v>
      </c>
      <c r="P15" s="11">
        <f t="shared" si="13"/>
        <v>0.7246799985837924</v>
      </c>
      <c r="Q15" s="11">
        <f t="shared" si="12"/>
        <v>238.03279180611332</v>
      </c>
      <c r="R15" s="105">
        <v>0</v>
      </c>
      <c r="S15" s="9">
        <v>13.24</v>
      </c>
      <c r="T15" s="12"/>
      <c r="U15">
        <f t="shared" si="0"/>
        <v>36</v>
      </c>
      <c r="V15" s="9">
        <v>40</v>
      </c>
      <c r="W15" s="9">
        <v>53.36</v>
      </c>
      <c r="X15" s="3"/>
      <c r="Y15" s="7">
        <v>13.07</v>
      </c>
      <c r="Z15" s="9">
        <v>72.64</v>
      </c>
      <c r="AA15" s="9"/>
      <c r="AB15" s="9"/>
      <c r="AC15" s="3"/>
      <c r="AD15" s="9"/>
      <c r="AE15" s="9"/>
      <c r="AF15" s="17">
        <v>0.5</v>
      </c>
      <c r="AG15" s="9"/>
      <c r="AH15" s="9"/>
      <c r="AI15" s="13">
        <v>2</v>
      </c>
      <c r="AJ15" s="48">
        <v>59.030999999999999</v>
      </c>
      <c r="AK15" s="9">
        <v>13.682</v>
      </c>
      <c r="AL15" s="9">
        <v>3</v>
      </c>
      <c r="AM15" s="9">
        <v>16.689</v>
      </c>
      <c r="AN15" s="27">
        <f t="shared" si="7"/>
        <v>3.0069999999999997</v>
      </c>
      <c r="AO15" s="9">
        <v>13.688000000000001</v>
      </c>
      <c r="AP15" s="49">
        <f t="shared" ref="AP15:AP37" si="14">AO15-AK15</f>
        <v>6.0000000000002274E-3</v>
      </c>
      <c r="AQ15" s="50">
        <f t="shared" si="9"/>
        <v>1.9953441968740366E-3</v>
      </c>
      <c r="AR15" s="49">
        <f t="shared" si="10"/>
        <v>9.136880611905901E-2</v>
      </c>
      <c r="AS15" s="50" t="e">
        <f t="shared" si="11"/>
        <v>#DIV/0!</v>
      </c>
    </row>
    <row r="16" spans="1:45" x14ac:dyDescent="0.25">
      <c r="A16" s="2">
        <v>14</v>
      </c>
      <c r="B16">
        <v>1</v>
      </c>
      <c r="C16">
        <v>2</v>
      </c>
      <c r="D16" s="11">
        <v>1.929999947547913</v>
      </c>
      <c r="E16" s="11">
        <v>6.9200000762939453</v>
      </c>
      <c r="F16" s="11">
        <v>6.9200000762939453</v>
      </c>
      <c r="G16" s="11">
        <v>1</v>
      </c>
      <c r="H16" s="11">
        <v>3.5</v>
      </c>
      <c r="I16" s="11">
        <v>0.86000001430511475</v>
      </c>
      <c r="J16">
        <v>0.80000001192092896</v>
      </c>
      <c r="K16" s="11">
        <f t="shared" si="1"/>
        <v>0.68800002169609087</v>
      </c>
      <c r="L16" s="79">
        <f t="shared" si="2"/>
        <v>5.9512001646041881</v>
      </c>
      <c r="M16" s="11">
        <f t="shared" si="3"/>
        <v>1.3602743436077671</v>
      </c>
      <c r="N16" s="11">
        <f t="shared" si="4"/>
        <v>0.96879991168975721</v>
      </c>
      <c r="O16" s="81">
        <f t="shared" si="5"/>
        <v>5.5597257326861786</v>
      </c>
      <c r="P16" s="11">
        <f t="shared" si="13"/>
        <v>0.57131522431526216</v>
      </c>
      <c r="Q16" s="11">
        <f t="shared" si="12"/>
        <v>276.06936244116366</v>
      </c>
      <c r="R16" s="79">
        <v>0</v>
      </c>
      <c r="S16" s="9">
        <v>13.17</v>
      </c>
      <c r="T16" s="12"/>
      <c r="U16">
        <f t="shared" si="0"/>
        <v>36</v>
      </c>
      <c r="V16" s="9">
        <v>35.5</v>
      </c>
      <c r="W16" s="9">
        <v>50.01</v>
      </c>
      <c r="X16" s="3"/>
      <c r="Y16" s="7">
        <v>6.15</v>
      </c>
      <c r="Z16" s="9">
        <v>32.450000000000003</v>
      </c>
      <c r="AA16" s="9"/>
      <c r="AB16" s="9"/>
      <c r="AC16" s="3"/>
      <c r="AD16" s="9"/>
      <c r="AE16" s="9"/>
      <c r="AF16" s="17">
        <v>0.5</v>
      </c>
      <c r="AG16" s="9"/>
      <c r="AH16" s="9"/>
      <c r="AI16" s="13">
        <v>0</v>
      </c>
      <c r="AJ16" s="18">
        <v>60.353000000000002</v>
      </c>
      <c r="AK16" s="9">
        <v>13.680999999999999</v>
      </c>
      <c r="AL16" s="17">
        <v>3</v>
      </c>
      <c r="AM16" s="9">
        <v>16.684999999999999</v>
      </c>
      <c r="AN16" s="27">
        <f t="shared" si="7"/>
        <v>3.0039999999999996</v>
      </c>
      <c r="AO16" s="9">
        <v>13.68</v>
      </c>
      <c r="AP16" s="29">
        <f t="shared" si="14"/>
        <v>-9.9999999999944578E-4</v>
      </c>
      <c r="AQ16" s="30">
        <f t="shared" si="9"/>
        <v>-3.3288948069222567E-4</v>
      </c>
      <c r="AR16" s="29">
        <f t="shared" si="10"/>
        <v>-1.5706724367501285E-2</v>
      </c>
      <c r="AS16" s="30" t="e">
        <f t="shared" si="11"/>
        <v>#DIV/0!</v>
      </c>
    </row>
    <row r="17" spans="1:45" x14ac:dyDescent="0.25">
      <c r="A17" s="2">
        <v>15</v>
      </c>
      <c r="B17">
        <v>1</v>
      </c>
      <c r="C17">
        <v>3</v>
      </c>
      <c r="D17" s="11">
        <v>1.6599999666213989</v>
      </c>
      <c r="E17" s="11">
        <v>7.8899998664855957</v>
      </c>
      <c r="F17" s="11">
        <v>7.8899998664855957</v>
      </c>
      <c r="G17" s="11">
        <v>1</v>
      </c>
      <c r="H17" s="11">
        <v>3.5</v>
      </c>
      <c r="I17" s="11">
        <v>0.50999999046325684</v>
      </c>
      <c r="J17">
        <v>2.75</v>
      </c>
      <c r="K17" s="11">
        <f t="shared" si="1"/>
        <v>1.4024999737739563</v>
      </c>
      <c r="L17" s="79">
        <f t="shared" si="2"/>
        <v>4.0238998566627515</v>
      </c>
      <c r="M17" s="11">
        <f t="shared" si="3"/>
        <v>3.1616356016635905</v>
      </c>
      <c r="N17" s="11">
        <f t="shared" si="4"/>
        <v>3.8661000098228442</v>
      </c>
      <c r="O17" s="81">
        <f t="shared" si="5"/>
        <v>4.7283642648220052</v>
      </c>
      <c r="P17" s="11">
        <f t="shared" si="13"/>
        <v>0.48286798279953019</v>
      </c>
      <c r="Q17" s="11">
        <f t="shared" si="12"/>
        <v>256.88213159388295</v>
      </c>
      <c r="R17" s="105">
        <v>0</v>
      </c>
      <c r="S17" s="9">
        <v>13.19</v>
      </c>
      <c r="T17" s="12"/>
      <c r="U17">
        <f t="shared" si="0"/>
        <v>36.000000000000007</v>
      </c>
      <c r="V17" s="9">
        <v>38</v>
      </c>
      <c r="W17" s="9">
        <v>51.76</v>
      </c>
      <c r="X17" s="3"/>
      <c r="Y17" s="7">
        <v>13.03</v>
      </c>
      <c r="Z17" s="9">
        <v>61.62</v>
      </c>
      <c r="AA17" s="9"/>
      <c r="AB17" s="9"/>
      <c r="AC17" s="3"/>
      <c r="AD17" s="9"/>
      <c r="AE17" s="9"/>
      <c r="AF17" s="17">
        <v>0.5</v>
      </c>
      <c r="AG17" s="9"/>
      <c r="AH17" s="9"/>
      <c r="AI17" s="13">
        <v>1</v>
      </c>
      <c r="AJ17" s="18">
        <v>59.927999999999997</v>
      </c>
      <c r="AK17" s="9">
        <v>13.61</v>
      </c>
      <c r="AL17" s="17">
        <v>3</v>
      </c>
      <c r="AM17" s="9">
        <v>16.631</v>
      </c>
      <c r="AN17" s="27">
        <f t="shared" si="7"/>
        <v>3.0210000000000008</v>
      </c>
      <c r="AO17" s="9">
        <v>13.64</v>
      </c>
      <c r="AP17" s="29">
        <f t="shared" si="14"/>
        <v>3.0000000000001137E-2</v>
      </c>
      <c r="AQ17" s="30">
        <f t="shared" si="9"/>
        <v>9.9304865938434714E-3</v>
      </c>
      <c r="AR17" s="29">
        <f t="shared" si="10"/>
        <v>0.46413108242305617</v>
      </c>
      <c r="AS17" s="30" t="e">
        <f t="shared" si="11"/>
        <v>#DIV/0!</v>
      </c>
    </row>
    <row r="18" spans="1:45" x14ac:dyDescent="0.25">
      <c r="A18" s="2">
        <v>16</v>
      </c>
      <c r="B18">
        <v>1</v>
      </c>
      <c r="C18">
        <v>4</v>
      </c>
      <c r="D18" s="11">
        <v>1.470000028610229</v>
      </c>
      <c r="E18" s="11">
        <v>9.4799995422363281</v>
      </c>
      <c r="F18" s="11">
        <v>9.4799995422363281</v>
      </c>
      <c r="G18" s="11">
        <v>1</v>
      </c>
      <c r="H18" s="11">
        <v>3.5</v>
      </c>
      <c r="I18" s="11">
        <v>0.34999999403953552</v>
      </c>
      <c r="J18">
        <v>1.220000028610229</v>
      </c>
      <c r="K18" s="11">
        <f t="shared" si="1"/>
        <v>0.42700000274181332</v>
      </c>
      <c r="L18" s="79">
        <f t="shared" si="2"/>
        <v>3.3179997832775143</v>
      </c>
      <c r="M18" s="11">
        <f t="shared" si="3"/>
        <v>1.1565599515792289</v>
      </c>
      <c r="N18" s="11">
        <f t="shared" si="4"/>
        <v>6.1619997589588138</v>
      </c>
      <c r="O18" s="81">
        <f t="shared" si="5"/>
        <v>8.3234395906570988</v>
      </c>
      <c r="P18" s="11">
        <f t="shared" si="13"/>
        <v>0.39815997399330172</v>
      </c>
      <c r="Q18" s="11">
        <f t="shared" si="12"/>
        <v>233.92405613399728</v>
      </c>
      <c r="R18" s="79">
        <v>0</v>
      </c>
      <c r="S18" s="9">
        <v>13.19</v>
      </c>
      <c r="T18" s="12"/>
      <c r="U18">
        <f t="shared" si="0"/>
        <v>36</v>
      </c>
      <c r="V18" s="9">
        <v>35</v>
      </c>
      <c r="W18" s="9">
        <v>47.94</v>
      </c>
      <c r="X18" s="3"/>
      <c r="Y18" s="7">
        <v>6.6</v>
      </c>
      <c r="Z18" s="9">
        <v>18.95</v>
      </c>
      <c r="AA18" s="9"/>
      <c r="AB18" s="9"/>
      <c r="AC18" s="3"/>
      <c r="AD18" s="9"/>
      <c r="AE18" s="9"/>
      <c r="AF18" s="17">
        <v>0.5</v>
      </c>
      <c r="AG18" s="9"/>
      <c r="AH18" s="9"/>
      <c r="AI18" s="13">
        <v>2</v>
      </c>
      <c r="AJ18" s="18">
        <v>59.686999999999998</v>
      </c>
      <c r="AK18" s="9">
        <v>13.589</v>
      </c>
      <c r="AL18" s="9">
        <v>3</v>
      </c>
      <c r="AM18" s="9">
        <v>16.602</v>
      </c>
      <c r="AN18" s="27">
        <f t="shared" si="7"/>
        <v>3.0129999999999999</v>
      </c>
      <c r="AO18" s="9">
        <v>13.616</v>
      </c>
      <c r="AP18" s="29">
        <f t="shared" si="14"/>
        <v>2.6999999999999247E-2</v>
      </c>
      <c r="AQ18" s="30">
        <f t="shared" si="9"/>
        <v>8.961168270826169E-3</v>
      </c>
      <c r="AR18" s="29">
        <f t="shared" si="10"/>
        <v>0.41666744108860437</v>
      </c>
      <c r="AS18" s="30" t="e">
        <f t="shared" si="11"/>
        <v>#DIV/0!</v>
      </c>
    </row>
    <row r="19" spans="1:45" x14ac:dyDescent="0.25">
      <c r="A19" s="2">
        <v>17</v>
      </c>
      <c r="B19">
        <v>1</v>
      </c>
      <c r="C19">
        <v>5</v>
      </c>
      <c r="D19" s="11">
        <v>1.950000047683716</v>
      </c>
      <c r="E19" s="11">
        <v>5.1399998664855957</v>
      </c>
      <c r="F19" s="11">
        <v>5.1399998664855957</v>
      </c>
      <c r="G19" s="11">
        <v>1</v>
      </c>
      <c r="H19" s="11">
        <v>3.5</v>
      </c>
      <c r="I19" s="11">
        <v>0.93000000715255737</v>
      </c>
      <c r="J19">
        <v>3.1700000762939449</v>
      </c>
      <c r="K19" s="11">
        <f t="shared" si="1"/>
        <v>2.9481000936269761</v>
      </c>
      <c r="L19" s="79">
        <f t="shared" si="2"/>
        <v>4.7801999125957479</v>
      </c>
      <c r="M19" s="11">
        <f t="shared" si="3"/>
        <v>4.3294954536082368</v>
      </c>
      <c r="N19" s="11">
        <f t="shared" si="4"/>
        <v>0.35979995388984776</v>
      </c>
      <c r="O19" s="81">
        <f t="shared" si="5"/>
        <v>0.81050441287735886</v>
      </c>
      <c r="P19" s="11">
        <f t="shared" si="13"/>
        <v>0.57362398951148974</v>
      </c>
      <c r="Q19" s="11">
        <f t="shared" si="12"/>
        <v>330.11673697541073</v>
      </c>
      <c r="R19" s="105">
        <v>0</v>
      </c>
      <c r="S19" s="9">
        <v>13.19</v>
      </c>
      <c r="T19" s="12"/>
      <c r="U19">
        <f t="shared" si="0"/>
        <v>36.000000000000007</v>
      </c>
      <c r="V19" s="9">
        <v>38</v>
      </c>
      <c r="W19" s="9">
        <v>54.2</v>
      </c>
      <c r="X19" s="3"/>
      <c r="Y19" s="7">
        <v>13.4</v>
      </c>
      <c r="Z19" s="9">
        <v>126.58</v>
      </c>
      <c r="AA19" s="9"/>
      <c r="AB19" s="9"/>
      <c r="AC19" s="3"/>
      <c r="AD19" s="9"/>
      <c r="AE19" s="9"/>
      <c r="AF19" s="17">
        <v>0.5</v>
      </c>
      <c r="AG19" s="9"/>
      <c r="AH19" s="9"/>
      <c r="AI19" s="13">
        <v>0</v>
      </c>
      <c r="AJ19" s="18">
        <v>59.183999999999997</v>
      </c>
      <c r="AK19" s="9">
        <v>13.641999999999999</v>
      </c>
      <c r="AL19" s="17">
        <v>3</v>
      </c>
      <c r="AM19" s="9">
        <v>16.655000000000001</v>
      </c>
      <c r="AN19" s="27">
        <f t="shared" si="7"/>
        <v>3.0130000000000017</v>
      </c>
      <c r="AO19" s="9">
        <v>13.677</v>
      </c>
      <c r="AP19" s="29">
        <f t="shared" si="14"/>
        <v>3.5000000000000142E-2</v>
      </c>
      <c r="AQ19" s="30">
        <f t="shared" si="9"/>
        <v>1.1616329239960213E-2</v>
      </c>
      <c r="AR19" s="29">
        <f t="shared" si="10"/>
        <v>0.53428144706273006</v>
      </c>
      <c r="AS19" s="30" t="e">
        <f t="shared" si="11"/>
        <v>#DIV/0!</v>
      </c>
    </row>
    <row r="20" spans="1:45" x14ac:dyDescent="0.25">
      <c r="A20" s="2">
        <v>18</v>
      </c>
      <c r="B20">
        <v>1</v>
      </c>
      <c r="C20">
        <v>6</v>
      </c>
      <c r="D20" s="11">
        <v>1.2899999618530269</v>
      </c>
      <c r="E20" s="11">
        <v>7.559999942779541</v>
      </c>
      <c r="F20" s="11">
        <v>7.559999942779541</v>
      </c>
      <c r="G20" s="11">
        <v>1</v>
      </c>
      <c r="H20" s="11">
        <v>3.5</v>
      </c>
      <c r="I20" s="11">
        <v>0.69999998807907104</v>
      </c>
      <c r="J20">
        <v>1.440000057220459</v>
      </c>
      <c r="K20" s="11">
        <f t="shared" si="1"/>
        <v>1.0080000228881829</v>
      </c>
      <c r="L20" s="79">
        <f t="shared" si="2"/>
        <v>5.2919998698234565</v>
      </c>
      <c r="M20" s="11">
        <f t="shared" si="3"/>
        <v>2.1772800329589823</v>
      </c>
      <c r="N20" s="11">
        <f t="shared" si="4"/>
        <v>2.2680000729560845</v>
      </c>
      <c r="O20" s="81">
        <f t="shared" si="5"/>
        <v>5.3827199098205583</v>
      </c>
      <c r="P20" s="11">
        <f t="shared" si="13"/>
        <v>0.63503998437881481</v>
      </c>
      <c r="Q20" s="11">
        <f t="shared" si="12"/>
        <v>262.85714393840624</v>
      </c>
      <c r="R20" s="79">
        <v>0</v>
      </c>
      <c r="S20" s="9">
        <v>13.03</v>
      </c>
      <c r="T20" s="12"/>
      <c r="U20">
        <f t="shared" si="0"/>
        <v>35.999999999999993</v>
      </c>
      <c r="V20" s="9">
        <v>36</v>
      </c>
      <c r="W20" s="9">
        <v>50.67</v>
      </c>
      <c r="X20" s="3"/>
      <c r="Y20" s="7">
        <v>6.6</v>
      </c>
      <c r="Z20" s="9">
        <v>30.39</v>
      </c>
      <c r="AA20" s="9"/>
      <c r="AB20" s="9"/>
      <c r="AC20" s="3"/>
      <c r="AD20" s="9"/>
      <c r="AE20" s="9"/>
      <c r="AF20" s="17">
        <v>0.5</v>
      </c>
      <c r="AG20" s="9"/>
      <c r="AH20" s="9"/>
      <c r="AI20" s="13">
        <v>2</v>
      </c>
      <c r="AJ20" s="18">
        <v>60.997999999999998</v>
      </c>
      <c r="AK20" s="9">
        <v>13.590999999999999</v>
      </c>
      <c r="AL20" s="17">
        <v>3</v>
      </c>
      <c r="AM20" s="9">
        <v>16.571000000000002</v>
      </c>
      <c r="AN20" s="27">
        <f t="shared" si="7"/>
        <v>2.9800000000000022</v>
      </c>
      <c r="AO20" s="9">
        <v>13.63</v>
      </c>
      <c r="AP20" s="29">
        <f t="shared" si="14"/>
        <v>3.9000000000001478E-2</v>
      </c>
      <c r="AQ20" s="30">
        <f t="shared" si="9"/>
        <v>1.3087248322148137E-2</v>
      </c>
      <c r="AR20" s="29">
        <f t="shared" si="10"/>
        <v>0.62776912751680181</v>
      </c>
      <c r="AS20" s="30" t="e">
        <f t="shared" si="11"/>
        <v>#DIV/0!</v>
      </c>
    </row>
    <row r="21" spans="1:45" x14ac:dyDescent="0.25">
      <c r="A21" s="2">
        <v>19</v>
      </c>
      <c r="B21">
        <v>1</v>
      </c>
      <c r="C21">
        <v>7</v>
      </c>
      <c r="D21" s="11">
        <v>2.309999942779541</v>
      </c>
      <c r="E21" s="11">
        <v>5.809999942779541</v>
      </c>
      <c r="F21" s="11">
        <v>5.809999942779541</v>
      </c>
      <c r="G21" s="11">
        <v>1</v>
      </c>
      <c r="H21" s="11">
        <v>3.5</v>
      </c>
      <c r="I21" s="11">
        <v>0.10000000149011611</v>
      </c>
      <c r="J21">
        <v>2.2699999809265141</v>
      </c>
      <c r="K21" s="11">
        <f t="shared" si="1"/>
        <v>0.22700000147521493</v>
      </c>
      <c r="L21" s="79">
        <f t="shared" si="2"/>
        <v>0.58100000293552856</v>
      </c>
      <c r="M21" s="11">
        <f t="shared" si="3"/>
        <v>0.37681999873770128</v>
      </c>
      <c r="N21" s="11">
        <f t="shared" si="4"/>
        <v>5.2289999398440123</v>
      </c>
      <c r="O21" s="81">
        <f t="shared" si="5"/>
        <v>5.4331799440418393</v>
      </c>
      <c r="P21" s="11">
        <f t="shared" si="13"/>
        <v>6.9720000352263431E-2</v>
      </c>
      <c r="Q21" s="11">
        <f t="shared" si="12"/>
        <v>305.88640458459645</v>
      </c>
      <c r="R21" s="105">
        <v>0</v>
      </c>
      <c r="S21" s="9">
        <v>13.17</v>
      </c>
      <c r="T21" s="12"/>
      <c r="U21">
        <f t="shared" si="0"/>
        <v>36</v>
      </c>
      <c r="V21" s="9">
        <v>35</v>
      </c>
      <c r="W21" s="9">
        <v>48.22</v>
      </c>
      <c r="X21" s="3"/>
      <c r="Y21" s="7">
        <v>12.57</v>
      </c>
      <c r="Z21" s="9">
        <v>10.67</v>
      </c>
      <c r="AA21" s="9"/>
      <c r="AB21" s="9"/>
      <c r="AC21" s="3"/>
      <c r="AD21" s="9"/>
      <c r="AE21" s="9"/>
      <c r="AF21" s="17">
        <v>0.5</v>
      </c>
      <c r="AG21" s="9"/>
      <c r="AH21" s="9"/>
      <c r="AI21" s="13">
        <v>2</v>
      </c>
      <c r="AJ21" s="18">
        <v>59.566000000000003</v>
      </c>
      <c r="AK21" s="9">
        <v>13.765000000000001</v>
      </c>
      <c r="AL21" s="17">
        <v>3</v>
      </c>
      <c r="AM21" s="9">
        <v>16.786000000000001</v>
      </c>
      <c r="AN21" s="27">
        <f t="shared" si="7"/>
        <v>3.0210000000000008</v>
      </c>
      <c r="AO21" s="9">
        <v>13.821999999999999</v>
      </c>
      <c r="AP21" s="29">
        <f t="shared" si="14"/>
        <v>5.6999999999998607E-2</v>
      </c>
      <c r="AQ21" s="30">
        <f t="shared" si="9"/>
        <v>1.8867924528301421E-2</v>
      </c>
      <c r="AR21" s="29">
        <f t="shared" si="10"/>
        <v>0.87539622641507275</v>
      </c>
      <c r="AS21" s="30" t="e">
        <f t="shared" si="11"/>
        <v>#DIV/0!</v>
      </c>
    </row>
    <row r="22" spans="1:45" x14ac:dyDescent="0.25">
      <c r="A22" s="2">
        <v>20</v>
      </c>
      <c r="B22">
        <v>1</v>
      </c>
      <c r="C22">
        <v>8</v>
      </c>
      <c r="D22" s="11">
        <v>2.0499999523162842</v>
      </c>
      <c r="E22" s="11">
        <v>7.059999942779541</v>
      </c>
      <c r="F22" s="11">
        <v>7.059999942779541</v>
      </c>
      <c r="G22" s="11">
        <v>1</v>
      </c>
      <c r="H22" s="11">
        <v>3.5</v>
      </c>
      <c r="I22" s="11">
        <v>0.1800000071525574</v>
      </c>
      <c r="J22">
        <v>0.64999997615814209</v>
      </c>
      <c r="K22" s="11">
        <f t="shared" si="1"/>
        <v>0.11700000035762771</v>
      </c>
      <c r="L22" s="79">
        <f t="shared" si="2"/>
        <v>1.2708000401973722</v>
      </c>
      <c r="M22" s="11">
        <f t="shared" si="3"/>
        <v>0.23600571309430227</v>
      </c>
      <c r="N22" s="11">
        <f t="shared" si="4"/>
        <v>5.789199902582169</v>
      </c>
      <c r="O22" s="81">
        <f t="shared" si="5"/>
        <v>6.8239942296852387</v>
      </c>
      <c r="P22" s="11">
        <f t="shared" si="13"/>
        <v>9.9122399499606953E-2</v>
      </c>
      <c r="Q22" s="11">
        <f t="shared" si="12"/>
        <v>272.97450548913196</v>
      </c>
      <c r="R22" s="79">
        <v>0</v>
      </c>
      <c r="S22" s="9">
        <v>13.18</v>
      </c>
      <c r="T22" s="12"/>
      <c r="U22">
        <f t="shared" si="0"/>
        <v>36.000000000000007</v>
      </c>
      <c r="V22" s="9">
        <v>35</v>
      </c>
      <c r="W22" s="9">
        <v>48.03</v>
      </c>
      <c r="X22" s="3"/>
      <c r="Y22" s="7">
        <v>3.69</v>
      </c>
      <c r="Z22" s="18">
        <v>7.06</v>
      </c>
      <c r="AA22" s="9"/>
      <c r="AB22" s="9"/>
      <c r="AC22" s="3"/>
      <c r="AD22" s="9"/>
      <c r="AE22" s="9"/>
      <c r="AF22" s="17">
        <v>0.5</v>
      </c>
      <c r="AG22" s="9"/>
      <c r="AH22" s="9"/>
      <c r="AI22" s="13">
        <v>0</v>
      </c>
      <c r="AJ22" s="18">
        <v>58.826999999999998</v>
      </c>
      <c r="AK22" s="9">
        <v>13.659000000000001</v>
      </c>
      <c r="AL22" s="17">
        <v>3</v>
      </c>
      <c r="AM22" s="9">
        <v>16.690999999999999</v>
      </c>
      <c r="AN22" s="27">
        <f t="shared" si="7"/>
        <v>3.0319999999999983</v>
      </c>
      <c r="AO22" s="9">
        <v>13.717000000000001</v>
      </c>
      <c r="AP22" s="29">
        <f t="shared" si="14"/>
        <v>5.7999999999999829E-2</v>
      </c>
      <c r="AQ22" s="30">
        <f t="shared" si="9"/>
        <v>1.9129287598944545E-2</v>
      </c>
      <c r="AR22" s="29">
        <f t="shared" si="10"/>
        <v>0.87319459102902164</v>
      </c>
      <c r="AS22" s="30" t="e">
        <f t="shared" si="11"/>
        <v>#DIV/0!</v>
      </c>
    </row>
    <row r="23" spans="1:45" x14ac:dyDescent="0.25">
      <c r="A23" s="2">
        <v>21</v>
      </c>
      <c r="B23">
        <v>1</v>
      </c>
      <c r="C23">
        <v>9</v>
      </c>
      <c r="D23" s="11">
        <v>1.5399999618530269</v>
      </c>
      <c r="E23" s="11">
        <v>6.070000171661377</v>
      </c>
      <c r="F23" s="11">
        <v>6.070000171661377</v>
      </c>
      <c r="G23" s="11">
        <v>1</v>
      </c>
      <c r="H23" s="11">
        <v>3.5</v>
      </c>
      <c r="I23" s="11">
        <v>0.76999998092651367</v>
      </c>
      <c r="J23">
        <v>2.9900000095367432</v>
      </c>
      <c r="K23" s="11">
        <f t="shared" si="1"/>
        <v>2.3022999503135679</v>
      </c>
      <c r="L23" s="79">
        <f t="shared" si="2"/>
        <v>4.673900016403195</v>
      </c>
      <c r="M23" s="11">
        <f t="shared" si="3"/>
        <v>3.9928460267483818</v>
      </c>
      <c r="N23" s="11">
        <f t="shared" si="4"/>
        <v>1.396100155258182</v>
      </c>
      <c r="O23" s="81">
        <f t="shared" si="5"/>
        <v>2.0771541449129951</v>
      </c>
      <c r="P23" s="11">
        <f t="shared" si="13"/>
        <v>0.56086800196838338</v>
      </c>
      <c r="Q23" s="11">
        <f t="shared" si="12"/>
        <v>297.92421243118361</v>
      </c>
      <c r="R23" s="105">
        <v>0</v>
      </c>
      <c r="S23" s="9">
        <v>13.17</v>
      </c>
      <c r="T23" s="12"/>
      <c r="U23">
        <f t="shared" si="0"/>
        <v>35.999999999999993</v>
      </c>
      <c r="V23" s="9">
        <v>35.5</v>
      </c>
      <c r="W23" s="9">
        <v>50.36</v>
      </c>
      <c r="X23" s="3"/>
      <c r="Y23" s="7">
        <v>13.26</v>
      </c>
      <c r="Z23" s="9">
        <v>103.74</v>
      </c>
      <c r="AA23" s="9"/>
      <c r="AB23" s="9"/>
      <c r="AC23" s="3"/>
      <c r="AD23" s="9"/>
      <c r="AE23" s="9"/>
      <c r="AF23" s="17">
        <v>0.5</v>
      </c>
      <c r="AG23" s="9"/>
      <c r="AH23" s="9"/>
      <c r="AI23" s="13">
        <v>2</v>
      </c>
      <c r="AJ23" s="18">
        <v>59.606000000000002</v>
      </c>
      <c r="AK23" s="9">
        <v>13.766999999999999</v>
      </c>
      <c r="AL23" s="17">
        <v>3</v>
      </c>
      <c r="AM23" s="9">
        <v>16.817</v>
      </c>
      <c r="AN23" s="27">
        <f t="shared" si="7"/>
        <v>3.0500000000000007</v>
      </c>
      <c r="AO23" s="9">
        <v>13.827999999999999</v>
      </c>
      <c r="AP23" s="29">
        <f t="shared" si="14"/>
        <v>6.0999999999999943E-2</v>
      </c>
      <c r="AQ23" s="30">
        <f t="shared" si="9"/>
        <v>1.9999999999999976E-2</v>
      </c>
      <c r="AR23" s="29">
        <f t="shared" si="10"/>
        <v>0.92871999999999888</v>
      </c>
      <c r="AS23" s="30" t="e">
        <f t="shared" si="11"/>
        <v>#DIV/0!</v>
      </c>
    </row>
    <row r="24" spans="1:45" x14ac:dyDescent="0.25">
      <c r="A24" s="2">
        <v>22</v>
      </c>
      <c r="B24">
        <v>1</v>
      </c>
      <c r="C24">
        <v>10</v>
      </c>
      <c r="D24" s="11">
        <v>2.2000000476837158</v>
      </c>
      <c r="E24" s="11">
        <v>9.9899997711181641</v>
      </c>
      <c r="F24" s="11">
        <v>9.9899997711181641</v>
      </c>
      <c r="G24" s="11">
        <v>1</v>
      </c>
      <c r="H24" s="11">
        <v>3.5</v>
      </c>
      <c r="I24" s="11">
        <v>0.98000001907348633</v>
      </c>
      <c r="J24">
        <v>2</v>
      </c>
      <c r="K24" s="11">
        <f t="shared" si="1"/>
        <v>1.9600000381469727</v>
      </c>
      <c r="L24" s="79">
        <f t="shared" si="2"/>
        <v>9.7901999662399248</v>
      </c>
      <c r="M24" s="11">
        <f t="shared" si="3"/>
        <v>5.5943999807085287</v>
      </c>
      <c r="N24" s="11">
        <f t="shared" si="4"/>
        <v>0.19979980487823923</v>
      </c>
      <c r="O24" s="81">
        <f t="shared" si="5"/>
        <v>4.3955997904096353</v>
      </c>
      <c r="P24" s="11">
        <f t="shared" si="13"/>
        <v>1.1748239959487909</v>
      </c>
      <c r="Q24" s="11">
        <f t="shared" si="12"/>
        <v>228.10811058498325</v>
      </c>
      <c r="R24" s="79">
        <v>0</v>
      </c>
      <c r="S24" s="9">
        <v>13.23</v>
      </c>
      <c r="T24" s="12"/>
      <c r="U24">
        <f t="shared" si="0"/>
        <v>35.999999999999993</v>
      </c>
      <c r="V24" s="9">
        <v>31</v>
      </c>
      <c r="W24" s="9">
        <v>45.8</v>
      </c>
      <c r="X24" s="3"/>
      <c r="Y24" s="7">
        <v>13.18</v>
      </c>
      <c r="Z24" s="9">
        <v>85.25</v>
      </c>
      <c r="AA24" s="9"/>
      <c r="AB24" s="9"/>
      <c r="AC24" s="3"/>
      <c r="AD24" s="9"/>
      <c r="AE24" s="9"/>
      <c r="AF24" s="17">
        <v>0.5</v>
      </c>
      <c r="AG24" s="9"/>
      <c r="AH24" s="9"/>
      <c r="AI24" s="13">
        <v>0</v>
      </c>
      <c r="AJ24" s="18">
        <v>59.207000000000001</v>
      </c>
      <c r="AK24" s="9">
        <v>13.817</v>
      </c>
      <c r="AL24" s="17">
        <v>3</v>
      </c>
      <c r="AM24" s="9">
        <v>16.795000000000002</v>
      </c>
      <c r="AN24" s="27">
        <f t="shared" ref="AN24:AN37" si="15">AM24-AK24</f>
        <v>2.9780000000000015</v>
      </c>
      <c r="AO24" s="9">
        <v>13.861000000000001</v>
      </c>
      <c r="AP24" s="29">
        <f t="shared" si="14"/>
        <v>4.4000000000000483E-2</v>
      </c>
      <c r="AQ24" s="30">
        <f t="shared" ref="AQ24:AQ37" si="16">AP24/AN24</f>
        <v>1.4775016789791961E-2</v>
      </c>
      <c r="AR24" s="29">
        <f t="shared" si="10"/>
        <v>0.67931094694426508</v>
      </c>
      <c r="AS24" s="30" t="e">
        <f t="shared" ref="AS24:AS37" si="17">AR24/X24</f>
        <v>#DIV/0!</v>
      </c>
    </row>
    <row r="25" spans="1:45" s="85" customFormat="1" x14ac:dyDescent="0.25">
      <c r="A25" s="99">
        <v>23</v>
      </c>
      <c r="B25" s="85">
        <v>1</v>
      </c>
      <c r="C25" s="85">
        <v>11</v>
      </c>
      <c r="D25" s="86">
        <v>1.200000047683716</v>
      </c>
      <c r="E25" s="86">
        <v>4.880000114440918</v>
      </c>
      <c r="F25" s="86">
        <v>4.880000114440918</v>
      </c>
      <c r="G25" s="86">
        <v>1</v>
      </c>
      <c r="H25" s="86">
        <v>3.5</v>
      </c>
      <c r="I25" s="86">
        <v>0.38999998569488531</v>
      </c>
      <c r="J25">
        <v>2.4500000476837158</v>
      </c>
      <c r="K25" s="11">
        <f t="shared" si="1"/>
        <v>0.95549998354911747</v>
      </c>
      <c r="L25" s="87">
        <f t="shared" si="2"/>
        <v>1.9031999748229966</v>
      </c>
      <c r="M25" s="86">
        <f t="shared" si="3"/>
        <v>1.3322400083051396</v>
      </c>
      <c r="N25" s="86">
        <f t="shared" si="4"/>
        <v>2.9768001396179216</v>
      </c>
      <c r="O25" s="88">
        <f t="shared" si="5"/>
        <v>3.5477601061357786</v>
      </c>
      <c r="P25" s="11">
        <f t="shared" si="13"/>
        <v>0.22838399697875961</v>
      </c>
      <c r="Q25" s="11">
        <f t="shared" si="12"/>
        <v>341.31147021985907</v>
      </c>
      <c r="R25" s="105">
        <v>0</v>
      </c>
      <c r="S25" s="91">
        <v>13.23</v>
      </c>
      <c r="T25" s="90"/>
      <c r="U25">
        <f t="shared" si="0"/>
        <v>36</v>
      </c>
      <c r="V25" s="91">
        <v>36.5</v>
      </c>
      <c r="W25" s="91">
        <v>49.88</v>
      </c>
      <c r="X25" s="89"/>
      <c r="Y25" s="92">
        <v>12.76</v>
      </c>
      <c r="Z25" s="91">
        <v>37.96</v>
      </c>
      <c r="AA25" s="91"/>
      <c r="AB25" s="91"/>
      <c r="AC25" s="89"/>
      <c r="AD25" s="91"/>
      <c r="AE25" s="91"/>
      <c r="AF25" s="17">
        <v>0.5</v>
      </c>
      <c r="AG25" s="91"/>
      <c r="AH25" s="91"/>
      <c r="AI25" s="93">
        <v>1</v>
      </c>
      <c r="AJ25" s="94">
        <v>60.433</v>
      </c>
      <c r="AK25" s="91">
        <v>13.786</v>
      </c>
      <c r="AL25" s="95">
        <v>3</v>
      </c>
      <c r="AM25" s="91">
        <v>16.838999999999999</v>
      </c>
      <c r="AN25" s="96">
        <f t="shared" si="15"/>
        <v>3.052999999999999</v>
      </c>
      <c r="AO25" s="91">
        <v>13.872999999999999</v>
      </c>
      <c r="AP25" s="97">
        <f t="shared" si="14"/>
        <v>8.6999999999999744E-2</v>
      </c>
      <c r="AQ25" s="98">
        <f t="shared" si="16"/>
        <v>2.8496560759908213E-2</v>
      </c>
      <c r="AR25" s="97">
        <f t="shared" si="10"/>
        <v>1.3451231575499474</v>
      </c>
      <c r="AS25" s="98" t="e">
        <f t="shared" si="17"/>
        <v>#DIV/0!</v>
      </c>
    </row>
    <row r="26" spans="1:45" x14ac:dyDescent="0.25">
      <c r="A26" s="2">
        <v>24</v>
      </c>
      <c r="B26">
        <v>2</v>
      </c>
      <c r="C26">
        <v>0</v>
      </c>
      <c r="D26" s="11">
        <v>2.3199999332427979</v>
      </c>
      <c r="E26" s="11">
        <v>4.0300002098083496</v>
      </c>
      <c r="F26" s="11">
        <v>4.0300002098083496</v>
      </c>
      <c r="G26" s="11">
        <v>1</v>
      </c>
      <c r="H26" s="11">
        <v>3.5</v>
      </c>
      <c r="I26" s="11">
        <v>0.2800000011920929</v>
      </c>
      <c r="J26">
        <v>1.7599999904632571</v>
      </c>
      <c r="K26" s="11">
        <f t="shared" si="1"/>
        <v>0.49279999942779545</v>
      </c>
      <c r="L26" s="79">
        <f t="shared" si="2"/>
        <v>1.1284000635504725</v>
      </c>
      <c r="M26" s="11">
        <f t="shared" si="3"/>
        <v>0.56742402888216292</v>
      </c>
      <c r="N26" s="11">
        <f t="shared" si="4"/>
        <v>2.9016001462578771</v>
      </c>
      <c r="O26" s="81">
        <f t="shared" si="5"/>
        <v>3.4625761809261868</v>
      </c>
      <c r="P26" s="11">
        <f t="shared" si="13"/>
        <v>0.1354080076260567</v>
      </c>
      <c r="Q26" s="11">
        <f t="shared" si="12"/>
        <v>387.99006048968926</v>
      </c>
      <c r="R26" s="79">
        <v>0</v>
      </c>
      <c r="S26" s="41">
        <v>13.24</v>
      </c>
      <c r="T26" s="83"/>
      <c r="U26">
        <f t="shared" si="0"/>
        <v>36</v>
      </c>
      <c r="V26" s="9">
        <v>36</v>
      </c>
      <c r="W26" s="9">
        <v>49.16</v>
      </c>
      <c r="X26" s="6"/>
      <c r="Y26" s="84">
        <v>9.8699999999999992</v>
      </c>
      <c r="Z26" s="41">
        <v>16.86</v>
      </c>
      <c r="AA26" s="41"/>
      <c r="AB26" s="41"/>
      <c r="AC26" s="6"/>
      <c r="AD26" s="41"/>
      <c r="AE26" s="41"/>
      <c r="AF26" s="17">
        <v>0.5</v>
      </c>
      <c r="AG26" s="41"/>
      <c r="AH26" s="41"/>
      <c r="AI26" s="22">
        <v>2</v>
      </c>
      <c r="AJ26" s="18">
        <v>58.930999999999997</v>
      </c>
      <c r="AK26" s="41">
        <v>13.577</v>
      </c>
      <c r="AL26" s="41">
        <v>3</v>
      </c>
      <c r="AM26" s="41">
        <v>16.620999999999999</v>
      </c>
      <c r="AN26" s="5">
        <f t="shared" si="15"/>
        <v>3.0439999999999987</v>
      </c>
      <c r="AO26" s="41">
        <v>13.664999999999999</v>
      </c>
      <c r="AP26" s="29">
        <f t="shared" si="14"/>
        <v>8.799999999999919E-2</v>
      </c>
      <c r="AQ26" s="30">
        <f t="shared" si="16"/>
        <v>2.8909329829171888E-2</v>
      </c>
      <c r="AR26" s="29">
        <f t="shared" si="10"/>
        <v>1.3208961892246927</v>
      </c>
      <c r="AS26" s="30" t="e">
        <f t="shared" si="17"/>
        <v>#DIV/0!</v>
      </c>
    </row>
    <row r="27" spans="1:45" s="47" customFormat="1" x14ac:dyDescent="0.25">
      <c r="A27" s="2">
        <v>25</v>
      </c>
      <c r="B27">
        <v>2</v>
      </c>
      <c r="C27">
        <v>1</v>
      </c>
      <c r="D27" s="11">
        <v>1.0900000333786011</v>
      </c>
      <c r="E27" s="11">
        <v>9.1499996185302734</v>
      </c>
      <c r="F27" s="11">
        <v>9.1499996185302734</v>
      </c>
      <c r="G27" s="11">
        <v>1</v>
      </c>
      <c r="H27" s="11">
        <v>3.5</v>
      </c>
      <c r="I27" s="11">
        <v>0.6600000262260437</v>
      </c>
      <c r="J27">
        <v>2.589999914169312</v>
      </c>
      <c r="K27" s="11">
        <f t="shared" si="1"/>
        <v>1.7094000112771968</v>
      </c>
      <c r="L27" s="79">
        <f t="shared" si="2"/>
        <v>6.0389999881982703</v>
      </c>
      <c r="M27" s="11">
        <f t="shared" si="3"/>
        <v>4.468859843171999</v>
      </c>
      <c r="N27" s="11">
        <f t="shared" si="4"/>
        <v>3.1109996303320031</v>
      </c>
      <c r="O27" s="81">
        <f t="shared" si="5"/>
        <v>4.6811397753582744</v>
      </c>
      <c r="P27" s="11">
        <f t="shared" si="13"/>
        <v>0.7246799985837924</v>
      </c>
      <c r="Q27" s="11">
        <f t="shared" si="12"/>
        <v>238.03279180611332</v>
      </c>
      <c r="R27" s="105">
        <v>0</v>
      </c>
      <c r="S27" s="9">
        <v>13.13</v>
      </c>
      <c r="T27" s="12"/>
      <c r="U27">
        <f t="shared" si="0"/>
        <v>36</v>
      </c>
      <c r="V27" s="9">
        <v>35.5</v>
      </c>
      <c r="W27" s="9">
        <v>51.03</v>
      </c>
      <c r="X27" s="3"/>
      <c r="Y27" s="7">
        <v>13.03</v>
      </c>
      <c r="Z27" s="9">
        <v>73.17</v>
      </c>
      <c r="AA27" s="9"/>
      <c r="AB27" s="9"/>
      <c r="AC27" s="3"/>
      <c r="AD27" s="9"/>
      <c r="AE27" s="9"/>
      <c r="AF27" s="17">
        <v>0.5</v>
      </c>
      <c r="AG27" s="9"/>
      <c r="AH27" s="9"/>
      <c r="AI27" s="13">
        <v>2</v>
      </c>
      <c r="AJ27" s="48">
        <v>58.59</v>
      </c>
      <c r="AK27" s="9">
        <v>13.786</v>
      </c>
      <c r="AL27" s="9">
        <v>3</v>
      </c>
      <c r="AM27" s="9">
        <v>16.766999999999999</v>
      </c>
      <c r="AN27" s="27">
        <f t="shared" si="15"/>
        <v>2.9809999999999999</v>
      </c>
      <c r="AO27" s="9">
        <v>13.794</v>
      </c>
      <c r="AP27" s="49">
        <f t="shared" si="14"/>
        <v>8.0000000000008953E-3</v>
      </c>
      <c r="AQ27" s="50">
        <f t="shared" si="16"/>
        <v>2.6836632002686669E-3</v>
      </c>
      <c r="AR27" s="49">
        <f t="shared" si="10"/>
        <v>0.1219993290842136</v>
      </c>
      <c r="AS27" s="50" t="e">
        <f t="shared" si="17"/>
        <v>#DIV/0!</v>
      </c>
    </row>
    <row r="28" spans="1:45" ht="13.15" customHeight="1" x14ac:dyDescent="0.25">
      <c r="A28" s="2">
        <v>26</v>
      </c>
      <c r="B28">
        <v>2</v>
      </c>
      <c r="C28">
        <v>2</v>
      </c>
      <c r="D28" s="11">
        <v>1.929999947547913</v>
      </c>
      <c r="E28" s="11">
        <v>6.9200000762939453</v>
      </c>
      <c r="F28" s="11">
        <v>6.9200000762939453</v>
      </c>
      <c r="G28" s="11">
        <v>1</v>
      </c>
      <c r="H28" s="11">
        <v>3.5</v>
      </c>
      <c r="I28" s="11">
        <v>0.86000001430511475</v>
      </c>
      <c r="J28">
        <v>0.80000001192092896</v>
      </c>
      <c r="K28" s="11">
        <f t="shared" si="1"/>
        <v>0.68800002169609087</v>
      </c>
      <c r="L28" s="79">
        <f t="shared" si="2"/>
        <v>5.9512001646041881</v>
      </c>
      <c r="M28" s="11">
        <f t="shared" si="3"/>
        <v>1.3602743436077671</v>
      </c>
      <c r="N28" s="11">
        <f t="shared" si="4"/>
        <v>0.96879991168975721</v>
      </c>
      <c r="O28" s="81">
        <f t="shared" si="5"/>
        <v>5.5597257326861786</v>
      </c>
      <c r="P28" s="11">
        <f t="shared" si="13"/>
        <v>0.57131522431526216</v>
      </c>
      <c r="Q28" s="11">
        <f t="shared" si="12"/>
        <v>276.06936244116366</v>
      </c>
      <c r="R28" s="79">
        <v>0</v>
      </c>
      <c r="S28" s="9">
        <v>13.19</v>
      </c>
      <c r="T28" s="12"/>
      <c r="U28">
        <f t="shared" si="0"/>
        <v>36</v>
      </c>
      <c r="V28" s="9">
        <v>35.5</v>
      </c>
      <c r="W28" s="9">
        <v>50.43</v>
      </c>
      <c r="X28" s="3"/>
      <c r="Y28" s="7">
        <v>6.15</v>
      </c>
      <c r="Z28" s="9">
        <v>32.93</v>
      </c>
      <c r="AA28" s="9"/>
      <c r="AB28" s="9"/>
      <c r="AC28" s="3"/>
      <c r="AD28" s="9"/>
      <c r="AE28" s="9"/>
      <c r="AF28" s="17">
        <v>0.5</v>
      </c>
      <c r="AG28" s="9"/>
      <c r="AH28" s="9"/>
      <c r="AI28" s="13">
        <v>0</v>
      </c>
      <c r="AJ28" s="18">
        <v>57.902999999999999</v>
      </c>
      <c r="AK28" s="9">
        <v>13.743</v>
      </c>
      <c r="AL28" s="17">
        <v>3</v>
      </c>
      <c r="AM28" s="9">
        <v>16.716999999999999</v>
      </c>
      <c r="AN28" s="27">
        <f t="shared" si="15"/>
        <v>2.9739999999999984</v>
      </c>
      <c r="AO28" s="9">
        <v>13.744</v>
      </c>
      <c r="AP28" s="29">
        <f t="shared" si="14"/>
        <v>9.9999999999944578E-4</v>
      </c>
      <c r="AQ28" s="30">
        <f t="shared" si="16"/>
        <v>3.3624747814372776E-4</v>
      </c>
      <c r="AR28" s="29">
        <f t="shared" si="10"/>
        <v>1.50346334902405E-2</v>
      </c>
      <c r="AS28" s="30" t="e">
        <f t="shared" si="17"/>
        <v>#DIV/0!</v>
      </c>
    </row>
    <row r="29" spans="1:45" x14ac:dyDescent="0.25">
      <c r="A29" s="2">
        <v>27</v>
      </c>
      <c r="B29">
        <v>2</v>
      </c>
      <c r="C29">
        <v>3</v>
      </c>
      <c r="D29" s="11">
        <v>1.6599999666213989</v>
      </c>
      <c r="E29" s="11">
        <v>7.8899998664855957</v>
      </c>
      <c r="F29" s="11">
        <v>7.8899998664855957</v>
      </c>
      <c r="G29" s="11">
        <v>1</v>
      </c>
      <c r="H29" s="11">
        <v>3.5</v>
      </c>
      <c r="I29" s="11">
        <v>0.50999999046325684</v>
      </c>
      <c r="J29">
        <v>2.75</v>
      </c>
      <c r="K29" s="11">
        <f t="shared" si="1"/>
        <v>1.4024999737739563</v>
      </c>
      <c r="L29" s="79">
        <f t="shared" si="2"/>
        <v>4.0238998566627515</v>
      </c>
      <c r="M29" s="11">
        <f t="shared" si="3"/>
        <v>3.1616356016635905</v>
      </c>
      <c r="N29" s="11">
        <f t="shared" si="4"/>
        <v>3.8661000098228442</v>
      </c>
      <c r="O29" s="81">
        <f t="shared" si="5"/>
        <v>4.7283642648220052</v>
      </c>
      <c r="P29" s="11">
        <f t="shared" si="13"/>
        <v>0.48286798279953019</v>
      </c>
      <c r="Q29" s="11">
        <f t="shared" si="12"/>
        <v>256.88213159388295</v>
      </c>
      <c r="R29" s="105">
        <v>0</v>
      </c>
      <c r="S29" s="9">
        <v>13.18</v>
      </c>
      <c r="T29" s="12"/>
      <c r="U29">
        <f t="shared" si="0"/>
        <v>36.000000000000007</v>
      </c>
      <c r="V29" s="9">
        <v>35</v>
      </c>
      <c r="W29" s="9">
        <v>50.25</v>
      </c>
      <c r="X29" s="3"/>
      <c r="Y29" s="7">
        <v>13.02</v>
      </c>
      <c r="Z29" s="9">
        <v>62.03</v>
      </c>
      <c r="AA29" s="9"/>
      <c r="AB29" s="9"/>
      <c r="AC29" s="3"/>
      <c r="AD29" s="9"/>
      <c r="AE29" s="9"/>
      <c r="AF29" s="17">
        <v>0.5</v>
      </c>
      <c r="AG29" s="9"/>
      <c r="AH29" s="9"/>
      <c r="AI29" s="13">
        <v>1</v>
      </c>
      <c r="AJ29" s="18">
        <v>59.290999999999997</v>
      </c>
      <c r="AK29" s="9">
        <v>13.74</v>
      </c>
      <c r="AL29" s="17">
        <v>3</v>
      </c>
      <c r="AM29" s="9">
        <v>16.739000000000001</v>
      </c>
      <c r="AN29" s="27">
        <f t="shared" si="15"/>
        <v>2.9990000000000006</v>
      </c>
      <c r="AO29" s="9">
        <v>13.77</v>
      </c>
      <c r="AP29" s="29">
        <f t="shared" si="14"/>
        <v>2.9999999999999361E-2</v>
      </c>
      <c r="AQ29" s="30">
        <f t="shared" si="16"/>
        <v>1.0003334444814722E-2</v>
      </c>
      <c r="AR29" s="29">
        <f t="shared" si="10"/>
        <v>0.46126375458485164</v>
      </c>
      <c r="AS29" s="30" t="e">
        <f t="shared" si="17"/>
        <v>#DIV/0!</v>
      </c>
    </row>
    <row r="30" spans="1:45" x14ac:dyDescent="0.25">
      <c r="A30" s="2">
        <v>28</v>
      </c>
      <c r="B30">
        <v>2</v>
      </c>
      <c r="C30">
        <v>4</v>
      </c>
      <c r="D30" s="11">
        <v>1.470000028610229</v>
      </c>
      <c r="E30" s="11">
        <v>9.4799995422363281</v>
      </c>
      <c r="F30" s="11">
        <v>9.4799995422363281</v>
      </c>
      <c r="G30" s="11">
        <v>1</v>
      </c>
      <c r="H30" s="11">
        <v>3.5</v>
      </c>
      <c r="I30" s="11">
        <v>0.34999999403953552</v>
      </c>
      <c r="J30">
        <v>1.220000028610229</v>
      </c>
      <c r="K30" s="11">
        <f t="shared" si="1"/>
        <v>0.42700000274181332</v>
      </c>
      <c r="L30" s="79">
        <f t="shared" si="2"/>
        <v>3.3179997832775143</v>
      </c>
      <c r="M30" s="11">
        <f t="shared" si="3"/>
        <v>1.1565599515792289</v>
      </c>
      <c r="N30" s="11">
        <f t="shared" si="4"/>
        <v>6.1619997589588138</v>
      </c>
      <c r="O30" s="81">
        <f t="shared" si="5"/>
        <v>8.3234395906570988</v>
      </c>
      <c r="P30" s="11">
        <f t="shared" si="13"/>
        <v>0.39815997399330172</v>
      </c>
      <c r="Q30" s="11">
        <f t="shared" si="12"/>
        <v>233.92405613399728</v>
      </c>
      <c r="R30" s="79">
        <v>0</v>
      </c>
      <c r="S30" s="9">
        <v>13.16</v>
      </c>
      <c r="T30" s="12"/>
      <c r="U30">
        <f t="shared" si="0"/>
        <v>36</v>
      </c>
      <c r="V30" s="9">
        <v>30</v>
      </c>
      <c r="W30" s="9">
        <v>43.85</v>
      </c>
      <c r="X30" s="3"/>
      <c r="Y30" s="7">
        <v>6.57</v>
      </c>
      <c r="Z30" s="9">
        <v>18.86</v>
      </c>
      <c r="AA30" s="9"/>
      <c r="AB30" s="9"/>
      <c r="AC30" s="3"/>
      <c r="AD30" s="9"/>
      <c r="AE30" s="9"/>
      <c r="AF30" s="17">
        <v>0.5</v>
      </c>
      <c r="AG30" s="9"/>
      <c r="AH30" s="9"/>
      <c r="AI30" s="13">
        <v>2</v>
      </c>
      <c r="AJ30" s="18">
        <v>60.045999999999999</v>
      </c>
      <c r="AK30" s="9">
        <v>13.647</v>
      </c>
      <c r="AL30" s="17">
        <v>3</v>
      </c>
      <c r="AM30" s="9">
        <v>16.603000000000002</v>
      </c>
      <c r="AN30" s="27">
        <f t="shared" si="15"/>
        <v>2.9560000000000013</v>
      </c>
      <c r="AO30" s="9">
        <v>13.675000000000001</v>
      </c>
      <c r="AP30" s="29">
        <f t="shared" si="14"/>
        <v>2.8000000000000469E-2</v>
      </c>
      <c r="AQ30" s="30">
        <f t="shared" si="16"/>
        <v>9.4722598105549585E-3</v>
      </c>
      <c r="AR30" s="29">
        <f t="shared" si="10"/>
        <v>0.44411637347767974</v>
      </c>
      <c r="AS30" s="30" t="e">
        <f t="shared" si="17"/>
        <v>#DIV/0!</v>
      </c>
    </row>
    <row r="31" spans="1:45" x14ac:dyDescent="0.25">
      <c r="A31" s="2">
        <v>29</v>
      </c>
      <c r="B31">
        <v>2</v>
      </c>
      <c r="C31">
        <v>5</v>
      </c>
      <c r="D31" s="11">
        <v>1.950000047683716</v>
      </c>
      <c r="E31" s="11">
        <v>5.1399998664855957</v>
      </c>
      <c r="F31" s="11">
        <v>5.1399998664855957</v>
      </c>
      <c r="G31" s="11">
        <v>1</v>
      </c>
      <c r="H31" s="11">
        <v>3.5</v>
      </c>
      <c r="I31" s="11">
        <v>0.93000000715255737</v>
      </c>
      <c r="J31">
        <v>3.1700000762939449</v>
      </c>
      <c r="K31" s="11">
        <f t="shared" si="1"/>
        <v>2.9481000936269761</v>
      </c>
      <c r="L31" s="79">
        <f t="shared" si="2"/>
        <v>4.7801999125957479</v>
      </c>
      <c r="M31" s="11">
        <f t="shared" si="3"/>
        <v>4.3294954536082368</v>
      </c>
      <c r="N31" s="11">
        <f t="shared" si="4"/>
        <v>0.35979995388984776</v>
      </c>
      <c r="O31" s="81">
        <f t="shared" si="5"/>
        <v>0.81050441287735886</v>
      </c>
      <c r="P31" s="11">
        <f t="shared" si="13"/>
        <v>0.57362398951148974</v>
      </c>
      <c r="Q31" s="11">
        <f t="shared" si="12"/>
        <v>330.11673697541073</v>
      </c>
      <c r="R31" s="105">
        <v>0</v>
      </c>
      <c r="S31" s="9">
        <v>13.22</v>
      </c>
      <c r="T31" s="12"/>
      <c r="U31">
        <f t="shared" si="0"/>
        <v>36.000000000000007</v>
      </c>
      <c r="V31" s="9">
        <v>37.5</v>
      </c>
      <c r="W31" s="9">
        <v>53.29</v>
      </c>
      <c r="X31" s="3"/>
      <c r="Y31" s="7">
        <v>13.43</v>
      </c>
      <c r="Z31" s="9">
        <v>126.74</v>
      </c>
      <c r="AA31" s="9"/>
      <c r="AB31" s="9"/>
      <c r="AC31" s="3"/>
      <c r="AD31" s="9"/>
      <c r="AE31" s="9"/>
      <c r="AF31" s="17">
        <v>0.5</v>
      </c>
      <c r="AG31" s="9"/>
      <c r="AH31" s="9"/>
      <c r="AI31" s="13">
        <v>0</v>
      </c>
      <c r="AJ31" s="18">
        <v>59.314999999999998</v>
      </c>
      <c r="AK31" s="9">
        <v>13.711</v>
      </c>
      <c r="AL31" s="17">
        <v>3</v>
      </c>
      <c r="AM31" s="9">
        <v>16.728999999999999</v>
      </c>
      <c r="AN31" s="27">
        <f t="shared" si="15"/>
        <v>3.0179999999999989</v>
      </c>
      <c r="AO31" s="9">
        <v>13.747</v>
      </c>
      <c r="AP31" s="29">
        <f t="shared" si="14"/>
        <v>3.5999999999999588E-2</v>
      </c>
      <c r="AQ31" s="30">
        <f t="shared" si="16"/>
        <v>1.1928429423459112E-2</v>
      </c>
      <c r="AR31" s="29">
        <f t="shared" si="10"/>
        <v>0.54984095427434776</v>
      </c>
      <c r="AS31" s="30" t="e">
        <f t="shared" si="17"/>
        <v>#DIV/0!</v>
      </c>
    </row>
    <row r="32" spans="1:45" x14ac:dyDescent="0.25">
      <c r="A32" s="2">
        <v>30</v>
      </c>
      <c r="B32">
        <v>2</v>
      </c>
      <c r="C32">
        <v>6</v>
      </c>
      <c r="D32" s="11">
        <v>1.2899999618530269</v>
      </c>
      <c r="E32" s="11">
        <v>7.559999942779541</v>
      </c>
      <c r="F32" s="11">
        <v>7.559999942779541</v>
      </c>
      <c r="G32" s="11">
        <v>1</v>
      </c>
      <c r="H32" s="11">
        <v>3.5</v>
      </c>
      <c r="I32" s="11">
        <v>0.69999998807907104</v>
      </c>
      <c r="J32">
        <v>1.440000057220459</v>
      </c>
      <c r="K32" s="11">
        <f t="shared" si="1"/>
        <v>1.0080000228881829</v>
      </c>
      <c r="L32" s="79">
        <f t="shared" si="2"/>
        <v>5.2919998698234565</v>
      </c>
      <c r="M32" s="11">
        <f t="shared" si="3"/>
        <v>2.1772800329589823</v>
      </c>
      <c r="N32" s="11">
        <f t="shared" si="4"/>
        <v>2.2680000729560845</v>
      </c>
      <c r="O32" s="81">
        <f t="shared" si="5"/>
        <v>5.3827199098205583</v>
      </c>
      <c r="P32" s="11">
        <f t="shared" si="13"/>
        <v>0.63503998437881481</v>
      </c>
      <c r="Q32" s="11">
        <f t="shared" si="12"/>
        <v>262.85714393840624</v>
      </c>
      <c r="R32" s="79">
        <v>0</v>
      </c>
      <c r="S32" s="9">
        <v>13.15</v>
      </c>
      <c r="T32" s="12"/>
      <c r="U32">
        <f t="shared" si="0"/>
        <v>35.999999999999993</v>
      </c>
      <c r="V32" s="9">
        <v>37</v>
      </c>
      <c r="W32" s="9">
        <v>50.68</v>
      </c>
      <c r="X32" s="3"/>
      <c r="Y32" s="7">
        <v>6.62</v>
      </c>
      <c r="Z32" s="9">
        <v>32.299999999999997</v>
      </c>
      <c r="AA32" s="9"/>
      <c r="AB32" s="9"/>
      <c r="AC32" s="3"/>
      <c r="AD32" s="9"/>
      <c r="AE32" s="9"/>
      <c r="AF32" s="17">
        <v>0.5</v>
      </c>
      <c r="AG32" s="9"/>
      <c r="AH32" s="9"/>
      <c r="AI32" s="13">
        <v>2</v>
      </c>
      <c r="AJ32" s="18">
        <v>59.039000000000001</v>
      </c>
      <c r="AK32" s="9">
        <v>13.734</v>
      </c>
      <c r="AL32" s="17">
        <v>3</v>
      </c>
      <c r="AM32" s="9">
        <v>16.75</v>
      </c>
      <c r="AN32" s="27">
        <f t="shared" si="15"/>
        <v>3.016</v>
      </c>
      <c r="AO32" s="9">
        <v>13.773</v>
      </c>
      <c r="AP32" s="29">
        <f t="shared" si="14"/>
        <v>3.8999999999999702E-2</v>
      </c>
      <c r="AQ32" s="30">
        <f t="shared" si="16"/>
        <v>1.2931034482758522E-2</v>
      </c>
      <c r="AR32" s="29">
        <f t="shared" si="10"/>
        <v>0.5933922413793058</v>
      </c>
      <c r="AS32" s="30" t="e">
        <f t="shared" si="17"/>
        <v>#DIV/0!</v>
      </c>
    </row>
    <row r="33" spans="1:45" x14ac:dyDescent="0.25">
      <c r="A33" s="2">
        <v>31</v>
      </c>
      <c r="B33">
        <v>2</v>
      </c>
      <c r="C33">
        <v>7</v>
      </c>
      <c r="D33" s="11">
        <v>2.309999942779541</v>
      </c>
      <c r="E33" s="11">
        <v>5.809999942779541</v>
      </c>
      <c r="F33" s="11">
        <v>5.809999942779541</v>
      </c>
      <c r="G33" s="11">
        <v>1</v>
      </c>
      <c r="H33" s="11">
        <v>3.5</v>
      </c>
      <c r="I33" s="11">
        <v>0.10000000149011611</v>
      </c>
      <c r="J33">
        <v>2.2699999809265141</v>
      </c>
      <c r="K33" s="11">
        <f t="shared" si="1"/>
        <v>0.22700000147521493</v>
      </c>
      <c r="L33" s="79">
        <f t="shared" si="2"/>
        <v>0.58100000293552856</v>
      </c>
      <c r="M33" s="11">
        <f t="shared" si="3"/>
        <v>0.37681999873770128</v>
      </c>
      <c r="N33" s="11">
        <f t="shared" si="4"/>
        <v>5.2289999398440123</v>
      </c>
      <c r="O33" s="81">
        <f t="shared" si="5"/>
        <v>5.4331799440418393</v>
      </c>
      <c r="P33" s="11">
        <f t="shared" si="13"/>
        <v>6.9720000352263431E-2</v>
      </c>
      <c r="Q33" s="11">
        <f t="shared" si="12"/>
        <v>305.88640458459645</v>
      </c>
      <c r="R33" s="105">
        <v>0</v>
      </c>
      <c r="S33" s="9">
        <v>13.26</v>
      </c>
      <c r="T33" s="12"/>
      <c r="U33">
        <f t="shared" si="0"/>
        <v>36</v>
      </c>
      <c r="V33" s="9">
        <v>36</v>
      </c>
      <c r="W33" s="9">
        <v>49.61</v>
      </c>
      <c r="X33" s="3"/>
      <c r="Y33" s="7">
        <v>9.69</v>
      </c>
      <c r="Z33" s="9">
        <v>7.08</v>
      </c>
      <c r="AA33" s="9"/>
      <c r="AB33" s="9"/>
      <c r="AC33" s="3"/>
      <c r="AD33" s="9"/>
      <c r="AE33" s="9"/>
      <c r="AF33" s="17">
        <v>0.5</v>
      </c>
      <c r="AG33" s="9"/>
      <c r="AH33" s="9"/>
      <c r="AI33" s="13">
        <v>2</v>
      </c>
      <c r="AJ33" s="18">
        <v>59.485999999999997</v>
      </c>
      <c r="AK33" s="9">
        <v>13.68</v>
      </c>
      <c r="AL33" s="17">
        <v>3</v>
      </c>
      <c r="AM33" s="9">
        <v>16.718</v>
      </c>
      <c r="AN33" s="27">
        <f t="shared" si="15"/>
        <v>3.0380000000000003</v>
      </c>
      <c r="AO33" s="9">
        <v>13.737</v>
      </c>
      <c r="AP33" s="29">
        <f t="shared" si="14"/>
        <v>5.7000000000000384E-2</v>
      </c>
      <c r="AQ33" s="30">
        <f t="shared" si="16"/>
        <v>1.8762343647136397E-2</v>
      </c>
      <c r="AR33" s="29">
        <f t="shared" si="10"/>
        <v>0.86730809743252713</v>
      </c>
      <c r="AS33" s="30" t="e">
        <f t="shared" si="17"/>
        <v>#DIV/0!</v>
      </c>
    </row>
    <row r="34" spans="1:45" x14ac:dyDescent="0.25">
      <c r="A34" s="2">
        <v>32</v>
      </c>
      <c r="B34">
        <v>2</v>
      </c>
      <c r="C34">
        <v>8</v>
      </c>
      <c r="D34" s="11">
        <v>2.0499999523162842</v>
      </c>
      <c r="E34" s="11">
        <v>7.059999942779541</v>
      </c>
      <c r="F34" s="11">
        <v>7.059999942779541</v>
      </c>
      <c r="G34" s="11">
        <v>1</v>
      </c>
      <c r="H34" s="11">
        <v>3.5</v>
      </c>
      <c r="I34" s="11">
        <v>0.1800000071525574</v>
      </c>
      <c r="J34">
        <v>0.64999997615814209</v>
      </c>
      <c r="K34" s="11">
        <f t="shared" si="1"/>
        <v>0.11700000035762771</v>
      </c>
      <c r="L34" s="79">
        <f t="shared" si="2"/>
        <v>1.2708000401973722</v>
      </c>
      <c r="M34" s="11">
        <f t="shared" si="3"/>
        <v>0.23600571309430227</v>
      </c>
      <c r="N34" s="11">
        <f t="shared" si="4"/>
        <v>5.789199902582169</v>
      </c>
      <c r="O34" s="81">
        <f t="shared" si="5"/>
        <v>6.8239942296852387</v>
      </c>
      <c r="P34" s="11">
        <f t="shared" si="13"/>
        <v>9.9122399499606953E-2</v>
      </c>
      <c r="Q34" s="11">
        <f t="shared" si="12"/>
        <v>272.97450548913196</v>
      </c>
      <c r="R34" s="79">
        <v>0</v>
      </c>
      <c r="S34" s="9">
        <v>13.27</v>
      </c>
      <c r="T34" s="12"/>
      <c r="U34">
        <f t="shared" si="0"/>
        <v>36.000000000000007</v>
      </c>
      <c r="V34" s="9">
        <v>36.5</v>
      </c>
      <c r="W34" s="9">
        <v>49.98</v>
      </c>
      <c r="X34" s="3"/>
      <c r="Y34" s="7">
        <v>6.25</v>
      </c>
      <c r="Z34" s="18">
        <v>8.2899999999999991</v>
      </c>
      <c r="AA34" s="9"/>
      <c r="AB34" s="9"/>
      <c r="AC34" s="3"/>
      <c r="AD34" s="9"/>
      <c r="AE34" s="9"/>
      <c r="AF34" s="17">
        <v>0.5</v>
      </c>
      <c r="AG34" s="9"/>
      <c r="AH34" s="9"/>
      <c r="AI34" s="13">
        <v>0</v>
      </c>
      <c r="AJ34" s="18">
        <v>60.003</v>
      </c>
      <c r="AK34" s="9">
        <v>13.68</v>
      </c>
      <c r="AL34" s="17">
        <v>3</v>
      </c>
      <c r="AM34" s="9">
        <v>16.725000000000001</v>
      </c>
      <c r="AN34" s="27">
        <f t="shared" si="15"/>
        <v>3.0450000000000017</v>
      </c>
      <c r="AO34" s="9">
        <v>13.742000000000001</v>
      </c>
      <c r="AP34" s="29">
        <f t="shared" si="14"/>
        <v>6.2000000000001165E-2</v>
      </c>
      <c r="AQ34" s="30">
        <f t="shared" si="16"/>
        <v>2.0361247947455214E-2</v>
      </c>
      <c r="AR34" s="29">
        <f t="shared" si="10"/>
        <v>0.95154220032842463</v>
      </c>
      <c r="AS34" s="30" t="e">
        <f t="shared" si="17"/>
        <v>#DIV/0!</v>
      </c>
    </row>
    <row r="35" spans="1:45" x14ac:dyDescent="0.25">
      <c r="A35" s="2">
        <v>33</v>
      </c>
      <c r="B35">
        <v>2</v>
      </c>
      <c r="C35">
        <v>9</v>
      </c>
      <c r="D35" s="11">
        <v>1.5399999618530269</v>
      </c>
      <c r="E35" s="11">
        <v>6.070000171661377</v>
      </c>
      <c r="F35" s="11">
        <v>6.070000171661377</v>
      </c>
      <c r="G35" s="11">
        <v>1</v>
      </c>
      <c r="H35" s="11">
        <v>3.5</v>
      </c>
      <c r="I35" s="11">
        <v>0.76999998092651367</v>
      </c>
      <c r="J35">
        <v>2.9900000095367432</v>
      </c>
      <c r="K35" s="11">
        <f t="shared" si="1"/>
        <v>2.3022999503135679</v>
      </c>
      <c r="L35" s="79">
        <f t="shared" si="2"/>
        <v>4.673900016403195</v>
      </c>
      <c r="M35" s="11">
        <f t="shared" si="3"/>
        <v>3.9928460267483818</v>
      </c>
      <c r="N35" s="11">
        <f t="shared" si="4"/>
        <v>1.396100155258182</v>
      </c>
      <c r="O35" s="81">
        <f t="shared" si="5"/>
        <v>2.0771541449129951</v>
      </c>
      <c r="P35" s="11">
        <f t="shared" si="13"/>
        <v>0.56086800196838338</v>
      </c>
      <c r="Q35" s="11">
        <f t="shared" si="12"/>
        <v>297.92421243118361</v>
      </c>
      <c r="R35" s="105">
        <v>0</v>
      </c>
      <c r="S35" s="9">
        <v>13.2</v>
      </c>
      <c r="T35" s="12"/>
      <c r="U35">
        <f t="shared" si="0"/>
        <v>35.999999999999993</v>
      </c>
      <c r="V35" s="9">
        <v>35.5</v>
      </c>
      <c r="W35" s="9">
        <v>51.89</v>
      </c>
      <c r="X35" s="3"/>
      <c r="Y35" s="7">
        <v>13.27</v>
      </c>
      <c r="Z35" s="9">
        <v>102.11</v>
      </c>
      <c r="AA35" s="9"/>
      <c r="AB35" s="9"/>
      <c r="AC35" s="3"/>
      <c r="AD35" s="9"/>
      <c r="AE35" s="9"/>
      <c r="AF35" s="17">
        <v>0.5</v>
      </c>
      <c r="AG35" s="9"/>
      <c r="AH35" s="9"/>
      <c r="AI35" s="13">
        <v>0</v>
      </c>
      <c r="AJ35" s="18">
        <v>60.061</v>
      </c>
      <c r="AK35" s="9">
        <v>13.651</v>
      </c>
      <c r="AL35" s="17">
        <v>3</v>
      </c>
      <c r="AM35" s="9">
        <v>16.693000000000001</v>
      </c>
      <c r="AN35" s="27">
        <f t="shared" si="15"/>
        <v>3.0420000000000016</v>
      </c>
      <c r="AO35" s="9">
        <v>13.715999999999999</v>
      </c>
      <c r="AP35" s="29">
        <f t="shared" si="14"/>
        <v>6.4999999999999503E-2</v>
      </c>
      <c r="AQ35" s="30">
        <f t="shared" si="16"/>
        <v>2.1367521367521194E-2</v>
      </c>
      <c r="AR35" s="29">
        <f t="shared" si="10"/>
        <v>1.0013034188034109</v>
      </c>
      <c r="AS35" s="30" t="e">
        <f t="shared" si="17"/>
        <v>#DIV/0!</v>
      </c>
    </row>
    <row r="36" spans="1:45" x14ac:dyDescent="0.25">
      <c r="A36" s="2">
        <v>34</v>
      </c>
      <c r="B36">
        <v>2</v>
      </c>
      <c r="C36">
        <v>10</v>
      </c>
      <c r="D36" s="11">
        <v>2.2000000476837158</v>
      </c>
      <c r="E36" s="11">
        <v>9.9899997711181641</v>
      </c>
      <c r="F36" s="11">
        <v>9.9899997711181641</v>
      </c>
      <c r="G36" s="11">
        <v>1</v>
      </c>
      <c r="H36" s="11">
        <v>3.5</v>
      </c>
      <c r="I36" s="11">
        <v>0.98000001907348633</v>
      </c>
      <c r="J36">
        <v>2</v>
      </c>
      <c r="K36" s="11">
        <f t="shared" si="1"/>
        <v>1.9600000381469727</v>
      </c>
      <c r="L36" s="79">
        <f t="shared" si="2"/>
        <v>9.7901999662399248</v>
      </c>
      <c r="M36" s="11">
        <f t="shared" si="3"/>
        <v>5.5943999807085287</v>
      </c>
      <c r="N36" s="11">
        <f t="shared" si="4"/>
        <v>0.19979980487823923</v>
      </c>
      <c r="O36" s="81">
        <f t="shared" si="5"/>
        <v>4.3955997904096353</v>
      </c>
      <c r="P36" s="11">
        <f t="shared" si="13"/>
        <v>1.1748239959487909</v>
      </c>
      <c r="Q36" s="11">
        <f t="shared" si="12"/>
        <v>228.10811058498325</v>
      </c>
      <c r="R36" s="79">
        <v>0</v>
      </c>
      <c r="S36" s="9">
        <v>13.19</v>
      </c>
      <c r="T36" s="12"/>
      <c r="U36">
        <f t="shared" si="0"/>
        <v>35.999999999999993</v>
      </c>
      <c r="V36" s="9">
        <v>32</v>
      </c>
      <c r="W36" s="9">
        <v>47.59</v>
      </c>
      <c r="X36" s="3"/>
      <c r="Y36" s="7">
        <v>13.08</v>
      </c>
      <c r="Z36" s="9">
        <v>79.05</v>
      </c>
      <c r="AA36" s="9"/>
      <c r="AB36" s="9"/>
      <c r="AC36" s="3"/>
      <c r="AD36" s="9"/>
      <c r="AE36" s="9"/>
      <c r="AF36" s="17">
        <v>0.5</v>
      </c>
      <c r="AG36" s="9"/>
      <c r="AH36" s="9"/>
      <c r="AI36" s="13">
        <v>0</v>
      </c>
      <c r="AJ36" s="18">
        <v>59.228000000000002</v>
      </c>
      <c r="AK36" s="9">
        <v>13.699</v>
      </c>
      <c r="AL36" s="17">
        <v>3</v>
      </c>
      <c r="AM36" s="9">
        <v>16.751000000000001</v>
      </c>
      <c r="AN36" s="27">
        <f t="shared" si="15"/>
        <v>3.0520000000000014</v>
      </c>
      <c r="AO36" s="9">
        <v>13.75</v>
      </c>
      <c r="AP36" s="29">
        <f t="shared" si="14"/>
        <v>5.1000000000000156E-2</v>
      </c>
      <c r="AQ36" s="30">
        <f t="shared" si="16"/>
        <v>1.6710353866317213E-2</v>
      </c>
      <c r="AR36" s="29">
        <f t="shared" si="10"/>
        <v>0.76931127129751187</v>
      </c>
      <c r="AS36" s="30" t="e">
        <f t="shared" si="17"/>
        <v>#DIV/0!</v>
      </c>
    </row>
    <row r="37" spans="1:45" s="103" customFormat="1" x14ac:dyDescent="0.25">
      <c r="A37" s="102">
        <v>35</v>
      </c>
      <c r="B37" s="103">
        <v>2</v>
      </c>
      <c r="C37" s="103">
        <v>11</v>
      </c>
      <c r="D37" s="104">
        <v>1.200000047683716</v>
      </c>
      <c r="E37" s="104">
        <v>4.880000114440918</v>
      </c>
      <c r="F37" s="104">
        <v>4.880000114440918</v>
      </c>
      <c r="G37" s="104">
        <v>1</v>
      </c>
      <c r="H37" s="104">
        <v>3.5</v>
      </c>
      <c r="I37" s="104">
        <v>0.38999998569488531</v>
      </c>
      <c r="J37" s="103">
        <v>2.4500000476837158</v>
      </c>
      <c r="K37" s="104">
        <f t="shared" si="1"/>
        <v>0.95549998354911747</v>
      </c>
      <c r="L37" s="105">
        <f t="shared" si="2"/>
        <v>1.9031999748229966</v>
      </c>
      <c r="M37" s="104">
        <f t="shared" si="3"/>
        <v>1.3322400083051396</v>
      </c>
      <c r="N37" s="104">
        <f>E37-E37*I37/G37</f>
        <v>2.9768001396179216</v>
      </c>
      <c r="O37" s="106">
        <f t="shared" si="5"/>
        <v>3.5477601061357786</v>
      </c>
      <c r="P37" s="104">
        <f t="shared" si="13"/>
        <v>0.22838399697875961</v>
      </c>
      <c r="Q37" s="104">
        <f t="shared" si="12"/>
        <v>341.31147021985907</v>
      </c>
      <c r="R37" s="105">
        <v>0</v>
      </c>
      <c r="S37" s="108">
        <v>13.04</v>
      </c>
      <c r="T37" s="107"/>
      <c r="U37" s="103">
        <f t="shared" si="0"/>
        <v>36</v>
      </c>
      <c r="V37" s="108">
        <v>35</v>
      </c>
      <c r="W37" s="108">
        <v>49.38</v>
      </c>
      <c r="X37" s="109"/>
      <c r="Y37" s="110">
        <v>12.59</v>
      </c>
      <c r="Z37" s="108">
        <v>33.83</v>
      </c>
      <c r="AA37" s="108"/>
      <c r="AB37" s="108"/>
      <c r="AC37" s="109"/>
      <c r="AD37" s="108"/>
      <c r="AE37" s="108"/>
      <c r="AF37" s="111">
        <v>0.5</v>
      </c>
      <c r="AG37" s="108"/>
      <c r="AH37" s="108"/>
      <c r="AI37" s="112">
        <v>1</v>
      </c>
      <c r="AJ37" s="113">
        <v>60.317999999999998</v>
      </c>
      <c r="AK37" s="108">
        <v>13.747</v>
      </c>
      <c r="AL37" s="111">
        <v>3</v>
      </c>
      <c r="AM37" s="108">
        <v>16.805</v>
      </c>
      <c r="AN37" s="114">
        <f t="shared" si="15"/>
        <v>3.0579999999999998</v>
      </c>
      <c r="AO37" s="108">
        <v>13.837</v>
      </c>
      <c r="AP37" s="115">
        <f t="shared" si="14"/>
        <v>8.9999999999999858E-2</v>
      </c>
      <c r="AQ37" s="116">
        <f t="shared" si="16"/>
        <v>2.9431000654022193E-2</v>
      </c>
      <c r="AR37" s="115">
        <f t="shared" si="10"/>
        <v>1.3914388489208611</v>
      </c>
      <c r="AS37" s="116" t="e">
        <f t="shared" si="17"/>
        <v>#DIV/0!</v>
      </c>
    </row>
    <row r="38" spans="1:45" ht="14.25" customHeight="1" x14ac:dyDescent="0.25">
      <c r="A38" s="2">
        <v>36</v>
      </c>
      <c r="B38">
        <v>0</v>
      </c>
      <c r="C38">
        <v>12</v>
      </c>
      <c r="D38">
        <v>1.23</v>
      </c>
      <c r="E38">
        <v>9.4499999999999993</v>
      </c>
      <c r="F38">
        <v>9.4499999999999993</v>
      </c>
      <c r="G38">
        <v>1</v>
      </c>
      <c r="H38">
        <v>3.5</v>
      </c>
      <c r="I38">
        <v>0.88</v>
      </c>
      <c r="J38">
        <v>3.09</v>
      </c>
      <c r="K38">
        <v>2.72</v>
      </c>
      <c r="L38">
        <v>8.32</v>
      </c>
      <c r="M38">
        <v>7.34</v>
      </c>
      <c r="N38">
        <v>1.1299999999999999</v>
      </c>
      <c r="O38">
        <v>2.11</v>
      </c>
      <c r="P38">
        <v>8.32</v>
      </c>
      <c r="Q38">
        <v>234.29</v>
      </c>
      <c r="R38">
        <v>1</v>
      </c>
      <c r="S38" s="9">
        <v>12.57</v>
      </c>
      <c r="T38" s="9"/>
      <c r="U38" s="19"/>
      <c r="V38" s="9">
        <v>35.5</v>
      </c>
      <c r="W38" s="9">
        <v>49.7</v>
      </c>
      <c r="X38" s="3"/>
      <c r="Y38" s="7">
        <v>13.42</v>
      </c>
      <c r="Z38" s="9">
        <v>122.38</v>
      </c>
      <c r="AA38" s="9"/>
      <c r="AB38" s="9"/>
      <c r="AC38" s="3"/>
      <c r="AD38" s="9"/>
      <c r="AE38" s="9"/>
      <c r="AF38" s="111">
        <v>0.5</v>
      </c>
      <c r="AK38"/>
    </row>
    <row r="39" spans="1:45" x14ac:dyDescent="0.25">
      <c r="A39" s="2">
        <v>37</v>
      </c>
      <c r="B39">
        <v>0</v>
      </c>
      <c r="C39">
        <v>13</v>
      </c>
      <c r="D39">
        <v>1.91</v>
      </c>
      <c r="E39">
        <v>5.07</v>
      </c>
      <c r="F39">
        <v>5.07</v>
      </c>
      <c r="G39">
        <v>1</v>
      </c>
      <c r="H39">
        <v>3.5</v>
      </c>
      <c r="I39">
        <v>0.64</v>
      </c>
      <c r="J39">
        <v>3.27</v>
      </c>
      <c r="K39">
        <v>2.09</v>
      </c>
      <c r="L39">
        <v>3.24</v>
      </c>
      <c r="M39">
        <v>3.03</v>
      </c>
      <c r="N39">
        <v>1.83</v>
      </c>
      <c r="O39">
        <v>2.04</v>
      </c>
      <c r="P39">
        <v>3.24</v>
      </c>
      <c r="Q39">
        <v>333.02</v>
      </c>
      <c r="R39">
        <v>1</v>
      </c>
      <c r="S39" s="9">
        <v>12.66</v>
      </c>
      <c r="T39" s="9"/>
      <c r="U39" s="3"/>
      <c r="V39" s="9">
        <v>37.5</v>
      </c>
      <c r="W39" s="9">
        <v>51.09</v>
      </c>
      <c r="X39" s="3"/>
      <c r="Y39" s="7">
        <v>13.36</v>
      </c>
      <c r="Z39" s="9">
        <v>95.49</v>
      </c>
      <c r="AA39" s="9"/>
      <c r="AB39" s="9"/>
      <c r="AC39" s="3"/>
      <c r="AD39" s="9"/>
      <c r="AE39" s="9"/>
      <c r="AF39" s="111">
        <v>0.5</v>
      </c>
      <c r="AK39"/>
    </row>
    <row r="40" spans="1:45" x14ac:dyDescent="0.25">
      <c r="A40" s="2">
        <v>38</v>
      </c>
      <c r="B40">
        <v>1</v>
      </c>
      <c r="C40">
        <v>12</v>
      </c>
      <c r="D40">
        <v>1.23</v>
      </c>
      <c r="E40">
        <v>9.4499999999999993</v>
      </c>
      <c r="F40">
        <v>9.4499999999999993</v>
      </c>
      <c r="G40">
        <v>1</v>
      </c>
      <c r="H40">
        <v>3.5</v>
      </c>
      <c r="I40">
        <v>0.88</v>
      </c>
      <c r="J40">
        <v>3.09</v>
      </c>
      <c r="K40">
        <v>2.72</v>
      </c>
      <c r="L40">
        <v>8.32</v>
      </c>
      <c r="M40">
        <v>7.34</v>
      </c>
      <c r="N40">
        <v>1.1299999999999999</v>
      </c>
      <c r="O40">
        <v>2.11</v>
      </c>
      <c r="P40">
        <v>8.32</v>
      </c>
      <c r="Q40">
        <v>234.29</v>
      </c>
      <c r="R40">
        <v>1</v>
      </c>
      <c r="S40" s="9">
        <v>12.61</v>
      </c>
      <c r="T40" s="9"/>
      <c r="U40" s="3"/>
      <c r="V40" s="9">
        <v>36</v>
      </c>
      <c r="W40" s="9">
        <v>49.6</v>
      </c>
      <c r="X40" s="3"/>
      <c r="Y40" s="7">
        <v>13.42</v>
      </c>
      <c r="Z40" s="9">
        <v>122.31</v>
      </c>
      <c r="AA40" s="9"/>
      <c r="AB40" s="9"/>
      <c r="AC40" s="3"/>
      <c r="AD40" s="9"/>
      <c r="AE40" s="9"/>
      <c r="AF40" s="111">
        <v>0.5</v>
      </c>
      <c r="AK40"/>
    </row>
    <row r="41" spans="1:45" x14ac:dyDescent="0.25">
      <c r="A41" s="2">
        <v>39</v>
      </c>
      <c r="B41">
        <v>1</v>
      </c>
      <c r="C41">
        <v>13</v>
      </c>
      <c r="D41">
        <v>1.91</v>
      </c>
      <c r="E41">
        <v>5.07</v>
      </c>
      <c r="F41">
        <v>5.07</v>
      </c>
      <c r="G41">
        <v>1</v>
      </c>
      <c r="H41">
        <v>3.5</v>
      </c>
      <c r="I41">
        <v>0.64</v>
      </c>
      <c r="J41">
        <v>3.27</v>
      </c>
      <c r="K41">
        <v>2.09</v>
      </c>
      <c r="L41">
        <v>3.24</v>
      </c>
      <c r="M41">
        <v>3.03</v>
      </c>
      <c r="N41">
        <v>1.83</v>
      </c>
      <c r="O41">
        <v>2.04</v>
      </c>
      <c r="P41">
        <v>3.24</v>
      </c>
      <c r="Q41">
        <v>333.02</v>
      </c>
      <c r="R41">
        <v>1</v>
      </c>
      <c r="S41" s="9">
        <v>12.59</v>
      </c>
      <c r="T41" s="9"/>
      <c r="U41" s="3"/>
      <c r="V41" s="9">
        <v>37.5</v>
      </c>
      <c r="W41" s="9">
        <v>50.71</v>
      </c>
      <c r="X41" s="3"/>
      <c r="Y41" s="7">
        <v>13.38</v>
      </c>
      <c r="Z41" s="9">
        <v>96.08</v>
      </c>
      <c r="AA41" s="9"/>
      <c r="AB41" s="9"/>
      <c r="AC41" s="3"/>
      <c r="AD41" s="9"/>
      <c r="AE41" s="9"/>
      <c r="AF41" s="111">
        <v>0.5</v>
      </c>
      <c r="AK41"/>
    </row>
    <row r="42" spans="1:45" x14ac:dyDescent="0.25">
      <c r="A42" s="2">
        <v>40</v>
      </c>
      <c r="B42">
        <v>2</v>
      </c>
      <c r="C42">
        <v>12</v>
      </c>
      <c r="D42">
        <v>1.23</v>
      </c>
      <c r="E42">
        <v>9.4499999999999993</v>
      </c>
      <c r="F42">
        <v>9.4499999999999993</v>
      </c>
      <c r="G42">
        <v>1</v>
      </c>
      <c r="H42">
        <v>3.5</v>
      </c>
      <c r="I42">
        <v>0.88</v>
      </c>
      <c r="J42">
        <v>3.09</v>
      </c>
      <c r="K42">
        <v>2.72</v>
      </c>
      <c r="L42">
        <v>8.32</v>
      </c>
      <c r="M42">
        <v>7.34</v>
      </c>
      <c r="N42">
        <v>1.1299999999999999</v>
      </c>
      <c r="O42">
        <v>2.11</v>
      </c>
      <c r="P42">
        <v>8.32</v>
      </c>
      <c r="Q42">
        <v>234.29</v>
      </c>
      <c r="R42">
        <v>1</v>
      </c>
      <c r="S42" s="9">
        <v>12.55</v>
      </c>
      <c r="T42" s="9"/>
      <c r="U42" s="3"/>
      <c r="V42" s="9">
        <v>37</v>
      </c>
      <c r="W42" s="9">
        <v>51.47</v>
      </c>
      <c r="X42" s="3"/>
      <c r="Y42" s="7">
        <v>13.41</v>
      </c>
      <c r="Z42" s="9">
        <v>121.14</v>
      </c>
      <c r="AA42" s="9"/>
      <c r="AB42" s="9"/>
      <c r="AC42" s="3"/>
      <c r="AD42" s="9"/>
      <c r="AE42" s="9"/>
      <c r="AF42" s="111">
        <v>0.5</v>
      </c>
      <c r="AK42"/>
    </row>
    <row r="43" spans="1:45" s="103" customFormat="1" x14ac:dyDescent="0.25">
      <c r="A43" s="102">
        <v>41</v>
      </c>
      <c r="B43" s="103">
        <v>2</v>
      </c>
      <c r="C43" s="103">
        <v>13</v>
      </c>
      <c r="D43" s="103">
        <v>1.91</v>
      </c>
      <c r="E43" s="103">
        <v>5.07</v>
      </c>
      <c r="F43" s="103">
        <v>5.07</v>
      </c>
      <c r="G43" s="103">
        <v>1</v>
      </c>
      <c r="H43" s="103">
        <v>3.5</v>
      </c>
      <c r="I43" s="103">
        <v>0.64</v>
      </c>
      <c r="J43" s="103">
        <v>3.27</v>
      </c>
      <c r="K43" s="103">
        <v>2.09</v>
      </c>
      <c r="L43" s="103">
        <v>3.24</v>
      </c>
      <c r="M43" s="103">
        <v>3.03</v>
      </c>
      <c r="N43" s="103">
        <v>1.83</v>
      </c>
      <c r="O43" s="103">
        <v>2.04</v>
      </c>
      <c r="P43" s="103">
        <v>3.24</v>
      </c>
      <c r="Q43" s="103">
        <v>333.02</v>
      </c>
      <c r="R43" s="103">
        <v>1</v>
      </c>
      <c r="S43" s="108">
        <v>12.53</v>
      </c>
      <c r="T43" s="108"/>
      <c r="U43" s="109"/>
      <c r="V43" s="108">
        <v>37.5</v>
      </c>
      <c r="W43" s="108">
        <v>51.73</v>
      </c>
      <c r="X43" s="109"/>
      <c r="Y43" s="110">
        <v>13.4</v>
      </c>
      <c r="Z43" s="108">
        <v>97.49</v>
      </c>
      <c r="AA43" s="108"/>
      <c r="AB43" s="108"/>
      <c r="AC43" s="109"/>
      <c r="AD43" s="108"/>
      <c r="AE43" s="108"/>
      <c r="AF43" s="111">
        <v>0.5</v>
      </c>
    </row>
    <row r="44" spans="1:45" x14ac:dyDescent="0.25">
      <c r="A44" s="2">
        <v>42</v>
      </c>
      <c r="B44">
        <v>0</v>
      </c>
      <c r="C44">
        <v>14</v>
      </c>
      <c r="D44">
        <v>1.02</v>
      </c>
      <c r="E44">
        <v>8.25</v>
      </c>
      <c r="F44">
        <v>8.25</v>
      </c>
      <c r="G44">
        <v>1</v>
      </c>
      <c r="H44">
        <v>3.5</v>
      </c>
      <c r="I44">
        <v>0.53</v>
      </c>
      <c r="J44">
        <v>3.37</v>
      </c>
      <c r="K44">
        <v>1.79</v>
      </c>
      <c r="L44">
        <v>4.37</v>
      </c>
      <c r="M44">
        <v>4.21</v>
      </c>
      <c r="N44">
        <v>3.88</v>
      </c>
      <c r="O44">
        <v>4.04</v>
      </c>
      <c r="P44">
        <v>4.37</v>
      </c>
      <c r="Q44">
        <v>250.91</v>
      </c>
      <c r="R44">
        <v>2</v>
      </c>
      <c r="S44" s="17">
        <v>12.41</v>
      </c>
      <c r="T44" s="17"/>
      <c r="U44" s="19"/>
      <c r="V44" s="17">
        <v>37.5</v>
      </c>
      <c r="W44" s="17">
        <v>50.25</v>
      </c>
      <c r="X44" s="19"/>
      <c r="Y44" s="23">
        <v>13.32</v>
      </c>
      <c r="Z44" s="17">
        <v>92.68</v>
      </c>
      <c r="AA44" s="17"/>
      <c r="AB44" s="17"/>
      <c r="AC44" s="19"/>
      <c r="AD44" s="17"/>
      <c r="AE44" s="17"/>
      <c r="AF44" s="17">
        <v>0.5</v>
      </c>
      <c r="AK44"/>
    </row>
    <row r="45" spans="1:45" x14ac:dyDescent="0.25">
      <c r="A45" s="2">
        <v>43</v>
      </c>
      <c r="B45">
        <v>0</v>
      </c>
      <c r="C45">
        <v>15</v>
      </c>
      <c r="D45">
        <v>2.2200000000000002</v>
      </c>
      <c r="E45">
        <v>10</v>
      </c>
      <c r="F45">
        <v>10</v>
      </c>
      <c r="G45">
        <v>1</v>
      </c>
      <c r="H45">
        <v>3.5</v>
      </c>
      <c r="I45">
        <v>1</v>
      </c>
      <c r="J45">
        <v>2.96</v>
      </c>
      <c r="K45">
        <v>2.96</v>
      </c>
      <c r="L45">
        <v>10</v>
      </c>
      <c r="M45">
        <v>8.4600000000000009</v>
      </c>
      <c r="N45">
        <v>0</v>
      </c>
      <c r="O45">
        <v>1.54</v>
      </c>
      <c r="P45">
        <v>10</v>
      </c>
      <c r="Q45">
        <v>228</v>
      </c>
      <c r="R45">
        <v>2</v>
      </c>
      <c r="S45" s="9">
        <v>12.48</v>
      </c>
      <c r="T45" s="9"/>
      <c r="U45" s="3"/>
      <c r="V45" s="9">
        <v>32.5</v>
      </c>
      <c r="W45" s="9">
        <v>46.7</v>
      </c>
      <c r="X45" s="3"/>
      <c r="Y45" s="7">
        <v>13.53</v>
      </c>
      <c r="Z45" s="9">
        <v>140.12</v>
      </c>
      <c r="AA45" s="9"/>
      <c r="AB45" s="9"/>
      <c r="AC45" s="3"/>
      <c r="AD45" s="9"/>
      <c r="AE45" s="9"/>
      <c r="AF45" s="17">
        <v>0.5</v>
      </c>
      <c r="AK45"/>
    </row>
    <row r="46" spans="1:45" x14ac:dyDescent="0.25">
      <c r="A46" s="2">
        <v>44</v>
      </c>
      <c r="B46">
        <v>1</v>
      </c>
      <c r="C46">
        <v>14</v>
      </c>
      <c r="D46">
        <v>1.02</v>
      </c>
      <c r="E46">
        <v>8.25</v>
      </c>
      <c r="F46">
        <v>8.25</v>
      </c>
      <c r="G46">
        <v>1</v>
      </c>
      <c r="H46">
        <v>3.5</v>
      </c>
      <c r="I46">
        <v>0.53</v>
      </c>
      <c r="J46">
        <v>3.37</v>
      </c>
      <c r="K46">
        <v>1.79</v>
      </c>
      <c r="L46">
        <v>4.37</v>
      </c>
      <c r="M46">
        <v>4.21</v>
      </c>
      <c r="N46">
        <v>3.88</v>
      </c>
      <c r="O46">
        <v>4.04</v>
      </c>
      <c r="P46">
        <v>4.37</v>
      </c>
      <c r="Q46">
        <v>250.91</v>
      </c>
      <c r="R46">
        <v>2</v>
      </c>
      <c r="S46" s="9">
        <v>12.51</v>
      </c>
      <c r="T46" s="9"/>
      <c r="U46" s="3"/>
      <c r="V46" s="9">
        <v>37</v>
      </c>
      <c r="W46" s="9">
        <v>49.31</v>
      </c>
      <c r="X46" s="3"/>
      <c r="Y46" s="7">
        <v>13.35</v>
      </c>
      <c r="Z46" s="9">
        <v>92.79</v>
      </c>
      <c r="AA46" s="9"/>
      <c r="AB46" s="9"/>
      <c r="AC46" s="3"/>
      <c r="AD46" s="9"/>
      <c r="AE46" s="9"/>
      <c r="AF46" s="17">
        <v>0.5</v>
      </c>
      <c r="AK46"/>
    </row>
    <row r="47" spans="1:45" x14ac:dyDescent="0.25">
      <c r="A47" s="2">
        <v>45</v>
      </c>
      <c r="B47">
        <v>1</v>
      </c>
      <c r="C47">
        <v>15</v>
      </c>
      <c r="D47">
        <v>2.2200000000000002</v>
      </c>
      <c r="E47">
        <v>10</v>
      </c>
      <c r="F47">
        <v>10</v>
      </c>
      <c r="G47">
        <v>1</v>
      </c>
      <c r="H47">
        <v>3.5</v>
      </c>
      <c r="I47">
        <v>1</v>
      </c>
      <c r="J47">
        <v>2.96</v>
      </c>
      <c r="K47">
        <v>2.96</v>
      </c>
      <c r="L47">
        <v>10</v>
      </c>
      <c r="M47">
        <v>8.4600000000000009</v>
      </c>
      <c r="N47">
        <v>0</v>
      </c>
      <c r="O47">
        <v>1.54</v>
      </c>
      <c r="P47">
        <v>10</v>
      </c>
      <c r="Q47">
        <v>228</v>
      </c>
      <c r="R47">
        <v>2</v>
      </c>
      <c r="S47" s="9">
        <v>12.64</v>
      </c>
      <c r="T47" s="9"/>
      <c r="U47" s="3"/>
      <c r="V47" s="9">
        <v>30</v>
      </c>
      <c r="W47" s="9">
        <v>44.26</v>
      </c>
      <c r="X47" s="3"/>
      <c r="Y47" s="7">
        <v>13.53</v>
      </c>
      <c r="Z47" s="9">
        <v>143.4</v>
      </c>
      <c r="AA47" s="9"/>
      <c r="AB47" s="9"/>
      <c r="AC47" s="3"/>
      <c r="AD47" s="9"/>
      <c r="AE47" s="9"/>
      <c r="AF47" s="17">
        <v>0.5</v>
      </c>
      <c r="AK47"/>
    </row>
    <row r="48" spans="1:45" x14ac:dyDescent="0.25">
      <c r="A48" s="2">
        <v>46</v>
      </c>
      <c r="B48">
        <v>2</v>
      </c>
      <c r="C48">
        <v>14</v>
      </c>
      <c r="D48">
        <v>1.02</v>
      </c>
      <c r="E48">
        <v>8.25</v>
      </c>
      <c r="F48">
        <v>8.25</v>
      </c>
      <c r="G48">
        <v>1</v>
      </c>
      <c r="H48">
        <v>3.5</v>
      </c>
      <c r="I48">
        <v>0.53</v>
      </c>
      <c r="J48">
        <v>3.37</v>
      </c>
      <c r="K48">
        <v>1.79</v>
      </c>
      <c r="L48">
        <v>4.37</v>
      </c>
      <c r="M48">
        <v>4.21</v>
      </c>
      <c r="N48">
        <v>3.88</v>
      </c>
      <c r="O48">
        <v>4.04</v>
      </c>
      <c r="P48">
        <v>4.37</v>
      </c>
      <c r="Q48">
        <v>250.91</v>
      </c>
      <c r="R48">
        <v>2</v>
      </c>
      <c r="S48" s="9">
        <v>12.49</v>
      </c>
      <c r="T48" s="9"/>
      <c r="U48" s="3"/>
      <c r="V48" s="9">
        <v>37.5</v>
      </c>
      <c r="W48" s="9">
        <v>51.32</v>
      </c>
      <c r="X48" s="3"/>
      <c r="Y48" s="7">
        <v>13.33</v>
      </c>
      <c r="Z48" s="9">
        <v>91.64</v>
      </c>
      <c r="AA48" s="9"/>
      <c r="AB48" s="9"/>
      <c r="AC48" s="3"/>
      <c r="AD48" s="9"/>
      <c r="AE48" s="9"/>
      <c r="AF48" s="17">
        <v>0.5</v>
      </c>
      <c r="AK48"/>
    </row>
    <row r="49" spans="1:37" s="103" customFormat="1" x14ac:dyDescent="0.25">
      <c r="A49" s="102">
        <v>47</v>
      </c>
      <c r="B49" s="103">
        <v>2</v>
      </c>
      <c r="C49" s="103">
        <v>15</v>
      </c>
      <c r="D49" s="103">
        <v>2.2200000000000002</v>
      </c>
      <c r="E49" s="103">
        <v>10</v>
      </c>
      <c r="F49" s="103">
        <v>10</v>
      </c>
      <c r="G49" s="103">
        <v>1</v>
      </c>
      <c r="H49" s="103">
        <v>3.5</v>
      </c>
      <c r="I49" s="103">
        <v>1</v>
      </c>
      <c r="J49" s="103">
        <v>2.96</v>
      </c>
      <c r="K49" s="103">
        <v>2.96</v>
      </c>
      <c r="L49" s="103">
        <v>10</v>
      </c>
      <c r="M49" s="103">
        <v>8.4600000000000009</v>
      </c>
      <c r="N49" s="103">
        <v>0</v>
      </c>
      <c r="O49" s="103">
        <v>1.54</v>
      </c>
      <c r="P49" s="103">
        <v>10</v>
      </c>
      <c r="Q49" s="103">
        <v>228</v>
      </c>
      <c r="R49" s="103">
        <v>2</v>
      </c>
      <c r="S49" s="108">
        <v>12.49</v>
      </c>
      <c r="T49" s="108"/>
      <c r="U49" s="109"/>
      <c r="V49" s="108">
        <v>33</v>
      </c>
      <c r="W49" s="108">
        <v>47.27</v>
      </c>
      <c r="X49" s="109"/>
      <c r="Y49" s="110">
        <v>13.5</v>
      </c>
      <c r="Z49" s="108">
        <v>141.1</v>
      </c>
      <c r="AA49" s="108"/>
      <c r="AB49" s="108"/>
      <c r="AC49" s="109"/>
      <c r="AD49" s="108"/>
      <c r="AE49" s="108"/>
      <c r="AF49" s="111">
        <v>0.5</v>
      </c>
    </row>
    <row r="50" spans="1:37" ht="15" customHeight="1" x14ac:dyDescent="0.25">
      <c r="A50" s="2">
        <v>48</v>
      </c>
      <c r="B50">
        <v>0</v>
      </c>
      <c r="C50">
        <v>16</v>
      </c>
      <c r="D50">
        <v>1</v>
      </c>
      <c r="E50">
        <v>6.35</v>
      </c>
      <c r="F50">
        <v>6.35</v>
      </c>
      <c r="G50">
        <v>1</v>
      </c>
      <c r="H50">
        <v>3.5</v>
      </c>
      <c r="I50">
        <v>0.68</v>
      </c>
      <c r="J50">
        <v>3.5</v>
      </c>
      <c r="K50">
        <v>2.38</v>
      </c>
      <c r="L50">
        <v>4.32</v>
      </c>
      <c r="M50">
        <v>4.32</v>
      </c>
      <c r="N50">
        <v>2.0299999999999998</v>
      </c>
      <c r="O50">
        <v>2.0299999999999998</v>
      </c>
      <c r="P50">
        <v>4.32</v>
      </c>
      <c r="Q50">
        <v>290.08</v>
      </c>
      <c r="R50">
        <v>3</v>
      </c>
      <c r="S50" s="17">
        <v>12.6</v>
      </c>
      <c r="T50" s="17"/>
      <c r="U50" s="19"/>
      <c r="V50" s="17">
        <v>37.5</v>
      </c>
      <c r="W50" s="17">
        <v>51.11</v>
      </c>
      <c r="X50" s="19"/>
      <c r="Y50" s="23">
        <v>13.38</v>
      </c>
      <c r="Z50" s="17">
        <v>116.19</v>
      </c>
      <c r="AA50" s="17"/>
      <c r="AB50" s="17"/>
      <c r="AC50" s="19"/>
      <c r="AD50" s="17"/>
      <c r="AE50" s="17"/>
      <c r="AF50" s="17">
        <v>0.5</v>
      </c>
      <c r="AK50"/>
    </row>
    <row r="51" spans="1:37" ht="15" customHeight="1" x14ac:dyDescent="0.25">
      <c r="A51" s="2">
        <v>49</v>
      </c>
      <c r="B51">
        <v>0</v>
      </c>
      <c r="C51">
        <v>17</v>
      </c>
      <c r="D51">
        <v>1.47</v>
      </c>
      <c r="E51">
        <v>7.01</v>
      </c>
      <c r="F51">
        <v>7.01</v>
      </c>
      <c r="G51">
        <v>1</v>
      </c>
      <c r="H51">
        <v>3.5</v>
      </c>
      <c r="I51">
        <v>0.27</v>
      </c>
      <c r="J51">
        <v>3.36</v>
      </c>
      <c r="K51">
        <v>0.91</v>
      </c>
      <c r="L51">
        <v>1.89</v>
      </c>
      <c r="M51">
        <v>1.82</v>
      </c>
      <c r="N51">
        <v>5.12</v>
      </c>
      <c r="O51">
        <v>5.19</v>
      </c>
      <c r="P51">
        <v>1.89</v>
      </c>
      <c r="Q51">
        <v>274.07</v>
      </c>
      <c r="R51">
        <v>3</v>
      </c>
      <c r="S51" s="9">
        <v>12.35</v>
      </c>
      <c r="T51" s="9"/>
      <c r="U51" s="3"/>
      <c r="V51" s="9">
        <v>37</v>
      </c>
      <c r="W51" s="9">
        <v>48.56</v>
      </c>
      <c r="X51" s="3"/>
      <c r="Y51" s="7">
        <v>13.07</v>
      </c>
      <c r="Z51" s="9">
        <v>46.29</v>
      </c>
      <c r="AA51" s="9"/>
      <c r="AB51" s="9"/>
      <c r="AC51" s="3"/>
      <c r="AD51" s="9"/>
      <c r="AE51" s="9"/>
      <c r="AF51" s="17">
        <v>0.5</v>
      </c>
      <c r="AK51"/>
    </row>
    <row r="52" spans="1:37" ht="15" customHeight="1" x14ac:dyDescent="0.25">
      <c r="A52" s="2">
        <v>50</v>
      </c>
      <c r="B52">
        <v>1</v>
      </c>
      <c r="C52">
        <v>16</v>
      </c>
      <c r="D52">
        <v>1</v>
      </c>
      <c r="E52">
        <v>6.35</v>
      </c>
      <c r="F52">
        <v>6.35</v>
      </c>
      <c r="G52">
        <v>1</v>
      </c>
      <c r="H52">
        <v>3.5</v>
      </c>
      <c r="I52">
        <v>0.68</v>
      </c>
      <c r="J52">
        <v>3.5</v>
      </c>
      <c r="K52">
        <v>2.38</v>
      </c>
      <c r="L52">
        <v>4.32</v>
      </c>
      <c r="M52">
        <v>4.32</v>
      </c>
      <c r="N52">
        <v>2.0299999999999998</v>
      </c>
      <c r="O52">
        <v>2.0299999999999998</v>
      </c>
      <c r="P52">
        <v>4.32</v>
      </c>
      <c r="Q52">
        <v>290.08</v>
      </c>
      <c r="R52">
        <v>3</v>
      </c>
      <c r="S52" s="9">
        <v>12.63</v>
      </c>
      <c r="T52" s="9"/>
      <c r="U52" s="3"/>
      <c r="V52" s="9">
        <v>37.5</v>
      </c>
      <c r="W52" s="9">
        <v>50.86</v>
      </c>
      <c r="X52" s="3"/>
      <c r="Y52" s="7">
        <v>13.39</v>
      </c>
      <c r="Z52" s="9">
        <v>115.65</v>
      </c>
      <c r="AA52" s="9"/>
      <c r="AB52" s="9"/>
      <c r="AC52" s="3"/>
      <c r="AD52" s="9"/>
      <c r="AE52" s="9"/>
      <c r="AF52" s="17">
        <v>0.5</v>
      </c>
      <c r="AK52"/>
    </row>
    <row r="53" spans="1:37" ht="15" customHeight="1" x14ac:dyDescent="0.25">
      <c r="A53" s="2">
        <v>51</v>
      </c>
      <c r="B53">
        <v>1</v>
      </c>
      <c r="C53">
        <v>17</v>
      </c>
      <c r="D53">
        <v>1.47</v>
      </c>
      <c r="E53">
        <v>7.01</v>
      </c>
      <c r="F53">
        <v>7.01</v>
      </c>
      <c r="G53">
        <v>1</v>
      </c>
      <c r="H53">
        <v>3.5</v>
      </c>
      <c r="I53">
        <v>0.27</v>
      </c>
      <c r="J53">
        <v>3.36</v>
      </c>
      <c r="K53">
        <v>0.91</v>
      </c>
      <c r="L53">
        <v>1.89</v>
      </c>
      <c r="M53">
        <v>1.82</v>
      </c>
      <c r="N53">
        <v>5.12</v>
      </c>
      <c r="O53">
        <v>5.19</v>
      </c>
      <c r="P53">
        <v>1.89</v>
      </c>
      <c r="Q53">
        <v>274.07</v>
      </c>
      <c r="R53">
        <v>3</v>
      </c>
      <c r="S53" s="9">
        <v>12.53</v>
      </c>
      <c r="T53" s="9"/>
      <c r="U53" s="3"/>
      <c r="V53" s="9">
        <v>39</v>
      </c>
      <c r="W53" s="9">
        <v>50.88</v>
      </c>
      <c r="X53" s="3"/>
      <c r="Y53" s="7">
        <v>13.08</v>
      </c>
      <c r="Z53" s="9">
        <v>47.27</v>
      </c>
      <c r="AA53" s="9"/>
      <c r="AB53" s="9"/>
      <c r="AC53" s="3"/>
      <c r="AD53" s="9"/>
      <c r="AE53" s="9"/>
      <c r="AF53" s="17">
        <v>0.5</v>
      </c>
      <c r="AK53"/>
    </row>
    <row r="54" spans="1:37" ht="15" customHeight="1" x14ac:dyDescent="0.25">
      <c r="A54" s="2">
        <v>52</v>
      </c>
      <c r="B54">
        <v>2</v>
      </c>
      <c r="C54">
        <v>16</v>
      </c>
      <c r="D54">
        <v>1</v>
      </c>
      <c r="E54">
        <v>6.35</v>
      </c>
      <c r="F54">
        <v>6.35</v>
      </c>
      <c r="G54">
        <v>1</v>
      </c>
      <c r="H54">
        <v>3.5</v>
      </c>
      <c r="I54">
        <v>0.68</v>
      </c>
      <c r="J54">
        <v>3.5</v>
      </c>
      <c r="K54">
        <v>2.38</v>
      </c>
      <c r="L54">
        <v>4.32</v>
      </c>
      <c r="M54">
        <v>4.32</v>
      </c>
      <c r="N54">
        <v>2.0299999999999998</v>
      </c>
      <c r="O54">
        <v>2.0299999999999998</v>
      </c>
      <c r="P54">
        <v>4.32</v>
      </c>
      <c r="Q54">
        <v>290.08</v>
      </c>
      <c r="R54">
        <v>3</v>
      </c>
      <c r="S54" s="9">
        <v>12.64</v>
      </c>
      <c r="T54" s="9"/>
      <c r="U54" s="3"/>
      <c r="V54" s="9">
        <v>37.5</v>
      </c>
      <c r="W54" s="9">
        <v>51.83</v>
      </c>
      <c r="X54" s="3"/>
      <c r="Y54" s="7">
        <v>13.42</v>
      </c>
      <c r="Z54" s="9">
        <v>116.7</v>
      </c>
      <c r="AA54" s="9"/>
      <c r="AB54" s="9"/>
      <c r="AC54" s="3"/>
      <c r="AD54" s="9"/>
      <c r="AE54" s="9"/>
      <c r="AF54" s="17">
        <v>0.5</v>
      </c>
      <c r="AK54"/>
    </row>
    <row r="55" spans="1:37" s="103" customFormat="1" ht="15" customHeight="1" x14ac:dyDescent="0.25">
      <c r="A55" s="102">
        <v>53</v>
      </c>
      <c r="B55" s="103">
        <v>2</v>
      </c>
      <c r="C55" s="103">
        <v>17</v>
      </c>
      <c r="D55" s="103">
        <v>1.47</v>
      </c>
      <c r="E55" s="103">
        <v>7.01</v>
      </c>
      <c r="F55" s="103">
        <v>7.01</v>
      </c>
      <c r="G55" s="103">
        <v>1</v>
      </c>
      <c r="H55" s="103">
        <v>3.5</v>
      </c>
      <c r="I55" s="103">
        <v>0.27</v>
      </c>
      <c r="J55" s="103">
        <v>3.36</v>
      </c>
      <c r="K55" s="103">
        <v>0.91</v>
      </c>
      <c r="L55" s="103">
        <v>1.89</v>
      </c>
      <c r="M55" s="103">
        <v>1.82</v>
      </c>
      <c r="N55" s="103">
        <v>5.12</v>
      </c>
      <c r="O55" s="103">
        <v>5.19</v>
      </c>
      <c r="P55" s="103">
        <v>1.89</v>
      </c>
      <c r="Q55" s="103">
        <v>274.07</v>
      </c>
      <c r="R55" s="103">
        <v>3</v>
      </c>
      <c r="S55" s="108">
        <v>12.56</v>
      </c>
      <c r="T55" s="108"/>
      <c r="U55" s="109"/>
      <c r="V55" s="108">
        <v>37</v>
      </c>
      <c r="W55" s="108">
        <v>49.03</v>
      </c>
      <c r="X55" s="109"/>
      <c r="Y55" s="110">
        <v>13.08</v>
      </c>
      <c r="Z55" s="108">
        <v>47.17</v>
      </c>
      <c r="AA55" s="108"/>
      <c r="AB55" s="108"/>
      <c r="AC55" s="109"/>
      <c r="AD55" s="108"/>
      <c r="AE55" s="108"/>
      <c r="AF55" s="111">
        <v>0.5</v>
      </c>
    </row>
    <row r="56" spans="1:37" ht="15" customHeight="1" x14ac:dyDescent="0.25">
      <c r="A56" s="2">
        <v>54</v>
      </c>
      <c r="B56">
        <v>0</v>
      </c>
      <c r="C56">
        <v>18</v>
      </c>
      <c r="D56">
        <v>1</v>
      </c>
      <c r="E56">
        <v>5.97</v>
      </c>
      <c r="F56">
        <v>5.97</v>
      </c>
      <c r="G56">
        <v>1</v>
      </c>
      <c r="H56">
        <v>3.5</v>
      </c>
      <c r="I56">
        <v>0.18</v>
      </c>
      <c r="J56">
        <v>3.09</v>
      </c>
      <c r="K56">
        <v>0.56000000000000005</v>
      </c>
      <c r="L56">
        <v>1.07</v>
      </c>
      <c r="M56">
        <v>0.95</v>
      </c>
      <c r="N56">
        <v>4.9000000000000004</v>
      </c>
      <c r="O56">
        <v>5.0199999999999996</v>
      </c>
      <c r="P56">
        <v>1.07</v>
      </c>
      <c r="Q56">
        <v>300.89999999999998</v>
      </c>
      <c r="R56">
        <v>4</v>
      </c>
      <c r="S56" s="17">
        <v>12.65</v>
      </c>
      <c r="T56" s="17"/>
      <c r="U56" s="19"/>
      <c r="V56" s="17">
        <v>36</v>
      </c>
      <c r="W56" s="17">
        <v>47.76</v>
      </c>
      <c r="X56" s="19"/>
      <c r="Y56" s="23">
        <v>12.82</v>
      </c>
      <c r="Z56" s="17">
        <v>28.35</v>
      </c>
      <c r="AA56" s="17"/>
      <c r="AB56" s="17"/>
      <c r="AC56" s="19"/>
      <c r="AD56" s="17"/>
      <c r="AE56" s="17"/>
      <c r="AF56" s="17">
        <v>0.5</v>
      </c>
      <c r="AK56"/>
    </row>
    <row r="57" spans="1:37" ht="15" customHeight="1" x14ac:dyDescent="0.25">
      <c r="A57" s="2">
        <v>55</v>
      </c>
      <c r="B57">
        <v>0</v>
      </c>
      <c r="C57">
        <v>19</v>
      </c>
      <c r="D57">
        <v>1.82</v>
      </c>
      <c r="E57">
        <v>6.07</v>
      </c>
      <c r="F57">
        <v>6.07</v>
      </c>
      <c r="G57">
        <v>1</v>
      </c>
      <c r="H57">
        <v>3.5</v>
      </c>
      <c r="I57">
        <v>0.23</v>
      </c>
      <c r="J57">
        <v>3.25</v>
      </c>
      <c r="K57">
        <v>0.75</v>
      </c>
      <c r="L57">
        <v>1.4</v>
      </c>
      <c r="M57">
        <v>1.3</v>
      </c>
      <c r="N57">
        <v>4.67</v>
      </c>
      <c r="O57">
        <v>4.7699999999999996</v>
      </c>
      <c r="P57">
        <v>1.4</v>
      </c>
      <c r="Q57">
        <v>297.92</v>
      </c>
      <c r="R57">
        <v>4</v>
      </c>
      <c r="S57" s="9">
        <v>12.57</v>
      </c>
      <c r="T57" s="9"/>
      <c r="U57" s="3"/>
      <c r="V57" s="9">
        <v>38</v>
      </c>
      <c r="W57" s="9">
        <v>49.69</v>
      </c>
      <c r="X57" s="3"/>
      <c r="Y57" s="7">
        <v>13.03</v>
      </c>
      <c r="Z57" s="9">
        <v>40.35</v>
      </c>
      <c r="AA57" s="9"/>
      <c r="AB57" s="9"/>
      <c r="AC57" s="3"/>
      <c r="AD57" s="9"/>
      <c r="AE57" s="9"/>
      <c r="AF57" s="17">
        <v>0.5</v>
      </c>
      <c r="AK57"/>
    </row>
    <row r="58" spans="1:37" ht="15" customHeight="1" x14ac:dyDescent="0.25">
      <c r="A58" s="2">
        <v>56</v>
      </c>
      <c r="B58">
        <v>1</v>
      </c>
      <c r="C58">
        <v>18</v>
      </c>
      <c r="D58">
        <v>1</v>
      </c>
      <c r="E58">
        <v>5.97</v>
      </c>
      <c r="F58">
        <v>5.97</v>
      </c>
      <c r="G58">
        <v>1</v>
      </c>
      <c r="H58">
        <v>3.5</v>
      </c>
      <c r="I58">
        <v>0.18</v>
      </c>
      <c r="J58">
        <v>3.09</v>
      </c>
      <c r="K58">
        <v>0.56000000000000005</v>
      </c>
      <c r="L58">
        <v>1.07</v>
      </c>
      <c r="M58">
        <v>0.95</v>
      </c>
      <c r="N58">
        <v>4.9000000000000004</v>
      </c>
      <c r="O58">
        <v>5.0199999999999996</v>
      </c>
      <c r="P58">
        <v>1.07</v>
      </c>
      <c r="Q58">
        <v>300.89999999999998</v>
      </c>
      <c r="R58">
        <v>4</v>
      </c>
      <c r="S58" s="40">
        <v>12.64</v>
      </c>
      <c r="T58" s="40"/>
      <c r="U58" s="117"/>
      <c r="V58" s="40">
        <v>36.5</v>
      </c>
      <c r="W58" s="40">
        <v>47.8</v>
      </c>
      <c r="X58" s="117"/>
      <c r="Y58" s="118">
        <v>12.82</v>
      </c>
      <c r="Z58" s="40">
        <v>29.17</v>
      </c>
      <c r="AA58" s="40"/>
      <c r="AB58" s="40"/>
      <c r="AC58" s="117"/>
      <c r="AD58" s="40"/>
      <c r="AE58" s="40"/>
      <c r="AF58" s="17">
        <v>0.5</v>
      </c>
      <c r="AK58"/>
    </row>
    <row r="59" spans="1:37" ht="15" customHeight="1" x14ac:dyDescent="0.25">
      <c r="A59" s="2">
        <v>57</v>
      </c>
      <c r="B59">
        <v>1</v>
      </c>
      <c r="C59">
        <v>19</v>
      </c>
      <c r="D59">
        <v>1.82</v>
      </c>
      <c r="E59">
        <v>6.07</v>
      </c>
      <c r="F59">
        <v>6.07</v>
      </c>
      <c r="G59">
        <v>1</v>
      </c>
      <c r="H59">
        <v>3.5</v>
      </c>
      <c r="I59">
        <v>0.23</v>
      </c>
      <c r="J59">
        <v>3.25</v>
      </c>
      <c r="K59">
        <v>0.75</v>
      </c>
      <c r="L59">
        <v>1.4</v>
      </c>
      <c r="M59">
        <v>1.3</v>
      </c>
      <c r="N59">
        <v>4.67</v>
      </c>
      <c r="O59">
        <v>4.7699999999999996</v>
      </c>
      <c r="P59">
        <v>1.4</v>
      </c>
      <c r="Q59">
        <v>297.92</v>
      </c>
      <c r="R59">
        <v>4</v>
      </c>
      <c r="S59" s="9">
        <v>12.66</v>
      </c>
      <c r="T59" s="9"/>
      <c r="U59" s="3"/>
      <c r="V59" s="9">
        <v>35</v>
      </c>
      <c r="W59" s="9">
        <v>47.38</v>
      </c>
      <c r="X59" s="3"/>
      <c r="Y59" s="7">
        <v>13</v>
      </c>
      <c r="Z59" s="9">
        <v>39.08</v>
      </c>
      <c r="AA59" s="9"/>
      <c r="AB59" s="9"/>
      <c r="AC59" s="3"/>
      <c r="AD59" s="9"/>
      <c r="AE59" s="9"/>
      <c r="AF59" s="17">
        <v>0.5</v>
      </c>
      <c r="AK59"/>
    </row>
    <row r="60" spans="1:37" ht="15" customHeight="1" x14ac:dyDescent="0.25">
      <c r="A60" s="2">
        <v>58</v>
      </c>
      <c r="B60">
        <v>2</v>
      </c>
      <c r="C60">
        <v>18</v>
      </c>
      <c r="D60">
        <v>1</v>
      </c>
      <c r="E60">
        <v>5.97</v>
      </c>
      <c r="F60">
        <v>5.97</v>
      </c>
      <c r="G60">
        <v>1</v>
      </c>
      <c r="H60">
        <v>3.5</v>
      </c>
      <c r="I60">
        <v>0.18</v>
      </c>
      <c r="J60">
        <v>3.09</v>
      </c>
      <c r="K60">
        <v>0.56000000000000005</v>
      </c>
      <c r="L60">
        <v>1.07</v>
      </c>
      <c r="M60">
        <v>0.95</v>
      </c>
      <c r="N60">
        <v>4.9000000000000004</v>
      </c>
      <c r="O60">
        <v>5.0199999999999996</v>
      </c>
      <c r="P60">
        <v>1.07</v>
      </c>
      <c r="Q60">
        <v>300.89999999999998</v>
      </c>
      <c r="R60">
        <v>4</v>
      </c>
      <c r="S60" s="9">
        <v>12.55</v>
      </c>
      <c r="T60" s="9"/>
      <c r="U60" s="3"/>
      <c r="V60" s="9">
        <v>36</v>
      </c>
      <c r="W60" s="9">
        <v>48.36</v>
      </c>
      <c r="X60" s="3"/>
      <c r="Y60" s="7">
        <v>12.78</v>
      </c>
      <c r="Z60" s="9">
        <v>27.23</v>
      </c>
      <c r="AA60" s="9"/>
      <c r="AB60" s="9"/>
      <c r="AC60" s="3"/>
      <c r="AD60" s="9"/>
      <c r="AE60" s="9"/>
      <c r="AF60" s="17">
        <v>0.5</v>
      </c>
      <c r="AK60"/>
    </row>
    <row r="61" spans="1:37" s="103" customFormat="1" ht="15" customHeight="1" x14ac:dyDescent="0.25">
      <c r="A61" s="102">
        <v>59</v>
      </c>
      <c r="B61" s="103">
        <v>2</v>
      </c>
      <c r="C61" s="103">
        <v>19</v>
      </c>
      <c r="D61" s="103">
        <v>1.82</v>
      </c>
      <c r="E61" s="103">
        <v>6.07</v>
      </c>
      <c r="F61" s="103">
        <v>6.07</v>
      </c>
      <c r="G61" s="103">
        <v>1</v>
      </c>
      <c r="H61" s="103">
        <v>3.5</v>
      </c>
      <c r="I61" s="103">
        <v>0.23</v>
      </c>
      <c r="J61" s="103">
        <v>3.25</v>
      </c>
      <c r="K61" s="103">
        <v>0.75</v>
      </c>
      <c r="L61" s="103">
        <v>1.4</v>
      </c>
      <c r="M61" s="103">
        <v>1.3</v>
      </c>
      <c r="N61" s="103">
        <v>4.67</v>
      </c>
      <c r="O61" s="103">
        <v>4.7699999999999996</v>
      </c>
      <c r="P61" s="103">
        <v>1.4</v>
      </c>
      <c r="Q61" s="103">
        <v>297.92</v>
      </c>
      <c r="R61" s="103">
        <v>4</v>
      </c>
      <c r="S61" s="108">
        <v>12.63</v>
      </c>
      <c r="T61" s="108"/>
      <c r="U61" s="109"/>
      <c r="V61" s="108">
        <v>37.5</v>
      </c>
      <c r="W61" s="108">
        <v>49.3</v>
      </c>
      <c r="X61" s="109"/>
      <c r="Y61" s="110">
        <v>13</v>
      </c>
      <c r="Z61" s="108">
        <v>41.69</v>
      </c>
      <c r="AA61" s="108"/>
      <c r="AB61" s="108"/>
      <c r="AC61" s="109"/>
      <c r="AD61" s="108"/>
      <c r="AE61" s="108"/>
      <c r="AF61" s="111">
        <v>0.5</v>
      </c>
    </row>
    <row r="62" spans="1:37" ht="15" customHeight="1" x14ac:dyDescent="0.25">
      <c r="A62" s="2">
        <v>60</v>
      </c>
      <c r="B62">
        <v>0</v>
      </c>
      <c r="C62">
        <v>20</v>
      </c>
      <c r="D62">
        <v>1.85</v>
      </c>
      <c r="E62">
        <v>6.83</v>
      </c>
      <c r="F62">
        <v>6.83</v>
      </c>
      <c r="G62">
        <v>1</v>
      </c>
      <c r="H62">
        <v>3.5</v>
      </c>
      <c r="I62">
        <v>0.14000000000000001</v>
      </c>
      <c r="J62">
        <v>2.99</v>
      </c>
      <c r="K62">
        <v>0.42</v>
      </c>
      <c r="L62">
        <v>0.96</v>
      </c>
      <c r="M62">
        <v>0.82</v>
      </c>
      <c r="N62">
        <v>5.87</v>
      </c>
      <c r="O62">
        <v>6.01</v>
      </c>
      <c r="P62">
        <v>0.96</v>
      </c>
      <c r="Q62">
        <v>278.13</v>
      </c>
      <c r="R62">
        <v>5</v>
      </c>
      <c r="S62" s="17">
        <v>12.41</v>
      </c>
      <c r="T62" s="17"/>
      <c r="U62" s="19"/>
      <c r="V62" s="17">
        <v>37</v>
      </c>
      <c r="W62" s="17">
        <v>47.92</v>
      </c>
      <c r="X62" s="19"/>
      <c r="Y62" s="23">
        <v>12.79</v>
      </c>
      <c r="Z62" s="17">
        <v>24.44</v>
      </c>
      <c r="AA62" s="17"/>
      <c r="AB62" s="17"/>
      <c r="AC62" s="19"/>
      <c r="AD62" s="17"/>
      <c r="AE62" s="17"/>
      <c r="AF62" s="17">
        <v>0.5</v>
      </c>
      <c r="AK62"/>
    </row>
    <row r="63" spans="1:37" ht="15" customHeight="1" x14ac:dyDescent="0.25">
      <c r="A63" s="2">
        <v>61</v>
      </c>
      <c r="B63">
        <v>0</v>
      </c>
      <c r="C63">
        <v>21</v>
      </c>
      <c r="D63">
        <v>2.5</v>
      </c>
      <c r="E63">
        <v>10</v>
      </c>
      <c r="F63">
        <v>10</v>
      </c>
      <c r="G63">
        <v>1</v>
      </c>
      <c r="H63">
        <v>3.5</v>
      </c>
      <c r="I63">
        <v>0.8</v>
      </c>
      <c r="J63">
        <v>2.83</v>
      </c>
      <c r="K63">
        <v>2.2599999999999998</v>
      </c>
      <c r="L63">
        <v>8</v>
      </c>
      <c r="M63">
        <v>6.47</v>
      </c>
      <c r="N63">
        <v>2</v>
      </c>
      <c r="O63">
        <v>3.53</v>
      </c>
      <c r="P63">
        <v>8</v>
      </c>
      <c r="Q63">
        <v>228</v>
      </c>
      <c r="R63">
        <v>5</v>
      </c>
      <c r="S63" s="9">
        <v>12.47</v>
      </c>
      <c r="T63" s="9"/>
      <c r="U63" s="3"/>
      <c r="V63" s="9">
        <v>36</v>
      </c>
      <c r="W63" s="9">
        <v>50.46</v>
      </c>
      <c r="X63" s="3"/>
      <c r="Y63" s="7">
        <v>13.32</v>
      </c>
      <c r="Z63" s="9">
        <v>102.05</v>
      </c>
      <c r="AA63" s="9"/>
      <c r="AB63" s="9"/>
      <c r="AC63" s="3"/>
      <c r="AD63" s="9"/>
      <c r="AE63" s="9"/>
      <c r="AF63" s="17">
        <v>0.5</v>
      </c>
      <c r="AK63"/>
    </row>
    <row r="64" spans="1:37" ht="15" customHeight="1" x14ac:dyDescent="0.25">
      <c r="A64" s="2">
        <v>62</v>
      </c>
      <c r="B64">
        <v>1</v>
      </c>
      <c r="C64">
        <v>20</v>
      </c>
      <c r="D64">
        <v>1.85</v>
      </c>
      <c r="E64">
        <v>6.83</v>
      </c>
      <c r="F64">
        <v>6.83</v>
      </c>
      <c r="G64">
        <v>1</v>
      </c>
      <c r="H64">
        <v>3.5</v>
      </c>
      <c r="I64">
        <v>0.14000000000000001</v>
      </c>
      <c r="J64">
        <v>2.99</v>
      </c>
      <c r="K64">
        <v>0.42</v>
      </c>
      <c r="L64">
        <v>0.96</v>
      </c>
      <c r="M64">
        <v>0.82</v>
      </c>
      <c r="N64">
        <v>5.87</v>
      </c>
      <c r="O64">
        <v>6.01</v>
      </c>
      <c r="P64">
        <v>0.96</v>
      </c>
      <c r="Q64">
        <v>278.13</v>
      </c>
      <c r="R64">
        <v>5</v>
      </c>
      <c r="S64" s="9">
        <v>1241</v>
      </c>
      <c r="T64" s="9"/>
      <c r="U64" s="3"/>
      <c r="V64" s="9">
        <v>36</v>
      </c>
      <c r="W64" s="9">
        <v>47.22</v>
      </c>
      <c r="X64" s="3"/>
      <c r="Y64" s="7">
        <v>12.77</v>
      </c>
      <c r="Z64" s="9">
        <v>23.9</v>
      </c>
      <c r="AA64" s="9"/>
      <c r="AB64" s="9"/>
      <c r="AC64" s="3"/>
      <c r="AD64" s="9"/>
      <c r="AE64" s="9"/>
      <c r="AF64" s="17">
        <v>0.5</v>
      </c>
      <c r="AK64"/>
    </row>
    <row r="65" spans="1:37" ht="15" customHeight="1" x14ac:dyDescent="0.25">
      <c r="A65" s="2">
        <v>63</v>
      </c>
      <c r="B65">
        <v>1</v>
      </c>
      <c r="C65">
        <v>21</v>
      </c>
      <c r="D65">
        <v>2.5</v>
      </c>
      <c r="E65">
        <v>10</v>
      </c>
      <c r="F65">
        <v>10</v>
      </c>
      <c r="G65">
        <v>1</v>
      </c>
      <c r="H65">
        <v>3.5</v>
      </c>
      <c r="I65">
        <v>0.8</v>
      </c>
      <c r="J65">
        <v>2.83</v>
      </c>
      <c r="K65">
        <v>2.2599999999999998</v>
      </c>
      <c r="L65">
        <v>8</v>
      </c>
      <c r="M65">
        <v>6.47</v>
      </c>
      <c r="N65">
        <v>2</v>
      </c>
      <c r="O65">
        <v>3.53</v>
      </c>
      <c r="P65">
        <v>8</v>
      </c>
      <c r="Q65">
        <v>228</v>
      </c>
      <c r="R65">
        <v>5</v>
      </c>
      <c r="S65" s="9">
        <v>12.48</v>
      </c>
      <c r="T65" s="9"/>
      <c r="U65" s="3"/>
      <c r="V65" s="9">
        <v>35</v>
      </c>
      <c r="W65" s="9">
        <v>49.42</v>
      </c>
      <c r="X65" s="3"/>
      <c r="Y65" s="7">
        <v>13.32</v>
      </c>
      <c r="Z65" s="9">
        <v>103.18</v>
      </c>
      <c r="AA65" s="9"/>
      <c r="AB65" s="9"/>
      <c r="AC65" s="3"/>
      <c r="AD65" s="9"/>
      <c r="AE65" s="9"/>
      <c r="AF65" s="17">
        <v>0.5</v>
      </c>
      <c r="AK65"/>
    </row>
    <row r="66" spans="1:37" ht="15" customHeight="1" x14ac:dyDescent="0.25">
      <c r="A66" s="2">
        <v>64</v>
      </c>
      <c r="B66">
        <v>2</v>
      </c>
      <c r="C66">
        <v>20</v>
      </c>
      <c r="D66">
        <v>1.85</v>
      </c>
      <c r="E66">
        <v>6.83</v>
      </c>
      <c r="F66">
        <v>6.83</v>
      </c>
      <c r="G66">
        <v>1</v>
      </c>
      <c r="H66">
        <v>3.5</v>
      </c>
      <c r="I66">
        <v>0.14000000000000001</v>
      </c>
      <c r="J66">
        <v>2.99</v>
      </c>
      <c r="K66">
        <v>0.42</v>
      </c>
      <c r="L66">
        <v>0.96</v>
      </c>
      <c r="M66">
        <v>0.82</v>
      </c>
      <c r="N66">
        <v>5.87</v>
      </c>
      <c r="O66">
        <v>6.01</v>
      </c>
      <c r="P66">
        <v>0.96</v>
      </c>
      <c r="Q66">
        <v>278.13</v>
      </c>
      <c r="R66">
        <v>5</v>
      </c>
      <c r="S66" s="9">
        <v>12.59</v>
      </c>
      <c r="T66" s="9"/>
      <c r="U66" s="3"/>
      <c r="V66" s="9">
        <v>36.5</v>
      </c>
      <c r="W66" s="9">
        <v>48.23</v>
      </c>
      <c r="X66" s="3"/>
      <c r="Y66" s="7">
        <v>12.74</v>
      </c>
      <c r="Z66" s="9">
        <v>22.37</v>
      </c>
      <c r="AA66" s="9"/>
      <c r="AB66" s="9"/>
      <c r="AC66" s="3"/>
      <c r="AD66" s="9"/>
      <c r="AE66" s="9"/>
      <c r="AF66" s="17">
        <v>0.5</v>
      </c>
      <c r="AK66"/>
    </row>
    <row r="67" spans="1:37" s="103" customFormat="1" ht="15" customHeight="1" x14ac:dyDescent="0.25">
      <c r="A67" s="102">
        <v>65</v>
      </c>
      <c r="B67" s="103">
        <v>2</v>
      </c>
      <c r="C67" s="103">
        <v>21</v>
      </c>
      <c r="D67" s="103">
        <v>2.5</v>
      </c>
      <c r="E67" s="103">
        <v>10</v>
      </c>
      <c r="F67" s="103">
        <v>10</v>
      </c>
      <c r="G67" s="103">
        <v>1</v>
      </c>
      <c r="H67" s="103">
        <v>3.5</v>
      </c>
      <c r="I67" s="103">
        <v>0.8</v>
      </c>
      <c r="J67" s="103">
        <v>2.83</v>
      </c>
      <c r="K67" s="103">
        <v>2.2599999999999998</v>
      </c>
      <c r="L67" s="103">
        <v>8</v>
      </c>
      <c r="M67" s="103">
        <v>6.47</v>
      </c>
      <c r="N67" s="103">
        <v>2</v>
      </c>
      <c r="O67" s="103">
        <v>3.53</v>
      </c>
      <c r="P67" s="103">
        <v>8</v>
      </c>
      <c r="Q67" s="103">
        <v>228</v>
      </c>
      <c r="R67" s="103">
        <v>5</v>
      </c>
      <c r="S67" s="108">
        <v>12.59</v>
      </c>
      <c r="T67" s="108"/>
      <c r="U67" s="109"/>
      <c r="V67" s="108">
        <v>36</v>
      </c>
      <c r="W67" s="108">
        <v>51.23</v>
      </c>
      <c r="X67" s="109"/>
      <c r="Y67" s="110">
        <v>13.29</v>
      </c>
      <c r="Z67" s="108">
        <v>102.68</v>
      </c>
      <c r="AA67" s="108"/>
      <c r="AB67" s="108"/>
      <c r="AC67" s="109"/>
      <c r="AD67" s="108"/>
      <c r="AE67" s="108"/>
      <c r="AF67" s="111">
        <v>0.5</v>
      </c>
    </row>
    <row r="68" spans="1:37" ht="15" customHeight="1" x14ac:dyDescent="0.25">
      <c r="A68" s="2">
        <v>66</v>
      </c>
      <c r="B68">
        <v>0</v>
      </c>
      <c r="C68">
        <v>22</v>
      </c>
      <c r="D68">
        <v>1.72</v>
      </c>
      <c r="E68">
        <v>8.11</v>
      </c>
      <c r="F68">
        <v>8.11</v>
      </c>
      <c r="G68">
        <v>1</v>
      </c>
      <c r="H68">
        <v>3.5</v>
      </c>
      <c r="I68">
        <v>0.22</v>
      </c>
      <c r="J68">
        <v>3.05</v>
      </c>
      <c r="K68">
        <v>0.67</v>
      </c>
      <c r="L68">
        <v>1.78</v>
      </c>
      <c r="M68">
        <v>1.55</v>
      </c>
      <c r="N68">
        <v>6.33</v>
      </c>
      <c r="O68">
        <v>6.56</v>
      </c>
      <c r="P68">
        <v>1.78</v>
      </c>
      <c r="Q68">
        <v>253.17</v>
      </c>
      <c r="R68">
        <v>6</v>
      </c>
      <c r="S68" s="17">
        <v>12.38</v>
      </c>
      <c r="T68" s="17"/>
      <c r="U68" s="19"/>
      <c r="V68" s="17">
        <v>36</v>
      </c>
      <c r="W68" s="17">
        <v>48.27</v>
      </c>
      <c r="X68" s="19"/>
      <c r="Y68" s="23">
        <v>12.94</v>
      </c>
      <c r="Z68" s="17">
        <v>34.92</v>
      </c>
      <c r="AA68" s="17"/>
      <c r="AB68" s="17"/>
      <c r="AC68" s="19"/>
      <c r="AD68" s="17"/>
      <c r="AE68" s="17"/>
      <c r="AF68" s="17">
        <v>0.5</v>
      </c>
      <c r="AK68"/>
    </row>
    <row r="69" spans="1:37" ht="15" customHeight="1" x14ac:dyDescent="0.25">
      <c r="A69" s="2">
        <v>67</v>
      </c>
      <c r="B69">
        <v>0</v>
      </c>
      <c r="C69">
        <v>23</v>
      </c>
      <c r="D69">
        <v>2.38</v>
      </c>
      <c r="E69">
        <v>8.3000000000000007</v>
      </c>
      <c r="F69">
        <v>8.3000000000000007</v>
      </c>
      <c r="G69">
        <v>1</v>
      </c>
      <c r="H69">
        <v>3.5</v>
      </c>
      <c r="I69">
        <v>0.45</v>
      </c>
      <c r="J69">
        <v>3.5</v>
      </c>
      <c r="K69">
        <v>1.58</v>
      </c>
      <c r="L69">
        <v>3.74</v>
      </c>
      <c r="M69">
        <v>3.74</v>
      </c>
      <c r="N69">
        <v>4.57</v>
      </c>
      <c r="O69">
        <v>4.57</v>
      </c>
      <c r="P69">
        <v>3.74</v>
      </c>
      <c r="Q69">
        <v>250.12</v>
      </c>
      <c r="R69">
        <v>6</v>
      </c>
      <c r="S69" s="9">
        <v>12.56</v>
      </c>
      <c r="T69" s="9"/>
      <c r="U69" s="3"/>
      <c r="V69" s="9">
        <v>36</v>
      </c>
      <c r="W69" s="9">
        <v>48.64</v>
      </c>
      <c r="X69" s="3"/>
      <c r="Y69" s="7">
        <v>13.31</v>
      </c>
      <c r="Z69" s="9">
        <v>83.92</v>
      </c>
      <c r="AA69" s="9"/>
      <c r="AB69" s="9"/>
      <c r="AC69" s="3"/>
      <c r="AD69" s="9"/>
      <c r="AE69" s="9"/>
      <c r="AF69" s="17">
        <v>0.5</v>
      </c>
      <c r="AK69"/>
    </row>
    <row r="70" spans="1:37" ht="15" customHeight="1" x14ac:dyDescent="0.25">
      <c r="A70" s="2">
        <v>68</v>
      </c>
      <c r="B70">
        <v>1</v>
      </c>
      <c r="C70">
        <v>22</v>
      </c>
      <c r="D70">
        <v>1.72</v>
      </c>
      <c r="E70">
        <v>8.11</v>
      </c>
      <c r="F70">
        <v>8.11</v>
      </c>
      <c r="G70">
        <v>1</v>
      </c>
      <c r="H70">
        <v>3.5</v>
      </c>
      <c r="I70">
        <v>0.22</v>
      </c>
      <c r="J70">
        <v>3.05</v>
      </c>
      <c r="K70">
        <v>0.67</v>
      </c>
      <c r="L70">
        <v>1.78</v>
      </c>
      <c r="M70">
        <v>1.55</v>
      </c>
      <c r="N70">
        <v>6.33</v>
      </c>
      <c r="O70">
        <v>6.56</v>
      </c>
      <c r="P70">
        <v>1.78</v>
      </c>
      <c r="Q70">
        <v>253.17</v>
      </c>
      <c r="R70">
        <v>6</v>
      </c>
      <c r="S70" s="9">
        <v>12.57</v>
      </c>
      <c r="T70" s="9"/>
      <c r="U70" s="3"/>
      <c r="V70" s="9">
        <v>36</v>
      </c>
      <c r="W70" s="9">
        <v>47.89</v>
      </c>
      <c r="X70" s="3"/>
      <c r="Y70" s="7">
        <v>12.89</v>
      </c>
      <c r="Z70" s="9">
        <v>32.299999999999997</v>
      </c>
      <c r="AA70" s="9"/>
      <c r="AB70" s="9"/>
      <c r="AC70" s="3"/>
      <c r="AD70" s="9"/>
      <c r="AE70" s="9"/>
      <c r="AF70" s="17">
        <v>0.5</v>
      </c>
      <c r="AK70"/>
    </row>
    <row r="71" spans="1:37" ht="15" customHeight="1" x14ac:dyDescent="0.25">
      <c r="A71" s="2">
        <v>69</v>
      </c>
      <c r="B71">
        <v>1</v>
      </c>
      <c r="C71">
        <v>23</v>
      </c>
      <c r="D71">
        <v>2.38</v>
      </c>
      <c r="E71">
        <v>8.3000000000000007</v>
      </c>
      <c r="F71">
        <v>8.3000000000000007</v>
      </c>
      <c r="G71">
        <v>1</v>
      </c>
      <c r="H71">
        <v>3.5</v>
      </c>
      <c r="I71">
        <v>0.45</v>
      </c>
      <c r="J71">
        <v>3.5</v>
      </c>
      <c r="K71">
        <v>1.58</v>
      </c>
      <c r="L71">
        <v>3.74</v>
      </c>
      <c r="M71">
        <v>3.74</v>
      </c>
      <c r="N71">
        <v>4.57</v>
      </c>
      <c r="O71">
        <v>4.57</v>
      </c>
      <c r="P71">
        <v>3.74</v>
      </c>
      <c r="Q71">
        <v>250.12</v>
      </c>
      <c r="R71">
        <v>6</v>
      </c>
      <c r="S71" s="9">
        <v>12.52</v>
      </c>
      <c r="T71" s="9"/>
      <c r="U71" s="3"/>
      <c r="V71" s="9">
        <v>36</v>
      </c>
      <c r="W71" s="9">
        <v>48.69</v>
      </c>
      <c r="X71" s="3"/>
      <c r="Y71" s="7">
        <v>13.32</v>
      </c>
      <c r="Z71" s="9">
        <v>86.36</v>
      </c>
      <c r="AA71" s="9"/>
      <c r="AB71" s="9"/>
      <c r="AC71" s="3"/>
      <c r="AD71" s="9"/>
      <c r="AE71" s="9"/>
      <c r="AF71" s="17">
        <v>0.5</v>
      </c>
      <c r="AK71"/>
    </row>
    <row r="72" spans="1:37" ht="15" customHeight="1" x14ac:dyDescent="0.25">
      <c r="A72" s="2">
        <v>70</v>
      </c>
      <c r="B72">
        <v>2</v>
      </c>
      <c r="C72">
        <v>22</v>
      </c>
      <c r="D72">
        <v>1.72</v>
      </c>
      <c r="E72">
        <v>8.11</v>
      </c>
      <c r="F72">
        <v>8.11</v>
      </c>
      <c r="G72">
        <v>1</v>
      </c>
      <c r="H72">
        <v>3.5</v>
      </c>
      <c r="I72">
        <v>0.22</v>
      </c>
      <c r="J72">
        <v>3.05</v>
      </c>
      <c r="K72">
        <v>0.67</v>
      </c>
      <c r="L72">
        <v>1.78</v>
      </c>
      <c r="M72">
        <v>1.55</v>
      </c>
      <c r="N72">
        <v>6.33</v>
      </c>
      <c r="O72">
        <v>6.56</v>
      </c>
      <c r="P72">
        <v>1.78</v>
      </c>
      <c r="Q72">
        <v>253.17</v>
      </c>
      <c r="R72">
        <v>6</v>
      </c>
      <c r="S72" s="9">
        <v>12.6</v>
      </c>
      <c r="T72" s="9"/>
      <c r="U72" s="3"/>
      <c r="V72" s="9">
        <v>37.5</v>
      </c>
      <c r="W72" s="9">
        <v>49.35</v>
      </c>
      <c r="X72" s="3"/>
      <c r="Y72" s="7">
        <v>12.91</v>
      </c>
      <c r="Z72" s="9">
        <v>33.83</v>
      </c>
      <c r="AA72" s="9"/>
      <c r="AB72" s="9"/>
      <c r="AC72" s="3"/>
      <c r="AD72" s="9"/>
      <c r="AE72" s="9"/>
      <c r="AF72" s="17">
        <v>0.5</v>
      </c>
      <c r="AK72"/>
    </row>
    <row r="73" spans="1:37" s="103" customFormat="1" ht="15" customHeight="1" x14ac:dyDescent="0.25">
      <c r="A73" s="102">
        <v>71</v>
      </c>
      <c r="B73" s="103">
        <v>2</v>
      </c>
      <c r="C73" s="103">
        <v>23</v>
      </c>
      <c r="D73" s="103">
        <v>2.38</v>
      </c>
      <c r="E73" s="103">
        <v>8.3000000000000007</v>
      </c>
      <c r="F73" s="103">
        <v>8.3000000000000007</v>
      </c>
      <c r="G73" s="103">
        <v>1</v>
      </c>
      <c r="H73" s="103">
        <v>3.5</v>
      </c>
      <c r="I73" s="103">
        <v>0.45</v>
      </c>
      <c r="J73" s="103">
        <v>3.5</v>
      </c>
      <c r="K73" s="103">
        <v>1.58</v>
      </c>
      <c r="L73" s="103">
        <v>3.74</v>
      </c>
      <c r="M73" s="103">
        <v>3.74</v>
      </c>
      <c r="N73" s="103">
        <v>4.57</v>
      </c>
      <c r="O73" s="103">
        <v>4.57</v>
      </c>
      <c r="P73" s="103">
        <v>3.74</v>
      </c>
      <c r="Q73" s="103">
        <v>250.12</v>
      </c>
      <c r="R73" s="103">
        <v>6</v>
      </c>
      <c r="S73" s="108">
        <v>12.66</v>
      </c>
      <c r="T73" s="108"/>
      <c r="U73" s="109"/>
      <c r="V73" s="108">
        <v>35</v>
      </c>
      <c r="W73" s="108">
        <v>47.96</v>
      </c>
      <c r="X73" s="109"/>
      <c r="Y73" s="110">
        <v>13.32</v>
      </c>
      <c r="Z73" s="108">
        <v>86.27</v>
      </c>
      <c r="AA73" s="108"/>
      <c r="AB73" s="108"/>
      <c r="AC73" s="109"/>
      <c r="AD73" s="108"/>
      <c r="AE73" s="108"/>
      <c r="AF73" s="111">
        <v>0.5</v>
      </c>
    </row>
    <row r="74" spans="1:37" ht="15" customHeight="1" x14ac:dyDescent="0.25">
      <c r="A74" s="2">
        <v>72</v>
      </c>
      <c r="B74">
        <v>0</v>
      </c>
      <c r="C74">
        <v>24</v>
      </c>
      <c r="D74">
        <v>2.38</v>
      </c>
      <c r="E74">
        <v>7.13</v>
      </c>
      <c r="F74">
        <v>7.13</v>
      </c>
      <c r="G74">
        <v>1</v>
      </c>
      <c r="H74">
        <v>3.5</v>
      </c>
      <c r="I74">
        <v>0.18</v>
      </c>
      <c r="J74">
        <v>3.5</v>
      </c>
      <c r="K74">
        <v>0.63</v>
      </c>
      <c r="L74">
        <v>1.28</v>
      </c>
      <c r="M74">
        <v>1.28</v>
      </c>
      <c r="N74">
        <v>5.85</v>
      </c>
      <c r="O74">
        <v>5.85</v>
      </c>
      <c r="P74">
        <v>1.28</v>
      </c>
      <c r="Q74">
        <v>271.47000000000003</v>
      </c>
      <c r="R74">
        <v>7</v>
      </c>
      <c r="S74" s="17">
        <v>12.62</v>
      </c>
      <c r="T74" s="17"/>
      <c r="U74" s="19"/>
      <c r="V74" s="17">
        <v>36.5</v>
      </c>
      <c r="W74" s="17">
        <v>47.72</v>
      </c>
      <c r="X74" s="19"/>
      <c r="Y74" s="23">
        <v>13.04</v>
      </c>
      <c r="Z74" s="17">
        <v>37.57</v>
      </c>
      <c r="AA74" s="17"/>
      <c r="AB74" s="17"/>
      <c r="AC74" s="19"/>
      <c r="AD74" s="17"/>
      <c r="AE74" s="17"/>
      <c r="AF74" s="17">
        <v>0.5</v>
      </c>
      <c r="AK74"/>
    </row>
    <row r="75" spans="1:37" ht="15" customHeight="1" x14ac:dyDescent="0.25">
      <c r="A75" s="2">
        <v>73</v>
      </c>
      <c r="B75">
        <v>0</v>
      </c>
      <c r="C75">
        <v>25</v>
      </c>
      <c r="D75">
        <v>2.4</v>
      </c>
      <c r="E75">
        <v>8.5299999999999994</v>
      </c>
      <c r="F75">
        <v>8.5299999999999994</v>
      </c>
      <c r="G75">
        <v>1</v>
      </c>
      <c r="H75">
        <v>3.5</v>
      </c>
      <c r="I75">
        <v>0.56999999999999995</v>
      </c>
      <c r="J75">
        <v>3.27</v>
      </c>
      <c r="K75">
        <v>1.86</v>
      </c>
      <c r="L75">
        <v>4.8600000000000003</v>
      </c>
      <c r="M75">
        <v>4.54</v>
      </c>
      <c r="N75">
        <v>3.67</v>
      </c>
      <c r="O75">
        <v>3.99</v>
      </c>
      <c r="P75">
        <v>4.8600000000000003</v>
      </c>
      <c r="Q75">
        <v>246.61</v>
      </c>
      <c r="R75">
        <v>7</v>
      </c>
      <c r="S75" s="9">
        <v>12.6</v>
      </c>
      <c r="T75" s="9"/>
      <c r="U75" s="3"/>
      <c r="V75" s="9">
        <v>35</v>
      </c>
      <c r="W75" s="9">
        <v>48.43</v>
      </c>
      <c r="X75" s="3"/>
      <c r="Y75" s="7">
        <v>13.35</v>
      </c>
      <c r="Z75" s="9">
        <v>92.78</v>
      </c>
      <c r="AA75" s="9"/>
      <c r="AB75" s="9"/>
      <c r="AC75" s="3"/>
      <c r="AD75" s="9"/>
      <c r="AE75" s="9"/>
      <c r="AF75" s="17">
        <v>0.5</v>
      </c>
      <c r="AK75"/>
    </row>
    <row r="76" spans="1:37" ht="15" customHeight="1" x14ac:dyDescent="0.25">
      <c r="A76" s="2">
        <v>74</v>
      </c>
      <c r="B76">
        <v>1</v>
      </c>
      <c r="C76">
        <v>24</v>
      </c>
      <c r="D76">
        <v>2.38</v>
      </c>
      <c r="E76">
        <v>7.13</v>
      </c>
      <c r="F76">
        <v>7.13</v>
      </c>
      <c r="G76">
        <v>1</v>
      </c>
      <c r="H76">
        <v>3.5</v>
      </c>
      <c r="I76">
        <v>0.18</v>
      </c>
      <c r="J76">
        <v>3.5</v>
      </c>
      <c r="K76">
        <v>0.63</v>
      </c>
      <c r="L76">
        <v>1.28</v>
      </c>
      <c r="M76">
        <v>1.28</v>
      </c>
      <c r="N76">
        <v>5.85</v>
      </c>
      <c r="O76">
        <v>5.85</v>
      </c>
      <c r="P76">
        <v>1.28</v>
      </c>
      <c r="Q76">
        <v>271.47000000000003</v>
      </c>
      <c r="R76">
        <v>7</v>
      </c>
      <c r="S76" s="9">
        <v>12.5</v>
      </c>
      <c r="T76" s="9"/>
      <c r="U76" s="3"/>
      <c r="V76" s="9">
        <v>35</v>
      </c>
      <c r="W76" s="9">
        <v>47.03</v>
      </c>
      <c r="X76" s="3"/>
      <c r="Y76" s="7">
        <v>13.04</v>
      </c>
      <c r="Z76" s="9">
        <v>36.99</v>
      </c>
      <c r="AA76" s="9"/>
      <c r="AB76" s="9"/>
      <c r="AC76" s="3"/>
      <c r="AD76" s="9"/>
      <c r="AE76" s="9"/>
      <c r="AF76" s="111">
        <v>0.5</v>
      </c>
      <c r="AK76"/>
    </row>
    <row r="77" spans="1:37" ht="15" customHeight="1" x14ac:dyDescent="0.25">
      <c r="A77" s="2">
        <v>75</v>
      </c>
      <c r="B77">
        <v>1</v>
      </c>
      <c r="C77">
        <v>25</v>
      </c>
      <c r="D77">
        <v>2.4</v>
      </c>
      <c r="E77">
        <v>8.5299999999999994</v>
      </c>
      <c r="F77">
        <v>8.5299999999999994</v>
      </c>
      <c r="G77">
        <v>1</v>
      </c>
      <c r="H77">
        <v>3.5</v>
      </c>
      <c r="I77">
        <v>0.56999999999999995</v>
      </c>
      <c r="J77">
        <v>3.27</v>
      </c>
      <c r="K77">
        <v>1.86</v>
      </c>
      <c r="L77">
        <v>4.8600000000000003</v>
      </c>
      <c r="M77">
        <v>4.54</v>
      </c>
      <c r="N77">
        <v>3.67</v>
      </c>
      <c r="O77">
        <v>3.99</v>
      </c>
      <c r="P77">
        <v>4.8600000000000003</v>
      </c>
      <c r="Q77">
        <v>246.61</v>
      </c>
      <c r="R77">
        <v>7</v>
      </c>
      <c r="S77" s="9">
        <v>12.55</v>
      </c>
      <c r="T77" s="9"/>
      <c r="U77" s="3"/>
      <c r="V77" s="9">
        <v>35</v>
      </c>
      <c r="W77" s="9">
        <v>48.07</v>
      </c>
      <c r="X77" s="3"/>
      <c r="Y77" s="7">
        <v>13.32</v>
      </c>
      <c r="Z77" s="9">
        <v>90.11</v>
      </c>
      <c r="AA77" s="9"/>
      <c r="AB77" s="9"/>
      <c r="AC77" s="3"/>
      <c r="AD77" s="9"/>
      <c r="AE77" s="9"/>
      <c r="AF77" s="17">
        <v>0.5</v>
      </c>
      <c r="AK77"/>
    </row>
    <row r="78" spans="1:37" ht="15" customHeight="1" x14ac:dyDescent="0.25">
      <c r="A78" s="2">
        <v>76</v>
      </c>
      <c r="B78">
        <v>2</v>
      </c>
      <c r="C78">
        <v>24</v>
      </c>
      <c r="D78">
        <v>2.38</v>
      </c>
      <c r="E78">
        <v>7.13</v>
      </c>
      <c r="F78">
        <v>7.13</v>
      </c>
      <c r="G78">
        <v>1</v>
      </c>
      <c r="H78">
        <v>3.5</v>
      </c>
      <c r="I78">
        <v>0.18</v>
      </c>
      <c r="J78">
        <v>3.5</v>
      </c>
      <c r="K78">
        <v>0.63</v>
      </c>
      <c r="L78">
        <v>1.28</v>
      </c>
      <c r="M78">
        <v>1.28</v>
      </c>
      <c r="N78">
        <v>5.85</v>
      </c>
      <c r="O78">
        <v>5.85</v>
      </c>
      <c r="P78">
        <v>1.28</v>
      </c>
      <c r="Q78">
        <v>271.47000000000003</v>
      </c>
      <c r="R78">
        <v>7</v>
      </c>
      <c r="S78" s="9">
        <v>12.56</v>
      </c>
      <c r="T78" s="9"/>
      <c r="U78" s="3"/>
      <c r="V78" s="9">
        <v>37.5</v>
      </c>
      <c r="W78" s="9">
        <v>49.31</v>
      </c>
      <c r="X78" s="3"/>
      <c r="Y78" s="7">
        <v>13.04</v>
      </c>
      <c r="Z78" s="9">
        <v>38.21</v>
      </c>
      <c r="AA78" s="9"/>
      <c r="AB78" s="9"/>
      <c r="AC78" s="3"/>
      <c r="AD78" s="9"/>
      <c r="AE78" s="9"/>
      <c r="AF78" s="17">
        <v>0.5</v>
      </c>
      <c r="AK78"/>
    </row>
    <row r="79" spans="1:37" s="103" customFormat="1" ht="15" customHeight="1" x14ac:dyDescent="0.25">
      <c r="A79" s="102">
        <v>77</v>
      </c>
      <c r="B79" s="103">
        <v>2</v>
      </c>
      <c r="C79" s="103">
        <v>25</v>
      </c>
      <c r="D79" s="103">
        <v>2.4</v>
      </c>
      <c r="E79" s="103">
        <v>8.5299999999999994</v>
      </c>
      <c r="F79" s="103">
        <v>8.5299999999999994</v>
      </c>
      <c r="G79" s="103">
        <v>1</v>
      </c>
      <c r="H79" s="103">
        <v>3.5</v>
      </c>
      <c r="I79" s="103">
        <v>0.56999999999999995</v>
      </c>
      <c r="J79" s="103">
        <v>3.27</v>
      </c>
      <c r="K79" s="103">
        <v>1.86</v>
      </c>
      <c r="L79" s="103">
        <v>4.8600000000000003</v>
      </c>
      <c r="M79" s="103">
        <v>4.54</v>
      </c>
      <c r="N79" s="103">
        <v>3.67</v>
      </c>
      <c r="O79" s="103">
        <v>3.99</v>
      </c>
      <c r="P79" s="103">
        <v>4.8600000000000003</v>
      </c>
      <c r="Q79" s="103">
        <v>246.61</v>
      </c>
      <c r="R79" s="103">
        <v>7</v>
      </c>
      <c r="S79" s="108">
        <v>12.37</v>
      </c>
      <c r="T79" s="108"/>
      <c r="U79" s="109"/>
      <c r="V79" s="108">
        <v>37.5</v>
      </c>
      <c r="W79" s="108">
        <v>50.93</v>
      </c>
      <c r="X79" s="109"/>
      <c r="Y79" s="110">
        <v>13.35</v>
      </c>
      <c r="Z79" s="108">
        <v>94.11</v>
      </c>
      <c r="AA79" s="108"/>
      <c r="AB79" s="108"/>
      <c r="AC79" s="109"/>
      <c r="AD79" s="108"/>
      <c r="AE79" s="108"/>
      <c r="AF79" s="17">
        <v>0.5</v>
      </c>
    </row>
    <row r="80" spans="1:37" ht="15" customHeight="1" x14ac:dyDescent="0.25">
      <c r="A80" s="2">
        <v>78</v>
      </c>
      <c r="B80">
        <v>0</v>
      </c>
      <c r="C80">
        <v>26</v>
      </c>
      <c r="D80">
        <v>1.35</v>
      </c>
      <c r="E80">
        <v>6.86</v>
      </c>
      <c r="F80">
        <v>6.86</v>
      </c>
      <c r="G80">
        <v>1</v>
      </c>
      <c r="H80">
        <v>3.5</v>
      </c>
      <c r="I80">
        <v>0.15</v>
      </c>
      <c r="J80">
        <v>2.72</v>
      </c>
      <c r="K80">
        <v>0.41</v>
      </c>
      <c r="L80">
        <v>1.03</v>
      </c>
      <c r="M80">
        <v>0.8</v>
      </c>
      <c r="N80">
        <v>5.83</v>
      </c>
      <c r="O80">
        <v>6.06</v>
      </c>
      <c r="P80">
        <v>1.03</v>
      </c>
      <c r="Q80">
        <v>277.43</v>
      </c>
      <c r="R80">
        <v>8</v>
      </c>
      <c r="S80" s="17">
        <v>12.42</v>
      </c>
      <c r="T80" s="17"/>
      <c r="U80" s="19"/>
      <c r="V80" s="17">
        <v>37</v>
      </c>
      <c r="W80" s="17">
        <v>47.37</v>
      </c>
      <c r="X80" s="19"/>
      <c r="Y80" s="23">
        <v>12.46</v>
      </c>
      <c r="Z80" s="17">
        <v>22.34</v>
      </c>
      <c r="AA80" s="17"/>
      <c r="AB80" s="17"/>
      <c r="AC80" s="19"/>
      <c r="AD80" s="17"/>
      <c r="AE80" s="17"/>
      <c r="AF80" s="17">
        <v>0.5</v>
      </c>
      <c r="AK80"/>
    </row>
    <row r="81" spans="1:37" ht="15" customHeight="1" x14ac:dyDescent="0.25">
      <c r="A81" s="2">
        <v>79</v>
      </c>
      <c r="B81">
        <v>0</v>
      </c>
      <c r="C81">
        <v>27</v>
      </c>
      <c r="D81">
        <v>1.23</v>
      </c>
      <c r="E81">
        <v>8.9600000000000009</v>
      </c>
      <c r="F81">
        <v>8.9600000000000009</v>
      </c>
      <c r="G81">
        <v>1</v>
      </c>
      <c r="H81">
        <v>3.5</v>
      </c>
      <c r="I81">
        <v>0.46</v>
      </c>
      <c r="J81">
        <v>2.52</v>
      </c>
      <c r="K81">
        <v>1.1599999999999999</v>
      </c>
      <c r="L81">
        <v>4.12</v>
      </c>
      <c r="M81">
        <v>2.97</v>
      </c>
      <c r="N81">
        <v>4.84</v>
      </c>
      <c r="O81">
        <v>5.99</v>
      </c>
      <c r="P81">
        <v>4.12</v>
      </c>
      <c r="Q81">
        <v>240.54</v>
      </c>
      <c r="R81">
        <v>8</v>
      </c>
      <c r="S81" s="9">
        <v>12.54</v>
      </c>
      <c r="T81" s="9"/>
      <c r="U81" s="3"/>
      <c r="V81" s="9">
        <v>37.5</v>
      </c>
      <c r="W81" s="9">
        <v>50.05</v>
      </c>
      <c r="X81" s="3"/>
      <c r="Y81" s="7">
        <v>12.67</v>
      </c>
      <c r="Z81" s="9">
        <v>46.02</v>
      </c>
      <c r="AA81" s="9"/>
      <c r="AB81" s="9"/>
      <c r="AC81" s="3"/>
      <c r="AD81" s="9"/>
      <c r="AE81" s="9"/>
      <c r="AF81" s="17">
        <v>0.5</v>
      </c>
      <c r="AK81"/>
    </row>
    <row r="82" spans="1:37" ht="15" customHeight="1" x14ac:dyDescent="0.25">
      <c r="A82" s="2">
        <v>80</v>
      </c>
      <c r="B82">
        <v>1</v>
      </c>
      <c r="C82">
        <v>26</v>
      </c>
      <c r="D82">
        <v>1.35</v>
      </c>
      <c r="E82">
        <v>6.86</v>
      </c>
      <c r="F82">
        <v>6.86</v>
      </c>
      <c r="G82">
        <v>1</v>
      </c>
      <c r="H82">
        <v>3.5</v>
      </c>
      <c r="I82">
        <v>0.15</v>
      </c>
      <c r="J82">
        <v>2.72</v>
      </c>
      <c r="K82">
        <v>0.41</v>
      </c>
      <c r="L82">
        <v>1.03</v>
      </c>
      <c r="M82">
        <v>0.8</v>
      </c>
      <c r="N82">
        <v>5.83</v>
      </c>
      <c r="O82">
        <v>6.06</v>
      </c>
      <c r="P82">
        <v>1.03</v>
      </c>
      <c r="Q82">
        <v>277.43</v>
      </c>
      <c r="R82">
        <v>8</v>
      </c>
      <c r="S82" s="17">
        <v>12.54</v>
      </c>
      <c r="T82" s="17"/>
      <c r="U82" s="19"/>
      <c r="V82" s="17">
        <v>36</v>
      </c>
      <c r="W82" s="17">
        <v>47.49</v>
      </c>
      <c r="X82" s="19"/>
      <c r="Y82" s="23">
        <v>12.58</v>
      </c>
      <c r="Z82" s="17">
        <v>20.69</v>
      </c>
      <c r="AA82" s="17"/>
      <c r="AB82" s="17"/>
      <c r="AC82" s="19"/>
      <c r="AD82" s="17"/>
      <c r="AE82" s="17"/>
      <c r="AF82" s="111">
        <v>0.5</v>
      </c>
      <c r="AK82"/>
    </row>
    <row r="83" spans="1:37" ht="15" customHeight="1" x14ac:dyDescent="0.25">
      <c r="A83" s="2">
        <v>81</v>
      </c>
      <c r="B83">
        <v>1</v>
      </c>
      <c r="C83">
        <v>27</v>
      </c>
      <c r="D83">
        <v>1.23</v>
      </c>
      <c r="E83">
        <v>8.9600000000000009</v>
      </c>
      <c r="F83">
        <v>8.9600000000000009</v>
      </c>
      <c r="G83">
        <v>1</v>
      </c>
      <c r="H83">
        <v>3.5</v>
      </c>
      <c r="I83">
        <v>0.46</v>
      </c>
      <c r="J83">
        <v>2.52</v>
      </c>
      <c r="K83">
        <v>1.1599999999999999</v>
      </c>
      <c r="L83">
        <v>4.12</v>
      </c>
      <c r="M83">
        <v>2.97</v>
      </c>
      <c r="N83">
        <v>4.84</v>
      </c>
      <c r="O83">
        <v>5.99</v>
      </c>
      <c r="P83">
        <v>4.12</v>
      </c>
      <c r="Q83">
        <v>240.54</v>
      </c>
      <c r="R83">
        <v>8</v>
      </c>
      <c r="S83" s="9">
        <v>12.62</v>
      </c>
      <c r="T83" s="9"/>
      <c r="U83" s="3"/>
      <c r="V83" s="9">
        <v>37</v>
      </c>
      <c r="W83" s="9">
        <v>49.7</v>
      </c>
      <c r="X83" s="3"/>
      <c r="Y83" s="7">
        <v>12.76</v>
      </c>
      <c r="Z83" s="9">
        <v>46.08</v>
      </c>
      <c r="AA83" s="9"/>
      <c r="AB83" s="9"/>
      <c r="AC83" s="3"/>
      <c r="AD83" s="9"/>
      <c r="AE83" s="9"/>
      <c r="AF83" s="17">
        <v>0.5</v>
      </c>
      <c r="AK83"/>
    </row>
    <row r="84" spans="1:37" ht="15" customHeight="1" x14ac:dyDescent="0.25">
      <c r="A84" s="2">
        <v>82</v>
      </c>
      <c r="B84">
        <v>2</v>
      </c>
      <c r="C84">
        <v>26</v>
      </c>
      <c r="D84">
        <v>1.35</v>
      </c>
      <c r="E84">
        <v>6.86</v>
      </c>
      <c r="F84">
        <v>6.86</v>
      </c>
      <c r="G84">
        <v>1</v>
      </c>
      <c r="H84">
        <v>3.5</v>
      </c>
      <c r="I84">
        <v>0.15</v>
      </c>
      <c r="J84">
        <v>2.72</v>
      </c>
      <c r="K84">
        <v>0.41</v>
      </c>
      <c r="L84">
        <v>1.03</v>
      </c>
      <c r="M84">
        <v>0.8</v>
      </c>
      <c r="N84">
        <v>5.83</v>
      </c>
      <c r="O84">
        <v>6.06</v>
      </c>
      <c r="P84">
        <v>1.03</v>
      </c>
      <c r="Q84">
        <v>277.43</v>
      </c>
      <c r="R84">
        <v>8</v>
      </c>
      <c r="S84" s="17">
        <v>12.57</v>
      </c>
      <c r="T84" s="17"/>
      <c r="U84" s="19"/>
      <c r="V84" s="17">
        <v>35</v>
      </c>
      <c r="W84" s="17">
        <v>47.07</v>
      </c>
      <c r="X84" s="19"/>
      <c r="Y84" s="23">
        <v>12.65</v>
      </c>
      <c r="Z84" s="17">
        <v>21.65</v>
      </c>
      <c r="AA84" s="17"/>
      <c r="AB84" s="17"/>
      <c r="AC84" s="19"/>
      <c r="AD84" s="17"/>
      <c r="AE84" s="17"/>
      <c r="AF84" s="17">
        <v>0.5</v>
      </c>
      <c r="AK84"/>
    </row>
    <row r="85" spans="1:37" s="103" customFormat="1" ht="15" customHeight="1" x14ac:dyDescent="0.25">
      <c r="A85" s="102">
        <v>83</v>
      </c>
      <c r="B85" s="103">
        <v>2</v>
      </c>
      <c r="C85" s="103">
        <v>27</v>
      </c>
      <c r="D85" s="103">
        <v>1.23</v>
      </c>
      <c r="E85" s="103">
        <v>8.9600000000000009</v>
      </c>
      <c r="F85" s="103">
        <v>8.9600000000000009</v>
      </c>
      <c r="G85" s="103">
        <v>1</v>
      </c>
      <c r="H85" s="103">
        <v>3.5</v>
      </c>
      <c r="I85" s="103">
        <v>0.46</v>
      </c>
      <c r="J85" s="103">
        <v>2.52</v>
      </c>
      <c r="K85" s="103">
        <v>1.1599999999999999</v>
      </c>
      <c r="L85" s="103">
        <v>4.12</v>
      </c>
      <c r="M85" s="103">
        <v>2.97</v>
      </c>
      <c r="N85" s="103">
        <v>4.84</v>
      </c>
      <c r="O85" s="103">
        <v>5.99</v>
      </c>
      <c r="P85" s="103">
        <v>4.12</v>
      </c>
      <c r="Q85" s="103">
        <v>240.54</v>
      </c>
      <c r="R85" s="103">
        <v>8</v>
      </c>
      <c r="S85" s="108">
        <v>12.65</v>
      </c>
      <c r="T85" s="108"/>
      <c r="U85" s="109"/>
      <c r="V85" s="108">
        <v>35</v>
      </c>
      <c r="W85" s="108">
        <v>48.54</v>
      </c>
      <c r="X85" s="109"/>
      <c r="Y85" s="110">
        <v>12.82</v>
      </c>
      <c r="Z85" s="108">
        <v>48.84</v>
      </c>
      <c r="AA85" s="108"/>
      <c r="AB85" s="108"/>
      <c r="AC85" s="109"/>
      <c r="AD85" s="108"/>
      <c r="AE85" s="108"/>
      <c r="AF85" s="17">
        <v>0.5</v>
      </c>
    </row>
    <row r="86" spans="1:37" ht="15" customHeight="1" x14ac:dyDescent="0.25">
      <c r="A86" s="2">
        <v>84</v>
      </c>
      <c r="B86">
        <v>0</v>
      </c>
      <c r="C86">
        <v>28</v>
      </c>
      <c r="D86">
        <v>2.2200000000000002</v>
      </c>
      <c r="E86">
        <v>9.19</v>
      </c>
      <c r="F86">
        <v>9.19</v>
      </c>
      <c r="G86">
        <v>1</v>
      </c>
      <c r="H86">
        <v>3.5</v>
      </c>
      <c r="I86">
        <v>1</v>
      </c>
      <c r="J86">
        <v>2.39</v>
      </c>
      <c r="K86">
        <v>2.39</v>
      </c>
      <c r="L86">
        <v>9.19</v>
      </c>
      <c r="M86">
        <v>6.28</v>
      </c>
      <c r="N86">
        <v>0</v>
      </c>
      <c r="O86">
        <v>2.91</v>
      </c>
      <c r="P86">
        <v>9.19</v>
      </c>
      <c r="Q86">
        <v>237.52</v>
      </c>
      <c r="R86" s="80">
        <v>9</v>
      </c>
      <c r="S86" s="17">
        <v>12.61</v>
      </c>
      <c r="T86" s="17"/>
      <c r="U86" s="19"/>
      <c r="V86" s="17">
        <v>34.5</v>
      </c>
      <c r="W86" s="17">
        <v>48.34</v>
      </c>
      <c r="X86" s="19"/>
      <c r="Y86" s="23">
        <v>13.38</v>
      </c>
      <c r="Z86" s="17">
        <v>111.37</v>
      </c>
      <c r="AA86" s="17"/>
      <c r="AB86" s="17"/>
      <c r="AC86" s="19"/>
      <c r="AD86" s="17"/>
      <c r="AE86" s="17"/>
      <c r="AF86" s="111">
        <v>0.5</v>
      </c>
      <c r="AK86"/>
    </row>
    <row r="87" spans="1:37" ht="15" customHeight="1" x14ac:dyDescent="0.25">
      <c r="A87" s="2">
        <v>85</v>
      </c>
      <c r="B87">
        <v>0</v>
      </c>
      <c r="C87">
        <v>29</v>
      </c>
      <c r="D87">
        <v>1.0900000000000001</v>
      </c>
      <c r="E87">
        <v>4</v>
      </c>
      <c r="F87">
        <v>4</v>
      </c>
      <c r="G87">
        <v>1</v>
      </c>
      <c r="H87">
        <v>3.5</v>
      </c>
      <c r="I87">
        <v>0.99</v>
      </c>
      <c r="J87">
        <v>3.23</v>
      </c>
      <c r="K87">
        <v>3.2</v>
      </c>
      <c r="L87">
        <v>3.96</v>
      </c>
      <c r="M87">
        <v>3.65</v>
      </c>
      <c r="N87">
        <v>0.04</v>
      </c>
      <c r="O87">
        <v>0.35</v>
      </c>
      <c r="P87">
        <v>3.96</v>
      </c>
      <c r="Q87">
        <v>390</v>
      </c>
      <c r="R87" s="80">
        <v>9</v>
      </c>
      <c r="S87" s="9">
        <v>12.53</v>
      </c>
      <c r="T87" s="9"/>
      <c r="U87" s="3"/>
      <c r="V87" s="9">
        <v>38</v>
      </c>
      <c r="W87" s="9">
        <v>53.18</v>
      </c>
      <c r="X87" s="3"/>
      <c r="Y87" s="7">
        <v>13.47</v>
      </c>
      <c r="Z87" s="9">
        <v>138.88999999999999</v>
      </c>
      <c r="AA87" s="9"/>
      <c r="AB87" s="9"/>
      <c r="AC87" s="3"/>
      <c r="AD87" s="9"/>
      <c r="AE87" s="9"/>
      <c r="AF87" s="17">
        <v>0.5</v>
      </c>
      <c r="AK87"/>
    </row>
    <row r="88" spans="1:37" ht="15" customHeight="1" x14ac:dyDescent="0.25">
      <c r="A88" s="2">
        <v>86</v>
      </c>
      <c r="B88">
        <v>1</v>
      </c>
      <c r="C88">
        <v>28</v>
      </c>
      <c r="D88">
        <v>2.2200000000000002</v>
      </c>
      <c r="E88">
        <v>9.19</v>
      </c>
      <c r="F88">
        <v>9.19</v>
      </c>
      <c r="G88">
        <v>1</v>
      </c>
      <c r="H88">
        <v>3.5</v>
      </c>
      <c r="I88">
        <v>1</v>
      </c>
      <c r="J88">
        <v>2.39</v>
      </c>
      <c r="K88">
        <v>2.39</v>
      </c>
      <c r="L88">
        <v>9.19</v>
      </c>
      <c r="M88">
        <v>6.28</v>
      </c>
      <c r="N88">
        <v>0</v>
      </c>
      <c r="O88">
        <v>2.91</v>
      </c>
      <c r="P88">
        <v>9.19</v>
      </c>
      <c r="Q88">
        <v>237.52</v>
      </c>
      <c r="R88" s="80">
        <v>9</v>
      </c>
      <c r="S88" s="17">
        <v>12.55</v>
      </c>
      <c r="T88" s="17"/>
      <c r="U88" s="19"/>
      <c r="V88" s="17">
        <v>34.5</v>
      </c>
      <c r="W88" s="17">
        <v>48.75</v>
      </c>
      <c r="X88" s="19"/>
      <c r="Y88" s="23">
        <v>13.32</v>
      </c>
      <c r="Z88" s="17">
        <v>102.23</v>
      </c>
      <c r="AA88" s="17"/>
      <c r="AB88" s="17"/>
      <c r="AC88" s="19"/>
      <c r="AD88" s="17"/>
      <c r="AE88" s="17"/>
      <c r="AF88" s="17">
        <v>0.5</v>
      </c>
      <c r="AK88"/>
    </row>
    <row r="89" spans="1:37" ht="15" customHeight="1" x14ac:dyDescent="0.25">
      <c r="A89" s="2">
        <v>87</v>
      </c>
      <c r="B89">
        <v>1</v>
      </c>
      <c r="C89">
        <v>29</v>
      </c>
      <c r="D89">
        <v>1.0900000000000001</v>
      </c>
      <c r="E89">
        <v>4</v>
      </c>
      <c r="F89">
        <v>4</v>
      </c>
      <c r="G89">
        <v>1</v>
      </c>
      <c r="H89">
        <v>3.5</v>
      </c>
      <c r="I89">
        <v>0.99</v>
      </c>
      <c r="J89">
        <v>3.23</v>
      </c>
      <c r="K89">
        <v>3.2</v>
      </c>
      <c r="L89">
        <v>3.96</v>
      </c>
      <c r="M89">
        <v>3.65</v>
      </c>
      <c r="N89">
        <v>0.04</v>
      </c>
      <c r="O89">
        <v>0.35</v>
      </c>
      <c r="P89">
        <v>3.96</v>
      </c>
      <c r="Q89">
        <v>390</v>
      </c>
      <c r="R89" s="80">
        <v>9</v>
      </c>
      <c r="S89" s="9">
        <v>12.59</v>
      </c>
      <c r="T89" s="9"/>
      <c r="U89" s="3"/>
      <c r="V89" s="9">
        <v>37</v>
      </c>
      <c r="W89" s="9">
        <v>52.5</v>
      </c>
      <c r="X89" s="3"/>
      <c r="Y89" s="7">
        <v>13.47</v>
      </c>
      <c r="Z89" s="9">
        <v>137.97</v>
      </c>
      <c r="AA89" s="9"/>
      <c r="AB89" s="9"/>
      <c r="AC89" s="3"/>
      <c r="AD89" s="9"/>
      <c r="AE89" s="9"/>
      <c r="AF89" s="17">
        <v>0.5</v>
      </c>
      <c r="AK89"/>
    </row>
    <row r="90" spans="1:37" ht="15" customHeight="1" x14ac:dyDescent="0.25">
      <c r="A90" s="2">
        <v>88</v>
      </c>
      <c r="B90">
        <v>2</v>
      </c>
      <c r="C90">
        <v>28</v>
      </c>
      <c r="D90">
        <v>2.2200000000000002</v>
      </c>
      <c r="E90">
        <v>9.19</v>
      </c>
      <c r="F90">
        <v>9.19</v>
      </c>
      <c r="G90">
        <v>1</v>
      </c>
      <c r="H90">
        <v>3.5</v>
      </c>
      <c r="I90">
        <v>1</v>
      </c>
      <c r="J90">
        <v>2.39</v>
      </c>
      <c r="K90">
        <v>2.39</v>
      </c>
      <c r="L90">
        <v>9.19</v>
      </c>
      <c r="M90">
        <v>6.28</v>
      </c>
      <c r="N90">
        <v>0</v>
      </c>
      <c r="O90">
        <v>2.91</v>
      </c>
      <c r="P90">
        <v>9.19</v>
      </c>
      <c r="Q90">
        <v>237.52</v>
      </c>
      <c r="R90" s="80">
        <v>9</v>
      </c>
      <c r="S90" s="17">
        <v>12.61</v>
      </c>
      <c r="T90" s="17"/>
      <c r="U90" s="19"/>
      <c r="V90" s="17">
        <v>33</v>
      </c>
      <c r="W90" s="17">
        <v>47.25</v>
      </c>
      <c r="X90" s="19"/>
      <c r="Y90" s="23">
        <v>13.33</v>
      </c>
      <c r="Z90" s="17">
        <v>105.44</v>
      </c>
      <c r="AA90" s="17"/>
      <c r="AB90" s="17"/>
      <c r="AC90" s="19"/>
      <c r="AD90" s="17"/>
      <c r="AE90" s="17"/>
      <c r="AF90" s="111">
        <v>0.5</v>
      </c>
      <c r="AK90"/>
    </row>
    <row r="91" spans="1:37" s="103" customFormat="1" ht="15" customHeight="1" x14ac:dyDescent="0.25">
      <c r="A91" s="102">
        <v>89</v>
      </c>
      <c r="B91" s="103">
        <v>2</v>
      </c>
      <c r="C91" s="103">
        <v>29</v>
      </c>
      <c r="D91" s="103">
        <v>1.0900000000000001</v>
      </c>
      <c r="E91" s="103">
        <v>4</v>
      </c>
      <c r="F91" s="103">
        <v>4</v>
      </c>
      <c r="G91" s="103">
        <v>1</v>
      </c>
      <c r="H91" s="103">
        <v>3.5</v>
      </c>
      <c r="I91" s="103">
        <v>0.99</v>
      </c>
      <c r="J91" s="103">
        <v>3.23</v>
      </c>
      <c r="K91" s="103">
        <v>3.2</v>
      </c>
      <c r="L91" s="103">
        <v>3.96</v>
      </c>
      <c r="M91" s="103">
        <v>3.65</v>
      </c>
      <c r="N91" s="103">
        <v>0.04</v>
      </c>
      <c r="O91" s="103">
        <v>0.35</v>
      </c>
      <c r="P91" s="103">
        <v>3.96</v>
      </c>
      <c r="Q91" s="103">
        <v>390</v>
      </c>
      <c r="R91" s="120">
        <v>9</v>
      </c>
      <c r="S91" s="108">
        <v>12.58</v>
      </c>
      <c r="T91" s="108"/>
      <c r="U91" s="109"/>
      <c r="V91" s="108">
        <v>38</v>
      </c>
      <c r="W91" s="108">
        <v>53.33</v>
      </c>
      <c r="X91" s="109"/>
      <c r="Y91" s="110">
        <v>13.5</v>
      </c>
      <c r="Z91" s="108">
        <v>137.66</v>
      </c>
      <c r="AA91" s="108"/>
      <c r="AB91" s="108"/>
      <c r="AC91" s="109"/>
      <c r="AD91" s="108"/>
      <c r="AE91" s="108"/>
      <c r="AF91" s="111">
        <v>0.5</v>
      </c>
    </row>
    <row r="92" spans="1:37" ht="15" customHeight="1" x14ac:dyDescent="0.25">
      <c r="A92" s="2">
        <v>90</v>
      </c>
      <c r="B92">
        <v>0</v>
      </c>
      <c r="C92">
        <v>30</v>
      </c>
      <c r="D92">
        <v>1.73</v>
      </c>
      <c r="E92">
        <v>10</v>
      </c>
      <c r="F92">
        <v>10</v>
      </c>
      <c r="G92">
        <v>1</v>
      </c>
      <c r="H92">
        <v>3.5</v>
      </c>
      <c r="I92">
        <v>0.51</v>
      </c>
      <c r="J92">
        <v>3.5</v>
      </c>
      <c r="K92">
        <v>1.78</v>
      </c>
      <c r="L92">
        <v>5.0999999999999996</v>
      </c>
      <c r="M92">
        <v>5.0999999999999996</v>
      </c>
      <c r="N92">
        <v>4.9000000000000004</v>
      </c>
      <c r="O92">
        <v>4.9000000000000004</v>
      </c>
      <c r="P92">
        <v>5.0999999999999996</v>
      </c>
      <c r="Q92">
        <v>228</v>
      </c>
      <c r="R92" s="80">
        <v>10</v>
      </c>
      <c r="S92" s="17">
        <v>12.56</v>
      </c>
      <c r="T92" s="17"/>
      <c r="U92" s="19"/>
      <c r="V92" s="17">
        <v>37</v>
      </c>
      <c r="W92" s="17">
        <v>59.58</v>
      </c>
      <c r="X92" s="19"/>
      <c r="Y92" s="23">
        <v>13.35</v>
      </c>
      <c r="Z92" s="17">
        <v>93.64</v>
      </c>
      <c r="AA92" s="17"/>
      <c r="AB92" s="17"/>
      <c r="AC92" s="19"/>
      <c r="AD92" s="17"/>
      <c r="AE92" s="17"/>
      <c r="AF92" s="17">
        <v>0.5</v>
      </c>
      <c r="AK92"/>
    </row>
    <row r="93" spans="1:37" ht="15" customHeight="1" x14ac:dyDescent="0.25">
      <c r="A93" s="2">
        <v>91</v>
      </c>
      <c r="B93">
        <v>0</v>
      </c>
      <c r="C93">
        <v>31</v>
      </c>
      <c r="D93">
        <v>1.18</v>
      </c>
      <c r="E93">
        <v>8.64</v>
      </c>
      <c r="F93">
        <v>8.64</v>
      </c>
      <c r="G93">
        <v>1</v>
      </c>
      <c r="H93">
        <v>3.5</v>
      </c>
      <c r="I93">
        <v>0.47</v>
      </c>
      <c r="J93">
        <v>1.1000000000000001</v>
      </c>
      <c r="K93">
        <v>0.52</v>
      </c>
      <c r="L93">
        <v>4.0599999999999996</v>
      </c>
      <c r="M93">
        <v>1.28</v>
      </c>
      <c r="N93">
        <v>4.58</v>
      </c>
      <c r="O93">
        <v>7.36</v>
      </c>
      <c r="P93">
        <v>2.23</v>
      </c>
      <c r="Q93">
        <v>245</v>
      </c>
      <c r="R93" s="80">
        <v>10</v>
      </c>
      <c r="S93" s="9">
        <v>12.58</v>
      </c>
      <c r="T93" s="9"/>
      <c r="U93" s="3"/>
      <c r="V93" s="9">
        <v>36</v>
      </c>
      <c r="W93" s="9">
        <v>48.78</v>
      </c>
      <c r="X93" s="3"/>
      <c r="Y93" s="7">
        <v>5.96</v>
      </c>
      <c r="Z93" s="9">
        <v>23.14</v>
      </c>
      <c r="AA93" s="9"/>
      <c r="AB93" s="9"/>
      <c r="AC93" s="3"/>
      <c r="AD93" s="9"/>
      <c r="AE93" s="9"/>
      <c r="AF93" s="17">
        <v>0.5</v>
      </c>
      <c r="AK93"/>
    </row>
    <row r="94" spans="1:37" ht="15" customHeight="1" x14ac:dyDescent="0.25">
      <c r="A94" s="2">
        <v>92</v>
      </c>
      <c r="B94">
        <v>1</v>
      </c>
      <c r="C94">
        <v>30</v>
      </c>
      <c r="D94">
        <v>1.73</v>
      </c>
      <c r="E94">
        <v>10</v>
      </c>
      <c r="F94">
        <v>10</v>
      </c>
      <c r="G94">
        <v>1</v>
      </c>
      <c r="H94">
        <v>3.5</v>
      </c>
      <c r="I94">
        <v>0.51</v>
      </c>
      <c r="J94">
        <v>3.5</v>
      </c>
      <c r="K94">
        <v>1.78</v>
      </c>
      <c r="L94">
        <v>5.0999999999999996</v>
      </c>
      <c r="M94">
        <v>5.0999999999999996</v>
      </c>
      <c r="N94">
        <v>4.9000000000000004</v>
      </c>
      <c r="O94">
        <v>4.9000000000000004</v>
      </c>
      <c r="P94">
        <v>5.0999999999999996</v>
      </c>
      <c r="Q94">
        <v>228</v>
      </c>
      <c r="R94" s="80">
        <v>10</v>
      </c>
      <c r="S94" s="17">
        <v>12.64</v>
      </c>
      <c r="T94" s="17"/>
      <c r="U94" s="19"/>
      <c r="V94" s="17">
        <v>37.5</v>
      </c>
      <c r="W94" s="17">
        <v>50.92</v>
      </c>
      <c r="X94" s="19"/>
      <c r="Y94" s="23">
        <v>13.36</v>
      </c>
      <c r="Z94" s="17">
        <v>95.69</v>
      </c>
      <c r="AA94" s="17"/>
      <c r="AB94" s="17"/>
      <c r="AC94" s="19"/>
      <c r="AD94" s="17"/>
      <c r="AE94" s="17"/>
      <c r="AF94" s="17">
        <v>0.5</v>
      </c>
      <c r="AK94"/>
    </row>
    <row r="95" spans="1:37" ht="15" customHeight="1" x14ac:dyDescent="0.25">
      <c r="A95" s="2">
        <v>93</v>
      </c>
      <c r="B95">
        <v>1</v>
      </c>
      <c r="C95">
        <v>31</v>
      </c>
      <c r="D95">
        <v>1.18</v>
      </c>
      <c r="E95">
        <v>8.64</v>
      </c>
      <c r="F95">
        <v>8.64</v>
      </c>
      <c r="G95">
        <v>1</v>
      </c>
      <c r="H95">
        <v>3.5</v>
      </c>
      <c r="I95">
        <v>0.47</v>
      </c>
      <c r="J95">
        <v>1.1000000000000001</v>
      </c>
      <c r="K95">
        <v>0.52</v>
      </c>
      <c r="L95">
        <v>4.0599999999999996</v>
      </c>
      <c r="M95">
        <v>1.28</v>
      </c>
      <c r="N95">
        <v>4.58</v>
      </c>
      <c r="O95">
        <v>7.36</v>
      </c>
      <c r="P95">
        <v>2.23</v>
      </c>
      <c r="Q95">
        <v>245</v>
      </c>
      <c r="R95" s="80">
        <v>10</v>
      </c>
      <c r="S95" s="9">
        <v>12.55</v>
      </c>
      <c r="T95" s="9"/>
      <c r="U95" s="3"/>
      <c r="V95" s="9">
        <v>37.5</v>
      </c>
      <c r="W95" s="9">
        <v>50.11</v>
      </c>
      <c r="X95" s="3"/>
      <c r="Y95" s="7">
        <v>6.39</v>
      </c>
      <c r="Z95" s="9">
        <v>22.68</v>
      </c>
      <c r="AA95" s="9"/>
      <c r="AB95" s="9"/>
      <c r="AC95" s="3"/>
      <c r="AD95" s="9"/>
      <c r="AE95" s="9"/>
      <c r="AF95" s="17">
        <v>0.5</v>
      </c>
      <c r="AK95"/>
    </row>
    <row r="96" spans="1:37" ht="15" customHeight="1" x14ac:dyDescent="0.25">
      <c r="A96" s="2">
        <v>94</v>
      </c>
      <c r="B96">
        <v>2</v>
      </c>
      <c r="C96">
        <v>30</v>
      </c>
      <c r="D96">
        <v>1.73</v>
      </c>
      <c r="E96">
        <v>10</v>
      </c>
      <c r="F96">
        <v>10</v>
      </c>
      <c r="G96">
        <v>1</v>
      </c>
      <c r="H96">
        <v>3.5</v>
      </c>
      <c r="I96">
        <v>0.51</v>
      </c>
      <c r="J96">
        <v>3.5</v>
      </c>
      <c r="K96">
        <v>1.78</v>
      </c>
      <c r="L96">
        <v>5.0999999999999996</v>
      </c>
      <c r="M96">
        <v>5.0999999999999996</v>
      </c>
      <c r="N96">
        <v>4.9000000000000004</v>
      </c>
      <c r="O96">
        <v>4.9000000000000004</v>
      </c>
      <c r="P96">
        <v>5.0999999999999996</v>
      </c>
      <c r="Q96">
        <v>228</v>
      </c>
      <c r="R96" s="80">
        <v>10</v>
      </c>
      <c r="S96" s="17">
        <v>12.56</v>
      </c>
      <c r="T96" s="17"/>
      <c r="U96" s="19"/>
      <c r="V96" s="17">
        <v>37</v>
      </c>
      <c r="W96" s="17">
        <v>49.39</v>
      </c>
      <c r="X96" s="19"/>
      <c r="Y96" s="23">
        <v>13.34</v>
      </c>
      <c r="Z96" s="17">
        <v>93.99</v>
      </c>
      <c r="AA96" s="17"/>
      <c r="AB96" s="17"/>
      <c r="AC96" s="19"/>
      <c r="AD96" s="17"/>
      <c r="AE96" s="17"/>
      <c r="AF96" s="17">
        <v>0.5</v>
      </c>
      <c r="AK96"/>
    </row>
    <row r="97" spans="1:37" s="103" customFormat="1" ht="15" customHeight="1" x14ac:dyDescent="0.25">
      <c r="A97" s="102">
        <v>95</v>
      </c>
      <c r="B97" s="103">
        <v>2</v>
      </c>
      <c r="C97" s="103">
        <v>31</v>
      </c>
      <c r="D97" s="103">
        <v>1.18</v>
      </c>
      <c r="E97" s="103">
        <v>8.64</v>
      </c>
      <c r="F97" s="103">
        <v>8.64</v>
      </c>
      <c r="G97" s="103">
        <v>1</v>
      </c>
      <c r="H97" s="103">
        <v>3.5</v>
      </c>
      <c r="I97" s="103">
        <v>0.47</v>
      </c>
      <c r="J97" s="103">
        <v>1.1000000000000001</v>
      </c>
      <c r="K97" s="103">
        <v>0.52</v>
      </c>
      <c r="L97" s="103">
        <v>4.0599999999999996</v>
      </c>
      <c r="M97" s="103">
        <v>1.28</v>
      </c>
      <c r="N97" s="103">
        <v>4.58</v>
      </c>
      <c r="O97" s="103">
        <v>7.36</v>
      </c>
      <c r="P97" s="103">
        <v>2.23</v>
      </c>
      <c r="Q97" s="103">
        <v>245</v>
      </c>
      <c r="R97" s="120">
        <v>10</v>
      </c>
      <c r="S97" s="108">
        <v>12.65</v>
      </c>
      <c r="T97" s="108"/>
      <c r="U97" s="109"/>
      <c r="V97" s="108">
        <v>35</v>
      </c>
      <c r="W97" s="108">
        <v>48.06</v>
      </c>
      <c r="X97" s="109"/>
      <c r="Y97" s="110">
        <v>6.42</v>
      </c>
      <c r="Z97" s="108">
        <v>21.13</v>
      </c>
      <c r="AA97" s="108"/>
      <c r="AB97" s="108"/>
      <c r="AC97" s="109"/>
      <c r="AD97" s="108"/>
      <c r="AE97" s="108"/>
      <c r="AF97" s="17">
        <v>0.5</v>
      </c>
    </row>
    <row r="98" spans="1:37" ht="15" customHeight="1" x14ac:dyDescent="0.25">
      <c r="A98" s="2">
        <v>96</v>
      </c>
      <c r="B98">
        <v>0</v>
      </c>
      <c r="C98">
        <v>32</v>
      </c>
      <c r="D98">
        <v>1.35</v>
      </c>
      <c r="E98">
        <v>10</v>
      </c>
      <c r="F98">
        <v>10</v>
      </c>
      <c r="G98">
        <v>1</v>
      </c>
      <c r="H98">
        <v>3.5</v>
      </c>
      <c r="I98">
        <v>0.49</v>
      </c>
      <c r="J98">
        <v>2.02</v>
      </c>
      <c r="K98">
        <v>0.99</v>
      </c>
      <c r="L98" s="80">
        <v>4.9000000000000004</v>
      </c>
      <c r="M98">
        <v>2.83</v>
      </c>
      <c r="N98">
        <v>5.0999999999999996</v>
      </c>
      <c r="O98" s="82">
        <v>7.17</v>
      </c>
      <c r="P98">
        <v>4.9000000000000004</v>
      </c>
      <c r="Q98">
        <v>228</v>
      </c>
      <c r="R98" s="80">
        <v>11</v>
      </c>
      <c r="S98" s="17">
        <v>13.25</v>
      </c>
      <c r="T98" s="17"/>
      <c r="U98" s="19"/>
      <c r="V98" s="17">
        <v>36</v>
      </c>
      <c r="W98" s="17">
        <v>51.01</v>
      </c>
      <c r="X98" s="19"/>
      <c r="Y98" s="23">
        <v>9.6999999999999993</v>
      </c>
      <c r="Z98" s="17">
        <v>29.05</v>
      </c>
      <c r="AA98" s="17"/>
      <c r="AB98" s="17"/>
      <c r="AC98" s="19"/>
      <c r="AD98" s="17"/>
      <c r="AE98" s="17"/>
      <c r="AF98" s="17">
        <v>0.5</v>
      </c>
      <c r="AK98"/>
    </row>
    <row r="99" spans="1:37" ht="15" customHeight="1" x14ac:dyDescent="0.25">
      <c r="A99" s="2">
        <v>97</v>
      </c>
      <c r="B99">
        <v>0</v>
      </c>
      <c r="C99">
        <v>33</v>
      </c>
      <c r="D99">
        <v>1.6</v>
      </c>
      <c r="E99">
        <v>9.43</v>
      </c>
      <c r="F99">
        <v>9.43</v>
      </c>
      <c r="G99">
        <v>1</v>
      </c>
      <c r="H99">
        <v>3.5</v>
      </c>
      <c r="I99">
        <v>0.1</v>
      </c>
      <c r="J99">
        <v>2.81</v>
      </c>
      <c r="K99">
        <v>0.28000000000000003</v>
      </c>
      <c r="L99" s="80">
        <v>0.94</v>
      </c>
      <c r="M99">
        <v>0.76</v>
      </c>
      <c r="N99">
        <v>8.49</v>
      </c>
      <c r="O99" s="82">
        <v>8.67</v>
      </c>
      <c r="P99">
        <v>0.94</v>
      </c>
      <c r="Q99">
        <v>234.53</v>
      </c>
      <c r="R99" s="80">
        <v>11</v>
      </c>
      <c r="S99" s="9">
        <v>13.16</v>
      </c>
      <c r="T99" s="9"/>
      <c r="U99" s="3"/>
      <c r="V99" s="9">
        <v>31</v>
      </c>
      <c r="W99" s="9">
        <v>44.32</v>
      </c>
      <c r="X99" s="3"/>
      <c r="Y99" s="7">
        <v>12.59</v>
      </c>
      <c r="Z99" s="9">
        <v>17.09</v>
      </c>
      <c r="AA99" s="9"/>
      <c r="AB99" s="9"/>
      <c r="AC99" s="3"/>
      <c r="AD99" s="9"/>
      <c r="AE99" s="9"/>
      <c r="AF99" s="17">
        <v>0.5</v>
      </c>
      <c r="AK99"/>
    </row>
    <row r="100" spans="1:37" ht="15" customHeight="1" x14ac:dyDescent="0.25">
      <c r="A100" s="2">
        <v>98</v>
      </c>
      <c r="B100">
        <v>1</v>
      </c>
      <c r="C100">
        <v>32</v>
      </c>
      <c r="D100">
        <v>1.35</v>
      </c>
      <c r="E100">
        <v>10</v>
      </c>
      <c r="F100">
        <v>10</v>
      </c>
      <c r="G100">
        <v>1</v>
      </c>
      <c r="H100">
        <v>3.5</v>
      </c>
      <c r="I100">
        <v>0.49</v>
      </c>
      <c r="J100">
        <v>2.02</v>
      </c>
      <c r="K100">
        <v>0.99</v>
      </c>
      <c r="L100" s="80">
        <v>4.9000000000000004</v>
      </c>
      <c r="M100">
        <v>2.83</v>
      </c>
      <c r="N100">
        <v>5.0999999999999996</v>
      </c>
      <c r="O100" s="82">
        <v>7.17</v>
      </c>
      <c r="P100">
        <v>4.9000000000000004</v>
      </c>
      <c r="Q100">
        <v>228</v>
      </c>
      <c r="R100" s="80">
        <v>11</v>
      </c>
      <c r="S100" s="17">
        <v>13.18</v>
      </c>
      <c r="T100" s="17"/>
      <c r="U100" s="19"/>
      <c r="V100" s="17">
        <v>32.5</v>
      </c>
      <c r="W100" s="17">
        <v>47.18</v>
      </c>
      <c r="X100" s="19"/>
      <c r="Y100" s="23">
        <v>9.93</v>
      </c>
      <c r="Z100" s="17">
        <v>30.71</v>
      </c>
      <c r="AA100" s="17"/>
      <c r="AB100" s="17"/>
      <c r="AC100" s="19"/>
      <c r="AD100" s="17"/>
      <c r="AE100" s="17"/>
      <c r="AF100" s="17">
        <v>0.5</v>
      </c>
      <c r="AK100"/>
    </row>
    <row r="101" spans="1:37" ht="15" customHeight="1" x14ac:dyDescent="0.25">
      <c r="A101" s="2">
        <v>99</v>
      </c>
      <c r="B101">
        <v>1</v>
      </c>
      <c r="C101">
        <v>33</v>
      </c>
      <c r="D101">
        <v>1.6</v>
      </c>
      <c r="E101">
        <v>9.43</v>
      </c>
      <c r="F101">
        <v>9.43</v>
      </c>
      <c r="G101">
        <v>1</v>
      </c>
      <c r="H101">
        <v>3.5</v>
      </c>
      <c r="I101">
        <v>0.1</v>
      </c>
      <c r="J101">
        <v>2.81</v>
      </c>
      <c r="K101">
        <v>0.28000000000000003</v>
      </c>
      <c r="L101" s="80">
        <v>0.94</v>
      </c>
      <c r="M101">
        <v>0.76</v>
      </c>
      <c r="N101">
        <v>8.49</v>
      </c>
      <c r="O101" s="82">
        <v>8.67</v>
      </c>
      <c r="P101">
        <v>0.94</v>
      </c>
      <c r="Q101">
        <v>234.53</v>
      </c>
      <c r="R101" s="80">
        <v>11</v>
      </c>
      <c r="S101" s="9">
        <v>13.13</v>
      </c>
      <c r="T101" s="9"/>
      <c r="U101" s="3"/>
      <c r="V101" s="9">
        <v>31.5</v>
      </c>
      <c r="W101" s="9">
        <v>44.48</v>
      </c>
      <c r="X101" s="3"/>
      <c r="Y101" s="7">
        <v>12.53</v>
      </c>
      <c r="Z101" s="9">
        <v>14.8</v>
      </c>
      <c r="AA101" s="9"/>
      <c r="AB101" s="9"/>
      <c r="AC101" s="3"/>
      <c r="AD101" s="9"/>
      <c r="AE101" s="9"/>
      <c r="AF101" s="17">
        <v>0.5</v>
      </c>
      <c r="AK101"/>
    </row>
    <row r="102" spans="1:37" ht="15" customHeight="1" x14ac:dyDescent="0.25">
      <c r="A102" s="2">
        <v>100</v>
      </c>
      <c r="B102">
        <v>2</v>
      </c>
      <c r="C102">
        <v>32</v>
      </c>
      <c r="D102">
        <v>1.35</v>
      </c>
      <c r="E102">
        <v>10</v>
      </c>
      <c r="F102">
        <v>10</v>
      </c>
      <c r="G102">
        <v>1</v>
      </c>
      <c r="H102">
        <v>3.5</v>
      </c>
      <c r="I102">
        <v>0.49</v>
      </c>
      <c r="J102">
        <v>2.02</v>
      </c>
      <c r="K102">
        <v>0.99</v>
      </c>
      <c r="L102" s="80">
        <v>4.9000000000000004</v>
      </c>
      <c r="M102">
        <v>2.83</v>
      </c>
      <c r="N102">
        <v>5.0999999999999996</v>
      </c>
      <c r="O102" s="82">
        <v>7.17</v>
      </c>
      <c r="P102">
        <v>4.9000000000000004</v>
      </c>
      <c r="Q102">
        <v>228</v>
      </c>
      <c r="R102" s="80">
        <v>11</v>
      </c>
      <c r="S102" s="17">
        <v>13.15</v>
      </c>
      <c r="T102" s="17"/>
      <c r="U102" s="19"/>
      <c r="V102" s="17">
        <v>35.5</v>
      </c>
      <c r="W102" s="17">
        <v>50.29</v>
      </c>
      <c r="X102" s="19"/>
      <c r="Y102" s="23">
        <v>9.6999999999999993</v>
      </c>
      <c r="Z102" s="17">
        <v>30.08</v>
      </c>
      <c r="AA102" s="17"/>
      <c r="AB102" s="17"/>
      <c r="AC102" s="19"/>
      <c r="AD102" s="17"/>
      <c r="AE102" s="17"/>
      <c r="AF102" s="17">
        <v>0.5</v>
      </c>
    </row>
    <row r="103" spans="1:37" s="103" customFormat="1" ht="15" customHeight="1" x14ac:dyDescent="0.25">
      <c r="A103" s="102">
        <v>101</v>
      </c>
      <c r="B103" s="103">
        <v>2</v>
      </c>
      <c r="C103" s="103">
        <v>33</v>
      </c>
      <c r="D103" s="103">
        <v>1.6</v>
      </c>
      <c r="E103" s="103">
        <v>9.43</v>
      </c>
      <c r="F103" s="103">
        <v>9.43</v>
      </c>
      <c r="G103" s="103">
        <v>1</v>
      </c>
      <c r="H103" s="103">
        <v>3.5</v>
      </c>
      <c r="I103" s="103">
        <v>0.1</v>
      </c>
      <c r="J103" s="103">
        <v>2.81</v>
      </c>
      <c r="K103" s="103">
        <v>0.28000000000000003</v>
      </c>
      <c r="L103" s="120">
        <v>0.94</v>
      </c>
      <c r="M103" s="103">
        <v>0.76</v>
      </c>
      <c r="N103" s="103">
        <v>8.49</v>
      </c>
      <c r="O103" s="121">
        <v>8.67</v>
      </c>
      <c r="P103" s="103">
        <v>0.94</v>
      </c>
      <c r="Q103" s="103">
        <v>234.53</v>
      </c>
      <c r="R103" s="120">
        <v>11</v>
      </c>
      <c r="S103" s="108">
        <v>13.19</v>
      </c>
      <c r="T103" s="108"/>
      <c r="U103" s="109"/>
      <c r="V103" s="108">
        <v>34</v>
      </c>
      <c r="W103" s="108">
        <v>46.92</v>
      </c>
      <c r="X103" s="109"/>
      <c r="Y103" s="110">
        <v>12.69</v>
      </c>
      <c r="Z103" s="108">
        <v>18.28</v>
      </c>
      <c r="AA103" s="108"/>
      <c r="AB103" s="108"/>
      <c r="AC103" s="109"/>
      <c r="AD103" s="108"/>
      <c r="AE103" s="108"/>
      <c r="AF103" s="17">
        <v>0.5</v>
      </c>
      <c r="AK103" s="122"/>
    </row>
    <row r="104" spans="1:37" ht="15" customHeight="1" x14ac:dyDescent="0.25">
      <c r="A104" s="2"/>
      <c r="S104" s="17"/>
      <c r="T104" s="17"/>
      <c r="U104" s="19"/>
      <c r="V104" s="17"/>
      <c r="W104" s="17"/>
      <c r="X104" s="19"/>
      <c r="Y104" s="23"/>
      <c r="Z104" s="17"/>
      <c r="AA104" s="17"/>
      <c r="AB104" s="17"/>
      <c r="AC104" s="19"/>
      <c r="AD104" s="17"/>
      <c r="AE104" s="17"/>
      <c r="AF104" s="17"/>
    </row>
    <row r="105" spans="1:37" ht="15" customHeight="1" x14ac:dyDescent="0.25">
      <c r="A105" s="2"/>
      <c r="S105" s="9"/>
      <c r="T105" s="9"/>
      <c r="U105" s="3"/>
      <c r="V105" s="9"/>
      <c r="W105" s="9"/>
      <c r="X105" s="3"/>
      <c r="Y105" s="7"/>
      <c r="Z105" s="9"/>
      <c r="AA105" s="9"/>
      <c r="AB105" s="9"/>
      <c r="AC105" s="3"/>
      <c r="AD105" s="9"/>
      <c r="AE105" s="9"/>
      <c r="AF105" s="9"/>
    </row>
    <row r="106" spans="1:37" ht="15" customHeight="1" x14ac:dyDescent="0.25">
      <c r="A106" s="2"/>
      <c r="S106" s="17"/>
      <c r="T106" s="17"/>
      <c r="U106" s="19"/>
      <c r="V106" s="17"/>
      <c r="W106" s="17"/>
      <c r="X106" s="19"/>
      <c r="Y106" s="23"/>
      <c r="Z106" s="17"/>
      <c r="AA106" s="17"/>
      <c r="AB106" s="17"/>
      <c r="AC106" s="19"/>
      <c r="AD106" s="17"/>
      <c r="AE106" s="17"/>
      <c r="AF106" s="17"/>
    </row>
    <row r="107" spans="1:37" ht="15" customHeight="1" x14ac:dyDescent="0.25">
      <c r="S107" s="9"/>
      <c r="T107" s="9"/>
      <c r="U107" s="3"/>
      <c r="V107" s="9"/>
      <c r="W107" s="9"/>
      <c r="X107" s="3"/>
      <c r="Y107" s="7"/>
      <c r="Z107" s="9"/>
      <c r="AA107" s="9"/>
      <c r="AB107" s="9"/>
      <c r="AC107" s="3"/>
      <c r="AD107" s="9"/>
      <c r="AE107" s="9"/>
      <c r="AF107" s="9"/>
    </row>
    <row r="108" spans="1:37" ht="15" customHeight="1" x14ac:dyDescent="0.25">
      <c r="S108" s="17"/>
      <c r="T108" s="17"/>
      <c r="U108" s="19"/>
      <c r="V108" s="17"/>
      <c r="W108" s="17"/>
      <c r="X108" s="19"/>
      <c r="Y108" s="23"/>
      <c r="Z108" s="17"/>
      <c r="AA108" s="17"/>
      <c r="AB108" s="17"/>
      <c r="AC108" s="19"/>
      <c r="AD108" s="17"/>
      <c r="AE108" s="17"/>
      <c r="AF108" s="17"/>
    </row>
    <row r="109" spans="1:37" ht="15" customHeight="1" x14ac:dyDescent="0.25">
      <c r="S109" s="9"/>
      <c r="T109" s="9"/>
      <c r="U109" s="3"/>
      <c r="V109" s="9"/>
      <c r="W109" s="9"/>
      <c r="X109" s="3"/>
      <c r="Y109" s="7"/>
      <c r="Z109" s="9"/>
      <c r="AA109" s="9"/>
      <c r="AB109" s="9"/>
      <c r="AC109" s="3"/>
      <c r="AD109" s="9"/>
      <c r="AE109" s="9"/>
      <c r="AF109" s="9"/>
    </row>
    <row r="110" spans="1:37" ht="15" customHeight="1" x14ac:dyDescent="0.25">
      <c r="S110" s="17"/>
      <c r="T110" s="17"/>
      <c r="U110" s="19"/>
      <c r="V110" s="17"/>
      <c r="W110" s="17"/>
      <c r="X110" s="19"/>
      <c r="Y110" s="23"/>
      <c r="Z110" s="17"/>
      <c r="AA110" s="17"/>
      <c r="AB110" s="17"/>
      <c r="AC110" s="19"/>
      <c r="AD110" s="17"/>
      <c r="AE110" s="17"/>
      <c r="AF110" s="17"/>
    </row>
    <row r="111" spans="1:37" ht="15" customHeight="1" x14ac:dyDescent="0.25">
      <c r="S111" s="9"/>
      <c r="T111" s="9"/>
      <c r="U111" s="3"/>
      <c r="V111" s="9"/>
      <c r="W111" s="9"/>
      <c r="X111" s="3"/>
      <c r="Y111" s="7"/>
      <c r="Z111" s="9"/>
      <c r="AA111" s="9"/>
      <c r="AB111" s="9"/>
      <c r="AC111" s="3"/>
      <c r="AD111" s="9"/>
      <c r="AE111" s="9"/>
      <c r="AF111" s="9"/>
    </row>
    <row r="112" spans="1:37" ht="15" customHeight="1" x14ac:dyDescent="0.25">
      <c r="S112" s="17"/>
      <c r="T112" s="17"/>
      <c r="U112" s="19"/>
      <c r="V112" s="17"/>
      <c r="W112" s="17"/>
      <c r="X112" s="19"/>
      <c r="Y112" s="23"/>
      <c r="Z112" s="17"/>
      <c r="AA112" s="17"/>
      <c r="AB112" s="17"/>
      <c r="AC112" s="19"/>
      <c r="AD112" s="17"/>
      <c r="AE112" s="17"/>
      <c r="AF112" s="17"/>
    </row>
    <row r="113" spans="19:32" ht="15" customHeight="1" x14ac:dyDescent="0.25">
      <c r="S113" s="9"/>
      <c r="T113" s="9"/>
      <c r="U113" s="3"/>
      <c r="V113" s="9"/>
      <c r="W113" s="9"/>
      <c r="X113" s="3"/>
      <c r="Y113" s="7"/>
      <c r="Z113" s="9"/>
      <c r="AA113" s="9"/>
      <c r="AB113" s="9"/>
      <c r="AC113" s="3"/>
      <c r="AD113" s="9"/>
      <c r="AE113" s="9"/>
      <c r="AF113" s="9"/>
    </row>
  </sheetData>
  <conditionalFormatting sqref="X1:X1048576">
    <cfRule type="cellIs" dxfId="1" priority="3" operator="lessThan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79EC-AC64-432F-99A4-099E2B02B1B9}">
  <sheetPr filterMode="1"/>
  <dimension ref="A1:AF63"/>
  <sheetViews>
    <sheetView zoomScale="112" workbookViewId="0">
      <pane xSplit="2" ySplit="14" topLeftCell="S46" activePane="bottomRight" state="frozen"/>
      <selection pane="topRight"/>
      <selection pane="bottomLeft"/>
      <selection pane="bottomRight" activeCell="S51" sqref="S51"/>
    </sheetView>
  </sheetViews>
  <sheetFormatPr defaultColWidth="9.140625" defaultRowHeight="15" customHeight="1" x14ac:dyDescent="0.25"/>
  <cols>
    <col min="1" max="1" width="22.42578125" style="43" customWidth="1"/>
    <col min="2" max="2" width="31.28515625" style="14" customWidth="1"/>
    <col min="3" max="3" width="9.140625" style="43" customWidth="1"/>
    <col min="4" max="4" width="12.28515625" style="43" customWidth="1"/>
    <col min="5" max="6" width="12.7109375" hidden="1" customWidth="1"/>
    <col min="7" max="7" width="10.7109375" hidden="1" customWidth="1"/>
    <col min="8" max="8" width="15.7109375" hidden="1" customWidth="1"/>
    <col min="9" max="9" width="10.7109375" hidden="1" customWidth="1"/>
    <col min="10" max="10" width="9.140625" style="44" bestFit="1" customWidth="1"/>
    <col min="11" max="11" width="35.42578125" hidden="1" customWidth="1"/>
    <col min="12" max="12" width="17.7109375" style="43" customWidth="1"/>
    <col min="13" max="13" width="15.5703125" style="43" customWidth="1"/>
    <col min="14" max="14" width="15.5703125" style="43" hidden="1" customWidth="1"/>
    <col min="15" max="15" width="18.28515625" style="43" hidden="1" customWidth="1"/>
    <col min="16" max="18" width="15.5703125" style="43" hidden="1" customWidth="1"/>
    <col min="19" max="22" width="15.5703125" style="43" customWidth="1"/>
    <col min="23" max="23" width="21.140625" style="43" customWidth="1"/>
    <col min="24" max="24" width="21.28515625" style="43" customWidth="1"/>
    <col min="25" max="25" width="15.85546875" style="43" bestFit="1" customWidth="1"/>
    <col min="26" max="26" width="12" style="43" bestFit="1" customWidth="1"/>
    <col min="27" max="29" width="13.28515625" style="43" bestFit="1" customWidth="1"/>
    <col min="30" max="30" width="9.28515625" style="43" bestFit="1" customWidth="1"/>
    <col min="31" max="31" width="19.28515625" style="43" bestFit="1" customWidth="1"/>
    <col min="32" max="32" width="10.7109375" style="43" bestFit="1" customWidth="1"/>
  </cols>
  <sheetData>
    <row r="1" spans="1:32" s="39" customFormat="1" ht="77.25" customHeight="1" x14ac:dyDescent="0.25">
      <c r="A1" s="52" t="s">
        <v>45</v>
      </c>
      <c r="B1" s="75" t="s">
        <v>46</v>
      </c>
      <c r="C1" s="53" t="s">
        <v>47</v>
      </c>
      <c r="D1" s="53" t="s">
        <v>48</v>
      </c>
      <c r="E1" s="39" t="s">
        <v>49</v>
      </c>
      <c r="F1" s="39" t="s">
        <v>50</v>
      </c>
      <c r="G1" s="39" t="s">
        <v>51</v>
      </c>
      <c r="I1" s="39" t="s">
        <v>51</v>
      </c>
      <c r="J1" s="58" t="s">
        <v>52</v>
      </c>
      <c r="L1" s="53" t="s">
        <v>53</v>
      </c>
      <c r="M1" s="53" t="s">
        <v>54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123" t="s">
        <v>55</v>
      </c>
      <c r="AB1" s="123"/>
      <c r="AC1" s="123"/>
      <c r="AD1" s="123"/>
      <c r="AE1" s="53"/>
      <c r="AF1" s="53"/>
    </row>
    <row r="2" spans="1:32" s="69" customFormat="1" ht="45.75" customHeight="1" x14ac:dyDescent="0.25">
      <c r="A2" s="70" t="s">
        <v>56</v>
      </c>
      <c r="B2" s="60" t="s">
        <v>0</v>
      </c>
      <c r="C2" s="61" t="s">
        <v>1</v>
      </c>
      <c r="D2" s="61" t="s">
        <v>2</v>
      </c>
      <c r="E2" s="61" t="s">
        <v>6</v>
      </c>
      <c r="F2" s="61" t="s">
        <v>7</v>
      </c>
      <c r="G2" s="61" t="s">
        <v>8</v>
      </c>
      <c r="H2" s="61" t="s">
        <v>9</v>
      </c>
      <c r="I2" s="62" t="s">
        <v>10</v>
      </c>
      <c r="J2" s="63" t="s">
        <v>24</v>
      </c>
      <c r="K2" s="64" t="s">
        <v>33</v>
      </c>
      <c r="L2" s="65" t="s">
        <v>34</v>
      </c>
      <c r="M2" s="66" t="s">
        <v>42</v>
      </c>
      <c r="N2" s="67" t="s">
        <v>57</v>
      </c>
      <c r="O2" s="67" t="s">
        <v>58</v>
      </c>
      <c r="P2" s="67" t="s">
        <v>59</v>
      </c>
      <c r="Q2" s="67" t="s">
        <v>60</v>
      </c>
      <c r="R2" s="67" t="s">
        <v>61</v>
      </c>
      <c r="S2" s="67" t="s">
        <v>62</v>
      </c>
      <c r="T2" s="67" t="s">
        <v>63</v>
      </c>
      <c r="U2" s="67" t="s">
        <v>64</v>
      </c>
      <c r="V2" s="67" t="s">
        <v>65</v>
      </c>
      <c r="W2" s="67" t="s">
        <v>66</v>
      </c>
      <c r="X2" s="67" t="s">
        <v>67</v>
      </c>
      <c r="Y2" s="68" t="s">
        <v>68</v>
      </c>
      <c r="Z2" s="68" t="s">
        <v>69</v>
      </c>
      <c r="AA2" s="68" t="s">
        <v>70</v>
      </c>
      <c r="AB2" s="68" t="s">
        <v>71</v>
      </c>
      <c r="AC2" s="68" t="s">
        <v>72</v>
      </c>
      <c r="AD2" s="68" t="s">
        <v>73</v>
      </c>
      <c r="AE2" s="68" t="s">
        <v>74</v>
      </c>
      <c r="AF2" s="68" t="s">
        <v>75</v>
      </c>
    </row>
    <row r="3" spans="1:32" hidden="1" x14ac:dyDescent="0.25">
      <c r="B3" s="32">
        <v>0</v>
      </c>
      <c r="C3" s="43">
        <v>0</v>
      </c>
      <c r="D3" s="43">
        <v>7</v>
      </c>
      <c r="E3">
        <v>1</v>
      </c>
      <c r="F3">
        <v>3.5</v>
      </c>
      <c r="G3">
        <v>0.1</v>
      </c>
      <c r="H3">
        <v>2.62</v>
      </c>
      <c r="I3">
        <v>0.26</v>
      </c>
      <c r="J3" s="45">
        <v>11.19</v>
      </c>
      <c r="K3" s="17"/>
      <c r="L3" s="46">
        <v>1</v>
      </c>
      <c r="M3" s="54">
        <v>1.0067114093960119E-3</v>
      </c>
      <c r="N3" s="54"/>
      <c r="O3" s="54"/>
      <c r="P3" s="54"/>
      <c r="Q3" s="54"/>
      <c r="R3" s="54"/>
      <c r="S3" s="54"/>
      <c r="T3" s="54"/>
      <c r="U3" s="54"/>
      <c r="V3" s="54"/>
    </row>
    <row r="4" spans="1:32" hidden="1" x14ac:dyDescent="0.25">
      <c r="B4" s="33" t="s">
        <v>76</v>
      </c>
      <c r="C4" s="43">
        <v>0</v>
      </c>
      <c r="D4" s="43">
        <v>7</v>
      </c>
      <c r="E4">
        <v>1</v>
      </c>
      <c r="F4">
        <v>3.5</v>
      </c>
      <c r="G4">
        <v>0.1</v>
      </c>
      <c r="H4">
        <v>2.62</v>
      </c>
      <c r="I4">
        <v>0.26</v>
      </c>
      <c r="J4" s="45">
        <v>12.3</v>
      </c>
      <c r="K4" s="17"/>
      <c r="L4" s="46">
        <v>1</v>
      </c>
      <c r="M4" s="54">
        <v>2.6578073089703973E-3</v>
      </c>
      <c r="N4" s="54"/>
      <c r="O4" s="54"/>
      <c r="P4" s="54"/>
      <c r="Q4" s="54"/>
      <c r="R4" s="54"/>
      <c r="S4" s="54"/>
      <c r="T4" s="54"/>
      <c r="U4" s="54"/>
      <c r="V4" s="54"/>
    </row>
    <row r="5" spans="1:32" hidden="1" x14ac:dyDescent="0.25">
      <c r="B5" s="32">
        <v>1</v>
      </c>
      <c r="C5" s="43">
        <v>0</v>
      </c>
      <c r="D5" s="43">
        <v>8</v>
      </c>
      <c r="E5">
        <v>1</v>
      </c>
      <c r="F5">
        <v>3.5</v>
      </c>
      <c r="G5">
        <v>0.2</v>
      </c>
      <c r="H5">
        <v>0.56999999999999995</v>
      </c>
      <c r="I5">
        <v>0.11</v>
      </c>
      <c r="J5" s="37">
        <v>6.17</v>
      </c>
      <c r="K5" s="9"/>
      <c r="L5" s="38">
        <v>0</v>
      </c>
      <c r="M5" s="54">
        <v>0</v>
      </c>
      <c r="N5" s="54"/>
      <c r="O5" s="54"/>
      <c r="P5" s="54"/>
      <c r="Q5" s="54"/>
      <c r="R5" s="54"/>
      <c r="S5" s="54"/>
      <c r="T5" s="54"/>
      <c r="U5" s="54"/>
      <c r="V5" s="54"/>
    </row>
    <row r="6" spans="1:32" hidden="1" x14ac:dyDescent="0.25">
      <c r="B6" s="31" t="s">
        <v>77</v>
      </c>
      <c r="C6" s="43">
        <v>0</v>
      </c>
      <c r="D6" s="43">
        <v>8</v>
      </c>
      <c r="E6">
        <v>1</v>
      </c>
      <c r="F6">
        <v>3.5</v>
      </c>
      <c r="G6">
        <v>0.2</v>
      </c>
      <c r="H6">
        <v>0.56999999999999995</v>
      </c>
      <c r="I6">
        <v>0.11</v>
      </c>
      <c r="J6" s="37">
        <v>6.3</v>
      </c>
      <c r="K6" s="9"/>
      <c r="L6" s="38">
        <v>0</v>
      </c>
      <c r="M6" s="54">
        <v>4.3203722166832497E-3</v>
      </c>
      <c r="N6" s="54"/>
      <c r="O6" s="54"/>
      <c r="P6" s="54"/>
      <c r="Q6" s="54"/>
      <c r="R6" s="54"/>
      <c r="S6" s="54"/>
      <c r="T6" s="54"/>
      <c r="U6" s="54"/>
      <c r="V6" s="54"/>
    </row>
    <row r="7" spans="1:32" hidden="1" x14ac:dyDescent="0.25">
      <c r="B7" s="32">
        <v>2</v>
      </c>
      <c r="C7" s="43">
        <v>0</v>
      </c>
      <c r="D7" s="43">
        <v>0</v>
      </c>
      <c r="E7">
        <v>1</v>
      </c>
      <c r="F7">
        <v>3.5</v>
      </c>
      <c r="G7">
        <v>0.28000000000000003</v>
      </c>
      <c r="H7">
        <v>1.76</v>
      </c>
      <c r="I7">
        <v>0.49</v>
      </c>
      <c r="J7" s="37">
        <v>6.57</v>
      </c>
      <c r="K7" s="9"/>
      <c r="L7" s="38">
        <v>0</v>
      </c>
      <c r="M7" s="54">
        <v>1.0261502813638058E-2</v>
      </c>
      <c r="N7" s="54"/>
      <c r="O7" s="54"/>
      <c r="P7" s="54"/>
      <c r="Q7" s="54"/>
      <c r="R7" s="54"/>
      <c r="S7" s="54"/>
      <c r="T7" s="54"/>
      <c r="U7" s="54"/>
      <c r="V7" s="54"/>
    </row>
    <row r="8" spans="1:32" hidden="1" x14ac:dyDescent="0.25">
      <c r="B8" s="32" t="s">
        <v>78</v>
      </c>
      <c r="C8" s="43">
        <v>0</v>
      </c>
      <c r="D8" s="43">
        <v>0</v>
      </c>
      <c r="E8">
        <v>1</v>
      </c>
      <c r="F8">
        <v>3.5</v>
      </c>
      <c r="G8">
        <v>0.28000000000000003</v>
      </c>
      <c r="H8">
        <v>1.76</v>
      </c>
      <c r="I8">
        <v>0.49</v>
      </c>
      <c r="J8" s="37">
        <v>6.55</v>
      </c>
      <c r="K8" s="9"/>
      <c r="L8" s="38">
        <v>0</v>
      </c>
      <c r="M8" s="54">
        <v>7.9628400796281154E-3</v>
      </c>
      <c r="N8" s="54"/>
      <c r="O8" s="54"/>
      <c r="P8" s="54"/>
      <c r="Q8" s="54"/>
      <c r="R8" s="54"/>
      <c r="S8" s="54"/>
      <c r="T8" s="54"/>
      <c r="U8" s="54"/>
      <c r="V8" s="54"/>
    </row>
    <row r="9" spans="1:32" hidden="1" x14ac:dyDescent="0.25">
      <c r="B9" s="31" t="s">
        <v>79</v>
      </c>
      <c r="C9" s="43">
        <v>0</v>
      </c>
      <c r="D9" s="43">
        <v>0</v>
      </c>
      <c r="E9">
        <v>1</v>
      </c>
      <c r="F9">
        <v>3.5</v>
      </c>
      <c r="G9">
        <v>0.28000000000000003</v>
      </c>
      <c r="H9">
        <v>1.76</v>
      </c>
      <c r="I9">
        <v>0.49</v>
      </c>
      <c r="J9" s="37">
        <v>9.5500000000000007</v>
      </c>
      <c r="K9" s="9"/>
      <c r="L9" s="38">
        <v>1</v>
      </c>
      <c r="M9" s="54">
        <v>9.5962938451356426E-3</v>
      </c>
      <c r="N9" s="54"/>
      <c r="O9" s="54"/>
      <c r="P9" s="54"/>
      <c r="Q9" s="54"/>
      <c r="R9" s="54"/>
      <c r="S9" s="54"/>
      <c r="T9" s="54"/>
      <c r="U9" s="54"/>
      <c r="V9" s="54"/>
    </row>
    <row r="10" spans="1:32" hidden="1" x14ac:dyDescent="0.25">
      <c r="B10" s="32">
        <v>3</v>
      </c>
      <c r="C10" s="43">
        <v>0</v>
      </c>
      <c r="D10" s="43">
        <v>11</v>
      </c>
      <c r="E10">
        <v>1</v>
      </c>
      <c r="F10">
        <v>3.5</v>
      </c>
      <c r="G10">
        <v>0.37</v>
      </c>
      <c r="H10">
        <v>2.15</v>
      </c>
      <c r="I10">
        <v>0.8</v>
      </c>
      <c r="J10" s="37">
        <v>9.67</v>
      </c>
      <c r="K10" s="9" t="s">
        <v>80</v>
      </c>
      <c r="L10" s="38">
        <v>1</v>
      </c>
      <c r="M10" s="54">
        <v>1.2329223592136227E-2</v>
      </c>
      <c r="N10" s="54"/>
      <c r="O10" s="54"/>
      <c r="P10" s="54"/>
      <c r="Q10" s="54"/>
      <c r="R10" s="54"/>
      <c r="S10" s="54"/>
      <c r="T10" s="54"/>
      <c r="U10" s="54"/>
      <c r="V10" s="54"/>
    </row>
    <row r="11" spans="1:32" hidden="1" x14ac:dyDescent="0.25">
      <c r="B11" s="34" t="s">
        <v>81</v>
      </c>
      <c r="C11" s="43">
        <v>0</v>
      </c>
      <c r="D11" s="43">
        <v>11</v>
      </c>
      <c r="E11">
        <v>1</v>
      </c>
      <c r="F11">
        <v>3.5</v>
      </c>
      <c r="G11">
        <v>0.37</v>
      </c>
      <c r="H11">
        <v>2.15</v>
      </c>
      <c r="I11">
        <v>0.8</v>
      </c>
      <c r="J11" s="37">
        <v>10.4</v>
      </c>
      <c r="K11" s="9"/>
      <c r="L11" s="38">
        <v>1</v>
      </c>
      <c r="M11" s="54">
        <v>1.0869565217391712E-2</v>
      </c>
      <c r="N11" s="54"/>
      <c r="O11" s="54"/>
      <c r="P11" s="54"/>
      <c r="Q11" s="54"/>
      <c r="R11" s="54"/>
      <c r="S11" s="54"/>
      <c r="T11" s="54"/>
      <c r="U11" s="54"/>
      <c r="V11" s="54"/>
    </row>
    <row r="12" spans="1:32" hidden="1" x14ac:dyDescent="0.25">
      <c r="B12" s="35" t="s">
        <v>82</v>
      </c>
      <c r="C12" s="43">
        <v>0</v>
      </c>
      <c r="D12" s="43">
        <v>11</v>
      </c>
      <c r="E12">
        <v>1</v>
      </c>
      <c r="F12">
        <v>3.5</v>
      </c>
      <c r="G12">
        <v>0.37</v>
      </c>
      <c r="H12">
        <v>2.15</v>
      </c>
      <c r="I12">
        <v>0.8</v>
      </c>
      <c r="J12" s="37">
        <v>10.71</v>
      </c>
      <c r="K12" s="9"/>
      <c r="L12" s="38">
        <v>1</v>
      </c>
      <c r="M12" s="54">
        <v>1.0652463382157128E-2</v>
      </c>
      <c r="N12" s="54"/>
      <c r="O12" s="54"/>
      <c r="P12" s="54"/>
      <c r="Q12" s="54"/>
      <c r="R12" s="54"/>
      <c r="S12" s="54"/>
      <c r="T12" s="54"/>
      <c r="U12" s="54"/>
      <c r="V12" s="54"/>
    </row>
    <row r="13" spans="1:32" hidden="1" x14ac:dyDescent="0.25">
      <c r="B13" s="32">
        <v>4</v>
      </c>
      <c r="C13" s="43">
        <v>0</v>
      </c>
      <c r="D13" s="43">
        <v>4</v>
      </c>
      <c r="E13">
        <v>1</v>
      </c>
      <c r="F13">
        <v>3.5</v>
      </c>
      <c r="G13">
        <v>0.38</v>
      </c>
      <c r="H13">
        <v>1.23</v>
      </c>
      <c r="I13">
        <v>0.47</v>
      </c>
      <c r="J13" s="37">
        <v>6.24</v>
      </c>
      <c r="K13" s="9"/>
      <c r="L13" s="38">
        <v>0</v>
      </c>
      <c r="M13" s="54">
        <v>5.0016672224076578E-3</v>
      </c>
      <c r="N13" s="54"/>
      <c r="O13" s="54"/>
      <c r="P13" s="54"/>
      <c r="Q13" s="54"/>
      <c r="R13" s="54"/>
      <c r="S13" s="54"/>
      <c r="T13" s="54"/>
      <c r="U13" s="54"/>
      <c r="V13" s="54"/>
    </row>
    <row r="14" spans="1:32" hidden="1" x14ac:dyDescent="0.25">
      <c r="B14" s="31" t="s">
        <v>83</v>
      </c>
      <c r="C14" s="43">
        <v>0</v>
      </c>
      <c r="D14" s="43">
        <v>4</v>
      </c>
      <c r="E14">
        <v>1</v>
      </c>
      <c r="F14">
        <v>3.5</v>
      </c>
      <c r="G14">
        <v>0.38</v>
      </c>
      <c r="H14">
        <v>1.23</v>
      </c>
      <c r="I14">
        <v>0.47</v>
      </c>
      <c r="J14" s="37">
        <v>6.66</v>
      </c>
      <c r="K14" s="9"/>
      <c r="L14" s="38">
        <v>0</v>
      </c>
      <c r="M14" s="54">
        <v>1.130319148936193E-2</v>
      </c>
      <c r="N14" s="54"/>
      <c r="O14" s="54"/>
      <c r="P14" s="54"/>
      <c r="Q14" s="54"/>
      <c r="R14" s="54"/>
      <c r="S14" s="54"/>
      <c r="T14" s="54"/>
      <c r="U14" s="54"/>
      <c r="V14" s="54"/>
    </row>
    <row r="15" spans="1:32" hidden="1" x14ac:dyDescent="0.25">
      <c r="A15" s="43" t="str">
        <f>"MT-KBH-GAS-001-"&amp;B15</f>
        <v>MT-KBH-GAS-001-5</v>
      </c>
      <c r="B15" s="31">
        <v>5</v>
      </c>
      <c r="C15" s="43">
        <v>0</v>
      </c>
      <c r="D15" s="43">
        <v>3</v>
      </c>
      <c r="E15">
        <v>1</v>
      </c>
      <c r="F15">
        <v>3.5</v>
      </c>
      <c r="G15">
        <v>0.46</v>
      </c>
      <c r="H15">
        <v>3.14</v>
      </c>
      <c r="I15">
        <v>1.44</v>
      </c>
      <c r="J15" s="37">
        <v>13.11</v>
      </c>
      <c r="K15" s="9"/>
      <c r="L15" s="38">
        <v>2</v>
      </c>
      <c r="M15" s="54">
        <v>1.1577902745616991E-2</v>
      </c>
      <c r="N15" s="72">
        <v>46</v>
      </c>
      <c r="O15" s="72">
        <f>N15*M15</f>
        <v>0.53258352629838157</v>
      </c>
      <c r="P15" s="72"/>
      <c r="Q15" s="72"/>
      <c r="R15" s="72"/>
      <c r="S15" s="54">
        <v>1.32E-2</v>
      </c>
      <c r="T15" s="54"/>
      <c r="U15" s="54"/>
      <c r="V15" s="54"/>
      <c r="W15" s="42">
        <f>1/(M15*100)</f>
        <v>0.86371428571428177</v>
      </c>
      <c r="X15" s="42">
        <f>(10 -W15)</f>
        <v>9.1362857142857177</v>
      </c>
    </row>
    <row r="16" spans="1:32" hidden="1" x14ac:dyDescent="0.25">
      <c r="A16" s="43" t="str">
        <f>"MT-KBH-GAS-001-"&amp;B16</f>
        <v>MT-KBH-GAS-001-6</v>
      </c>
      <c r="B16" s="31">
        <v>6</v>
      </c>
      <c r="C16" s="43">
        <v>0</v>
      </c>
      <c r="D16" s="43">
        <v>1</v>
      </c>
      <c r="E16">
        <v>1</v>
      </c>
      <c r="F16">
        <v>3.5</v>
      </c>
      <c r="G16">
        <v>0.66</v>
      </c>
      <c r="H16">
        <v>2.35</v>
      </c>
      <c r="I16">
        <v>1.55</v>
      </c>
      <c r="J16" s="37">
        <v>12.78</v>
      </c>
      <c r="K16" s="9"/>
      <c r="L16" s="38">
        <v>2</v>
      </c>
      <c r="M16" s="54">
        <v>1.877470355731238E-2</v>
      </c>
      <c r="N16" s="72">
        <v>46</v>
      </c>
      <c r="O16" s="72">
        <f>N16*M16</f>
        <v>0.86363636363636953</v>
      </c>
      <c r="P16" s="72"/>
      <c r="Q16" s="72"/>
      <c r="R16" s="72"/>
      <c r="S16" s="54">
        <v>1.9599999999999999E-2</v>
      </c>
      <c r="T16" s="54"/>
      <c r="U16" s="54"/>
      <c r="V16" s="54"/>
      <c r="W16" s="42">
        <f>1/(M16*100)</f>
        <v>0.53263157894736479</v>
      </c>
      <c r="X16" s="42">
        <f>(10 -W16)</f>
        <v>9.467368421052635</v>
      </c>
    </row>
    <row r="17" spans="1:32" hidden="1" x14ac:dyDescent="0.25">
      <c r="B17" s="32">
        <v>7</v>
      </c>
      <c r="C17" s="43">
        <v>0</v>
      </c>
      <c r="D17" s="43">
        <v>6</v>
      </c>
      <c r="E17">
        <v>1</v>
      </c>
      <c r="F17">
        <v>3.5</v>
      </c>
      <c r="G17">
        <v>0.7</v>
      </c>
      <c r="H17">
        <v>1.28</v>
      </c>
      <c r="I17">
        <v>0.9</v>
      </c>
      <c r="J17" s="37">
        <v>6.32</v>
      </c>
      <c r="K17" s="9"/>
      <c r="L17" s="38">
        <v>0</v>
      </c>
      <c r="M17" s="54">
        <v>1.8175809649702484E-2</v>
      </c>
      <c r="N17" s="54"/>
      <c r="O17" s="54"/>
      <c r="P17" s="54"/>
      <c r="Q17" s="54"/>
      <c r="R17" s="54"/>
      <c r="S17" s="54"/>
      <c r="T17" s="54"/>
      <c r="U17" s="54"/>
      <c r="V17" s="54"/>
    </row>
    <row r="18" spans="1:32" hidden="1" x14ac:dyDescent="0.25">
      <c r="B18" s="36" t="s">
        <v>84</v>
      </c>
      <c r="C18" s="43">
        <v>0</v>
      </c>
      <c r="D18" s="43">
        <v>6</v>
      </c>
      <c r="E18">
        <v>1</v>
      </c>
      <c r="F18">
        <v>3.5</v>
      </c>
      <c r="G18">
        <v>0.7</v>
      </c>
      <c r="H18">
        <v>1.28</v>
      </c>
      <c r="I18">
        <v>0.9</v>
      </c>
      <c r="J18" s="37">
        <v>6.39</v>
      </c>
      <c r="K18" s="9"/>
      <c r="L18" s="38">
        <v>0</v>
      </c>
      <c r="M18" s="54">
        <v>1.9756338491932413E-2</v>
      </c>
      <c r="N18" s="54"/>
      <c r="O18" s="54"/>
      <c r="P18" s="54"/>
      <c r="Q18" s="54"/>
      <c r="R18" s="54"/>
      <c r="S18" s="54"/>
      <c r="T18" s="54"/>
      <c r="U18" s="54"/>
      <c r="V18" s="54"/>
    </row>
    <row r="19" spans="1:32" hidden="1" x14ac:dyDescent="0.25">
      <c r="A19" s="43" t="str">
        <f>"MT-KBH-GAS-001-"&amp;B19</f>
        <v>MT-KBH-GAS-001-8</v>
      </c>
      <c r="B19" s="31">
        <v>8</v>
      </c>
      <c r="C19" s="43">
        <v>0</v>
      </c>
      <c r="D19" s="43">
        <v>9</v>
      </c>
      <c r="E19">
        <v>1</v>
      </c>
      <c r="F19">
        <v>3.5</v>
      </c>
      <c r="G19">
        <v>0.74</v>
      </c>
      <c r="H19">
        <v>3.31</v>
      </c>
      <c r="I19">
        <v>2.4500000000000002</v>
      </c>
      <c r="J19" s="37">
        <v>13.33</v>
      </c>
      <c r="K19" s="9"/>
      <c r="L19" s="38">
        <v>2</v>
      </c>
      <c r="M19" s="54">
        <v>2.0367936925098362E-2</v>
      </c>
      <c r="N19" s="72">
        <v>47</v>
      </c>
      <c r="O19" s="72">
        <f>N19*M19</f>
        <v>0.95729303547962297</v>
      </c>
      <c r="P19" s="72"/>
      <c r="Q19" s="72"/>
      <c r="R19" s="72"/>
      <c r="S19" s="54">
        <v>2.2200000000000001E-2</v>
      </c>
      <c r="T19" s="54"/>
      <c r="U19" s="54"/>
      <c r="V19" s="54"/>
      <c r="W19" s="42">
        <f>1/(M19*100)</f>
        <v>0.49096774193548848</v>
      </c>
      <c r="X19" s="42">
        <f>(10 -W19)</f>
        <v>9.5090322580645115</v>
      </c>
    </row>
    <row r="20" spans="1:32" hidden="1" x14ac:dyDescent="0.25">
      <c r="B20" s="32">
        <v>9</v>
      </c>
      <c r="C20" s="43">
        <v>0</v>
      </c>
      <c r="D20" s="43">
        <v>2</v>
      </c>
      <c r="E20">
        <v>1</v>
      </c>
      <c r="F20">
        <v>3.5</v>
      </c>
      <c r="G20">
        <v>0.83</v>
      </c>
      <c r="H20">
        <v>0.77</v>
      </c>
      <c r="I20">
        <v>0.64</v>
      </c>
      <c r="J20" s="37">
        <v>6.1</v>
      </c>
      <c r="K20" s="9"/>
      <c r="L20" s="38">
        <v>0</v>
      </c>
      <c r="M20" s="54">
        <v>1.2251655629138755E-2</v>
      </c>
      <c r="N20" s="54"/>
      <c r="O20" s="54"/>
      <c r="P20" s="54"/>
      <c r="Q20" s="54"/>
      <c r="R20" s="54"/>
      <c r="S20" s="54"/>
      <c r="T20" s="54"/>
      <c r="U20" s="54"/>
      <c r="V20" s="54"/>
    </row>
    <row r="21" spans="1:32" hidden="1" x14ac:dyDescent="0.25">
      <c r="B21" s="31" t="s">
        <v>85</v>
      </c>
      <c r="C21" s="43">
        <v>0</v>
      </c>
      <c r="D21" s="43">
        <v>2</v>
      </c>
      <c r="E21">
        <v>1</v>
      </c>
      <c r="F21">
        <v>3.5</v>
      </c>
      <c r="G21">
        <v>0.83</v>
      </c>
      <c r="H21">
        <v>0.77</v>
      </c>
      <c r="I21">
        <v>0.64</v>
      </c>
      <c r="J21" s="37">
        <v>6.16</v>
      </c>
      <c r="K21" s="9"/>
      <c r="L21" s="38">
        <v>0</v>
      </c>
      <c r="M21" s="54">
        <v>1.6246684350132455E-2</v>
      </c>
      <c r="N21" s="54"/>
      <c r="O21" s="54"/>
      <c r="P21" s="54"/>
      <c r="Q21" s="54"/>
      <c r="R21" s="54"/>
      <c r="S21" s="54"/>
      <c r="T21" s="54"/>
      <c r="U21" s="54"/>
      <c r="V21" s="54"/>
    </row>
    <row r="22" spans="1:32" hidden="1" x14ac:dyDescent="0.25">
      <c r="B22" s="31">
        <v>10</v>
      </c>
      <c r="C22" s="43">
        <v>0</v>
      </c>
      <c r="D22" s="43">
        <v>10</v>
      </c>
      <c r="E22">
        <v>1</v>
      </c>
      <c r="F22">
        <v>3.5</v>
      </c>
      <c r="G22">
        <v>0.91</v>
      </c>
      <c r="H22">
        <v>1.94</v>
      </c>
      <c r="I22">
        <v>1.77</v>
      </c>
      <c r="J22" s="37">
        <v>10.02</v>
      </c>
      <c r="K22" s="9"/>
      <c r="L22" s="38">
        <v>1</v>
      </c>
      <c r="M22" s="54">
        <v>2.7723418134377311E-2</v>
      </c>
      <c r="N22" s="54"/>
      <c r="O22" s="54"/>
      <c r="P22" s="54"/>
      <c r="Q22" s="54"/>
      <c r="R22" s="54"/>
      <c r="S22" s="54"/>
      <c r="T22" s="54"/>
      <c r="U22" s="54"/>
      <c r="V22" s="54"/>
    </row>
    <row r="23" spans="1:32" hidden="1" x14ac:dyDescent="0.25">
      <c r="A23" s="43" t="str">
        <f>"MT-KBH-GAS-001-"&amp;B23</f>
        <v>MT-KBH-GAS-001-11</v>
      </c>
      <c r="B23" s="31">
        <v>11</v>
      </c>
      <c r="C23" s="43">
        <v>0</v>
      </c>
      <c r="D23" s="43">
        <v>5</v>
      </c>
      <c r="E23">
        <v>1</v>
      </c>
      <c r="F23">
        <v>3.5</v>
      </c>
      <c r="G23">
        <v>0.98</v>
      </c>
      <c r="H23">
        <v>2.85</v>
      </c>
      <c r="I23">
        <v>2.79</v>
      </c>
      <c r="J23" s="59">
        <v>13.31</v>
      </c>
      <c r="K23" s="40"/>
      <c r="L23" s="55">
        <v>2</v>
      </c>
      <c r="M23" s="54">
        <v>2.7795945062131813E-2</v>
      </c>
      <c r="N23" s="73">
        <v>46</v>
      </c>
      <c r="O23" s="73">
        <f>N23*M23</f>
        <v>1.2786134728580634</v>
      </c>
      <c r="P23" s="71">
        <v>13.651</v>
      </c>
      <c r="Q23" s="71">
        <v>14.664999999999999</v>
      </c>
      <c r="R23" s="71">
        <v>13.68</v>
      </c>
      <c r="S23" s="77">
        <f>(R23-P23)/(Q23-P23)</f>
        <v>2.859960552268238E-2</v>
      </c>
      <c r="T23" s="77"/>
      <c r="U23" s="77"/>
      <c r="V23" s="77"/>
      <c r="W23" s="71">
        <f>1/(M23*100)</f>
        <v>0.35976470588235687</v>
      </c>
      <c r="X23" s="71">
        <f>(10 -W23)</f>
        <v>9.6402352941176428</v>
      </c>
    </row>
    <row r="24" spans="1:32" s="47" customFormat="1" x14ac:dyDescent="0.25">
      <c r="A24" s="43" t="str">
        <f>"MT-KBH-GAS-001-"&amp;B24</f>
        <v>MT-KBH-GAS-001-12</v>
      </c>
      <c r="B24" s="51">
        <v>12</v>
      </c>
      <c r="C24" s="57">
        <v>1</v>
      </c>
      <c r="D24" s="57">
        <v>7</v>
      </c>
      <c r="E24" s="47">
        <v>1</v>
      </c>
      <c r="F24" s="47">
        <v>3.5</v>
      </c>
      <c r="G24" s="47">
        <v>0.1</v>
      </c>
      <c r="H24" s="47">
        <v>2.62</v>
      </c>
      <c r="I24" s="47">
        <v>0.26</v>
      </c>
      <c r="J24" s="37">
        <v>12.35</v>
      </c>
      <c r="K24" s="9"/>
      <c r="L24" s="38">
        <v>2</v>
      </c>
      <c r="M24" s="56">
        <v>1.9953441968740366E-3</v>
      </c>
      <c r="N24" s="72">
        <v>45</v>
      </c>
      <c r="O24" s="72">
        <f>N24*M24</f>
        <v>8.9790488859331649E-2</v>
      </c>
      <c r="P24" s="42">
        <v>13.644</v>
      </c>
      <c r="Q24" s="42">
        <v>14.608000000000001</v>
      </c>
      <c r="R24" s="42">
        <v>13.646000000000001</v>
      </c>
      <c r="S24" s="77">
        <f>(R24-P24)/(Q24-P24)</f>
        <v>2.0746887966811901E-3</v>
      </c>
      <c r="T24" s="78">
        <v>28</v>
      </c>
      <c r="U24" s="78">
        <f>S24*T24/2.5%-T24</f>
        <v>-25.676348547717069</v>
      </c>
      <c r="V24" s="54" t="s">
        <v>86</v>
      </c>
      <c r="W24" s="42">
        <f>1/(M24*100)</f>
        <v>5.0116666666664766</v>
      </c>
      <c r="X24" s="42">
        <f>(10 -W24)</f>
        <v>4.9883333333335234</v>
      </c>
      <c r="Y24" s="57"/>
      <c r="Z24" s="57"/>
      <c r="AA24" s="57"/>
      <c r="AB24" s="57"/>
      <c r="AC24" s="57"/>
      <c r="AD24" s="57"/>
      <c r="AE24" s="57"/>
      <c r="AF24" s="57"/>
    </row>
    <row r="25" spans="1:32" hidden="1" x14ac:dyDescent="0.25">
      <c r="B25" s="31">
        <v>13</v>
      </c>
      <c r="C25" s="43">
        <v>1</v>
      </c>
      <c r="D25" s="43">
        <v>8</v>
      </c>
      <c r="E25">
        <v>1</v>
      </c>
      <c r="F25">
        <v>3.5</v>
      </c>
      <c r="G25">
        <v>0.2</v>
      </c>
      <c r="H25">
        <v>0.56999999999999995</v>
      </c>
      <c r="I25">
        <v>0.11</v>
      </c>
      <c r="J25" s="37">
        <v>6.24</v>
      </c>
      <c r="K25" s="9"/>
      <c r="L25" s="38">
        <v>0</v>
      </c>
      <c r="M25" s="54">
        <v>-3.3288948069222567E-4</v>
      </c>
      <c r="N25" s="54"/>
      <c r="O25" s="54"/>
      <c r="P25" s="54"/>
      <c r="Q25" s="54"/>
      <c r="R25" s="54"/>
      <c r="S25" s="54"/>
      <c r="T25" s="54"/>
      <c r="U25" s="54"/>
      <c r="V25" s="54"/>
    </row>
    <row r="26" spans="1:32" hidden="1" x14ac:dyDescent="0.25">
      <c r="B26" s="31">
        <v>14</v>
      </c>
      <c r="C26" s="43">
        <v>1</v>
      </c>
      <c r="D26" s="43">
        <v>0</v>
      </c>
      <c r="E26">
        <v>1</v>
      </c>
      <c r="F26">
        <v>3.5</v>
      </c>
      <c r="G26">
        <v>0.28000000000000003</v>
      </c>
      <c r="H26">
        <v>1.76</v>
      </c>
      <c r="I26">
        <v>0.49</v>
      </c>
      <c r="J26" s="37">
        <v>9.25</v>
      </c>
      <c r="K26" s="9"/>
      <c r="L26" s="38">
        <v>1</v>
      </c>
      <c r="M26" s="54">
        <v>9.9304865938434714E-3</v>
      </c>
      <c r="N26" s="54"/>
      <c r="O26" s="54"/>
      <c r="P26" s="54"/>
      <c r="Q26" s="54"/>
      <c r="R26" s="54"/>
      <c r="S26" s="54"/>
      <c r="T26" s="54"/>
      <c r="U26" s="54"/>
      <c r="V26" s="54"/>
    </row>
    <row r="27" spans="1:32" hidden="1" x14ac:dyDescent="0.25">
      <c r="B27" s="32">
        <v>15</v>
      </c>
      <c r="C27" s="43">
        <v>1</v>
      </c>
      <c r="D27" s="43">
        <v>11</v>
      </c>
      <c r="E27">
        <v>1</v>
      </c>
      <c r="F27">
        <v>3.5</v>
      </c>
      <c r="G27">
        <v>0.37</v>
      </c>
      <c r="H27">
        <v>2.15</v>
      </c>
      <c r="I27">
        <v>0.8</v>
      </c>
      <c r="J27" s="37">
        <v>9.76</v>
      </c>
      <c r="K27" s="9"/>
      <c r="L27" s="38">
        <v>1</v>
      </c>
      <c r="M27" s="54">
        <v>1.1600928074245983E-2</v>
      </c>
      <c r="N27" s="54"/>
      <c r="O27" s="54"/>
      <c r="P27" s="54"/>
      <c r="Q27" s="54"/>
      <c r="R27" s="54"/>
      <c r="S27" s="54"/>
      <c r="T27" s="54"/>
      <c r="U27" s="54"/>
      <c r="V27" s="54"/>
    </row>
    <row r="28" spans="1:32" hidden="1" x14ac:dyDescent="0.25">
      <c r="A28" s="43" t="str">
        <f>"MT-KBH-GAS-001-"&amp;B28</f>
        <v>MT-KBH-GAS-001-15-1</v>
      </c>
      <c r="B28" s="31" t="s">
        <v>87</v>
      </c>
      <c r="C28" s="43">
        <v>1</v>
      </c>
      <c r="D28" s="43">
        <v>11</v>
      </c>
      <c r="E28">
        <v>1</v>
      </c>
      <c r="F28">
        <v>3.5</v>
      </c>
      <c r="G28">
        <v>0.37</v>
      </c>
      <c r="H28">
        <v>2.15</v>
      </c>
      <c r="I28">
        <v>0.8</v>
      </c>
      <c r="J28" s="37">
        <v>11.8</v>
      </c>
      <c r="K28" s="9"/>
      <c r="L28" s="38">
        <v>2</v>
      </c>
      <c r="M28" s="54">
        <v>8.961168270826169E-3</v>
      </c>
      <c r="N28" s="72">
        <v>47</v>
      </c>
      <c r="O28" s="72">
        <f>N28*M28</f>
        <v>0.42117490872882996</v>
      </c>
      <c r="P28" s="42">
        <v>13.756</v>
      </c>
      <c r="Q28" s="42">
        <v>14.868</v>
      </c>
      <c r="R28" s="42">
        <v>13.769</v>
      </c>
      <c r="S28" s="77">
        <f>(R28-P28)/(Q28-P28)</f>
        <v>1.1690647482014298E-2</v>
      </c>
      <c r="T28" s="54"/>
      <c r="U28" s="54"/>
      <c r="V28" s="54"/>
      <c r="W28" s="42">
        <f>1/(M28*100)</f>
        <v>1.1159259259259571</v>
      </c>
      <c r="X28" s="42">
        <f>(10 -W28)</f>
        <v>8.8840740740740429</v>
      </c>
    </row>
    <row r="29" spans="1:32" hidden="1" x14ac:dyDescent="0.25">
      <c r="B29" s="31">
        <v>16</v>
      </c>
      <c r="C29" s="43">
        <v>1</v>
      </c>
      <c r="D29" s="43">
        <v>4</v>
      </c>
      <c r="E29">
        <v>1</v>
      </c>
      <c r="F29">
        <v>3.5</v>
      </c>
      <c r="G29">
        <v>0.38</v>
      </c>
      <c r="H29">
        <v>1.23</v>
      </c>
      <c r="I29">
        <v>0.47</v>
      </c>
      <c r="J29" s="37">
        <v>6.59</v>
      </c>
      <c r="K29" s="9"/>
      <c r="L29" s="38">
        <v>0</v>
      </c>
      <c r="M29" s="54">
        <v>1.1616329239960213E-2</v>
      </c>
      <c r="N29" s="54"/>
      <c r="O29" s="54"/>
      <c r="P29" s="54"/>
      <c r="Q29" s="54"/>
      <c r="R29" s="54"/>
      <c r="S29" s="54"/>
      <c r="T29" s="54"/>
      <c r="U29" s="54"/>
      <c r="V29" s="54"/>
    </row>
    <row r="30" spans="1:32" hidden="1" x14ac:dyDescent="0.25">
      <c r="A30" s="43" t="str">
        <f>"MT-KBH-GAS-001-"&amp;B30</f>
        <v>MT-KBH-GAS-001-17</v>
      </c>
      <c r="B30" s="31">
        <v>17</v>
      </c>
      <c r="C30" s="43">
        <v>1</v>
      </c>
      <c r="D30" s="43">
        <v>3</v>
      </c>
      <c r="E30">
        <v>1</v>
      </c>
      <c r="F30">
        <v>3.5</v>
      </c>
      <c r="G30">
        <v>0.46</v>
      </c>
      <c r="H30">
        <v>3.14</v>
      </c>
      <c r="I30">
        <v>1.44</v>
      </c>
      <c r="J30" s="37">
        <v>13.08</v>
      </c>
      <c r="K30" s="9"/>
      <c r="L30" s="38">
        <v>2</v>
      </c>
      <c r="M30" s="54">
        <v>1.3087248322148137E-2</v>
      </c>
      <c r="N30" s="72">
        <v>47.5</v>
      </c>
      <c r="O30" s="72">
        <f>N30*M30</f>
        <v>0.62164429530203646</v>
      </c>
      <c r="P30" s="42">
        <v>13.722</v>
      </c>
      <c r="Q30" s="42">
        <v>14.760999999999999</v>
      </c>
      <c r="R30" s="42">
        <v>13.737</v>
      </c>
      <c r="S30" s="77">
        <f>(R30-P30)/(Q30-P30)</f>
        <v>1.4436958614052524E-2</v>
      </c>
      <c r="T30" s="54"/>
      <c r="U30" s="54"/>
      <c r="V30" s="54"/>
      <c r="W30" s="42">
        <f>1/(M30*100)</f>
        <v>0.76410256410253574</v>
      </c>
      <c r="X30" s="42">
        <f>(10 -W30)</f>
        <v>9.2358974358974635</v>
      </c>
    </row>
    <row r="31" spans="1:32" hidden="1" x14ac:dyDescent="0.25">
      <c r="A31" s="43" t="str">
        <f>"MT-KBH-GAS-001-"&amp;B31</f>
        <v>MT-KBH-GAS-001-18</v>
      </c>
      <c r="B31" s="31">
        <v>18</v>
      </c>
      <c r="C31" s="43">
        <v>1</v>
      </c>
      <c r="D31" s="43">
        <v>1</v>
      </c>
      <c r="E31">
        <v>1</v>
      </c>
      <c r="F31">
        <v>3.5</v>
      </c>
      <c r="G31">
        <v>0.66</v>
      </c>
      <c r="H31">
        <v>2.35</v>
      </c>
      <c r="I31">
        <v>1.55</v>
      </c>
      <c r="J31" s="37">
        <v>12.75</v>
      </c>
      <c r="K31" s="9"/>
      <c r="L31" s="38">
        <v>2</v>
      </c>
      <c r="M31" s="54">
        <v>1.8867924528301421E-2</v>
      </c>
      <c r="N31" s="72">
        <v>46</v>
      </c>
      <c r="O31" s="72">
        <f>N31*M31</f>
        <v>0.86792452830186539</v>
      </c>
      <c r="P31" s="42">
        <v>13.798</v>
      </c>
      <c r="Q31" s="42">
        <v>15.055</v>
      </c>
      <c r="R31" s="42">
        <v>13.824</v>
      </c>
      <c r="S31" s="77">
        <f>(R31-P31)/(Q31-P31)</f>
        <v>2.0684168655528884E-2</v>
      </c>
      <c r="T31" s="54"/>
      <c r="U31" s="54"/>
      <c r="V31" s="54"/>
      <c r="W31" s="42">
        <f>1/(M31*100)</f>
        <v>0.53000000000001313</v>
      </c>
      <c r="X31" s="42">
        <f>(10 -W31)</f>
        <v>9.4699999999999864</v>
      </c>
    </row>
    <row r="32" spans="1:32" hidden="1" x14ac:dyDescent="0.25">
      <c r="B32" s="36">
        <v>19</v>
      </c>
      <c r="C32" s="43">
        <v>1</v>
      </c>
      <c r="D32" s="43">
        <v>6</v>
      </c>
      <c r="E32">
        <v>1</v>
      </c>
      <c r="F32">
        <v>3.5</v>
      </c>
      <c r="G32">
        <v>0.7</v>
      </c>
      <c r="H32">
        <v>1.28</v>
      </c>
      <c r="I32">
        <v>0.9</v>
      </c>
      <c r="J32" s="37">
        <v>6.37</v>
      </c>
      <c r="K32" s="9"/>
      <c r="L32" s="38">
        <v>0</v>
      </c>
      <c r="M32" s="54">
        <v>1.9129287598944545E-2</v>
      </c>
      <c r="N32" s="54"/>
      <c r="O32" s="54"/>
      <c r="P32" s="54"/>
      <c r="Q32" s="54"/>
      <c r="R32" s="54"/>
      <c r="S32" s="54"/>
      <c r="T32" s="54"/>
      <c r="U32" s="54"/>
      <c r="V32" s="54"/>
    </row>
    <row r="33" spans="1:32" hidden="1" x14ac:dyDescent="0.25">
      <c r="A33" s="43" t="str">
        <f>"MT-KBH-GAS-001-"&amp;B33</f>
        <v>MT-KBH-GAS-001-20</v>
      </c>
      <c r="B33" s="31">
        <v>20</v>
      </c>
      <c r="C33" s="43">
        <v>1</v>
      </c>
      <c r="D33" s="43">
        <v>9</v>
      </c>
      <c r="E33">
        <v>1</v>
      </c>
      <c r="F33">
        <v>3.5</v>
      </c>
      <c r="G33">
        <v>0.74</v>
      </c>
      <c r="H33">
        <v>3.31</v>
      </c>
      <c r="I33">
        <v>2.4500000000000002</v>
      </c>
      <c r="J33" s="37">
        <v>13.29</v>
      </c>
      <c r="K33" s="9"/>
      <c r="L33" s="38">
        <v>2</v>
      </c>
      <c r="M33" s="54">
        <v>1.9999999999999976E-2</v>
      </c>
      <c r="N33" s="72">
        <v>47.5</v>
      </c>
      <c r="O33" s="72">
        <f>N33*M33</f>
        <v>0.94999999999999885</v>
      </c>
      <c r="P33" s="42">
        <v>13.734</v>
      </c>
      <c r="Q33" s="42">
        <v>14.827</v>
      </c>
      <c r="R33" s="42">
        <v>13.757999999999999</v>
      </c>
      <c r="S33" s="77">
        <f>(R33-P33)/(Q33-P33)</f>
        <v>2.1957913998169383E-2</v>
      </c>
      <c r="T33" s="54"/>
      <c r="U33" s="54"/>
      <c r="V33" s="54"/>
      <c r="W33" s="42">
        <f>1/(M33*100)</f>
        <v>0.50000000000000067</v>
      </c>
      <c r="X33" s="42">
        <f>(10 -W33)</f>
        <v>9.5</v>
      </c>
    </row>
    <row r="34" spans="1:32" hidden="1" x14ac:dyDescent="0.25">
      <c r="B34" s="32" t="s">
        <v>88</v>
      </c>
      <c r="C34" s="43">
        <v>1</v>
      </c>
      <c r="D34" s="43">
        <v>2</v>
      </c>
      <c r="E34">
        <v>1</v>
      </c>
      <c r="F34">
        <v>3.5</v>
      </c>
      <c r="G34">
        <v>0.83</v>
      </c>
      <c r="H34">
        <v>0.77</v>
      </c>
      <c r="I34">
        <v>0.64</v>
      </c>
      <c r="J34" s="37">
        <v>6.12</v>
      </c>
      <c r="K34" s="9" t="s">
        <v>89</v>
      </c>
      <c r="L34" s="38">
        <v>0</v>
      </c>
      <c r="M34" s="54">
        <v>1.5216672179953492E-2</v>
      </c>
      <c r="N34" s="54"/>
      <c r="O34" s="54"/>
      <c r="P34" s="54"/>
      <c r="Q34" s="54"/>
      <c r="R34" s="54"/>
      <c r="S34" s="54"/>
      <c r="T34" s="54"/>
      <c r="U34" s="54"/>
      <c r="V34" s="54"/>
    </row>
    <row r="35" spans="1:32" hidden="1" x14ac:dyDescent="0.25">
      <c r="B35" s="32" t="s">
        <v>90</v>
      </c>
      <c r="C35" s="43">
        <v>1</v>
      </c>
      <c r="D35" s="43">
        <v>10</v>
      </c>
      <c r="E35">
        <v>1</v>
      </c>
      <c r="F35">
        <v>3.5</v>
      </c>
      <c r="G35">
        <v>0.91</v>
      </c>
      <c r="H35">
        <v>1.94</v>
      </c>
      <c r="I35">
        <v>1.77</v>
      </c>
      <c r="J35" s="37">
        <v>10.42</v>
      </c>
      <c r="K35" s="9" t="s">
        <v>91</v>
      </c>
      <c r="L35" s="38">
        <v>1</v>
      </c>
      <c r="M35" s="54">
        <v>2.1466314398943028E-2</v>
      </c>
      <c r="N35" s="54"/>
      <c r="O35" s="54"/>
      <c r="P35" s="54"/>
      <c r="Q35" s="54"/>
      <c r="R35" s="54"/>
      <c r="S35" s="54"/>
      <c r="T35" s="54"/>
      <c r="U35" s="54"/>
      <c r="V35" s="54"/>
    </row>
    <row r="36" spans="1:32" hidden="1" x14ac:dyDescent="0.25">
      <c r="B36" s="32" t="s">
        <v>92</v>
      </c>
      <c r="C36" s="43">
        <v>1</v>
      </c>
      <c r="D36" s="43">
        <v>5</v>
      </c>
      <c r="E36">
        <v>1</v>
      </c>
      <c r="F36">
        <v>3.5</v>
      </c>
      <c r="G36">
        <v>0.98</v>
      </c>
      <c r="H36">
        <v>2.85</v>
      </c>
      <c r="I36">
        <v>2.79</v>
      </c>
      <c r="J36" s="37">
        <v>13.19</v>
      </c>
      <c r="K36" s="9" t="s">
        <v>89</v>
      </c>
      <c r="L36" s="38">
        <v>2</v>
      </c>
      <c r="M36" s="54">
        <v>2.7695351137487518E-2</v>
      </c>
      <c r="N36" s="54"/>
      <c r="O36" s="54"/>
      <c r="P36" s="54"/>
      <c r="Q36" s="54"/>
      <c r="R36" s="54"/>
      <c r="S36" s="54"/>
      <c r="T36" s="54"/>
      <c r="U36" s="54"/>
      <c r="V36" s="54"/>
    </row>
    <row r="37" spans="1:32" hidden="1" x14ac:dyDescent="0.25">
      <c r="B37" s="31" t="s">
        <v>93</v>
      </c>
      <c r="C37" s="43">
        <v>1</v>
      </c>
      <c r="D37" s="43">
        <v>2</v>
      </c>
      <c r="E37">
        <v>1</v>
      </c>
      <c r="F37">
        <v>3.5</v>
      </c>
      <c r="G37">
        <v>0.83</v>
      </c>
      <c r="H37">
        <v>0.77</v>
      </c>
      <c r="I37">
        <v>0.64</v>
      </c>
      <c r="J37" s="37">
        <v>6.14</v>
      </c>
      <c r="K37" s="9" t="s">
        <v>94</v>
      </c>
      <c r="L37" s="38">
        <v>0</v>
      </c>
      <c r="M37" s="54">
        <v>1.4775016789791961E-2</v>
      </c>
      <c r="N37" s="54"/>
      <c r="O37" s="54"/>
      <c r="P37" s="54"/>
      <c r="Q37" s="54"/>
      <c r="R37" s="54"/>
      <c r="S37" s="54"/>
      <c r="T37" s="54"/>
      <c r="U37" s="54"/>
      <c r="V37" s="54"/>
    </row>
    <row r="38" spans="1:32" hidden="1" x14ac:dyDescent="0.25">
      <c r="B38" s="31" t="s">
        <v>95</v>
      </c>
      <c r="C38" s="43">
        <v>1</v>
      </c>
      <c r="D38" s="43">
        <v>10</v>
      </c>
      <c r="E38">
        <v>1</v>
      </c>
      <c r="F38">
        <v>3.5</v>
      </c>
      <c r="G38">
        <v>0.91</v>
      </c>
      <c r="H38">
        <v>1.94</v>
      </c>
      <c r="I38">
        <v>1.77</v>
      </c>
      <c r="J38" s="37">
        <v>9.99</v>
      </c>
      <c r="K38" s="9" t="s">
        <v>96</v>
      </c>
      <c r="L38" s="38">
        <v>1</v>
      </c>
      <c r="M38" s="54">
        <v>2.8496560759908213E-2</v>
      </c>
      <c r="N38" s="54"/>
      <c r="O38" s="54"/>
      <c r="P38" s="54"/>
      <c r="Q38" s="54"/>
      <c r="R38" s="54"/>
      <c r="S38" s="54"/>
      <c r="T38" s="54"/>
      <c r="U38" s="54"/>
      <c r="V38" s="54"/>
    </row>
    <row r="39" spans="1:32" hidden="1" x14ac:dyDescent="0.25">
      <c r="A39" s="43" t="str">
        <f>"MT-KBH-GAS-001-"&amp;B39</f>
        <v>MT-KBH-GAS-001-23-1</v>
      </c>
      <c r="B39" s="31" t="s">
        <v>97</v>
      </c>
      <c r="C39" s="43">
        <v>1</v>
      </c>
      <c r="D39" s="43">
        <v>5</v>
      </c>
      <c r="E39">
        <v>1</v>
      </c>
      <c r="F39">
        <v>3.5</v>
      </c>
      <c r="G39">
        <v>0.98</v>
      </c>
      <c r="H39">
        <v>2.85</v>
      </c>
      <c r="I39">
        <v>2.79</v>
      </c>
      <c r="J39" s="59">
        <v>13.3</v>
      </c>
      <c r="K39" s="40" t="s">
        <v>98</v>
      </c>
      <c r="L39" s="55">
        <v>2</v>
      </c>
      <c r="M39" s="54">
        <v>2.8909329829171888E-2</v>
      </c>
      <c r="N39" s="74">
        <v>46.5</v>
      </c>
      <c r="O39" s="74">
        <f>N39*M39</f>
        <v>1.3442838370564929</v>
      </c>
      <c r="P39" s="76">
        <v>13.635</v>
      </c>
      <c r="Q39" s="76">
        <v>14.478999999999999</v>
      </c>
      <c r="R39" s="76">
        <v>13.667999999999999</v>
      </c>
      <c r="S39" s="77">
        <f>(R39-P39)/(Q39-P39)</f>
        <v>3.9099526066350115E-2</v>
      </c>
      <c r="T39" s="77"/>
      <c r="U39" s="77"/>
      <c r="V39" s="77"/>
      <c r="W39" s="71">
        <f>1/(M39*100)</f>
        <v>0.34590909090909394</v>
      </c>
      <c r="X39" s="71">
        <f>(10 -W39)</f>
        <v>9.6540909090909057</v>
      </c>
    </row>
    <row r="40" spans="1:32" s="47" customFormat="1" x14ac:dyDescent="0.25">
      <c r="A40" s="43" t="str">
        <f>"MT-KBH-GAS-001-"&amp;B40</f>
        <v>MT-KBH-GAS-001-24</v>
      </c>
      <c r="B40" s="51">
        <v>24</v>
      </c>
      <c r="C40" s="57">
        <v>2</v>
      </c>
      <c r="D40" s="57">
        <v>7</v>
      </c>
      <c r="E40" s="47">
        <v>1</v>
      </c>
      <c r="F40" s="47">
        <v>3.5</v>
      </c>
      <c r="G40" s="47">
        <v>0.1</v>
      </c>
      <c r="H40" s="47">
        <v>2.62</v>
      </c>
      <c r="I40" s="47">
        <v>0.26</v>
      </c>
      <c r="J40" s="37">
        <v>11.74</v>
      </c>
      <c r="K40" s="9"/>
      <c r="L40" s="38">
        <v>2</v>
      </c>
      <c r="M40" s="56">
        <v>2.6836632002686669E-3</v>
      </c>
      <c r="N40" s="72">
        <v>46</v>
      </c>
      <c r="O40" s="72">
        <f>N40*M40</f>
        <v>0.12344850721235867</v>
      </c>
      <c r="P40" s="42">
        <v>13.657</v>
      </c>
      <c r="Q40" s="42">
        <v>14.662000000000001</v>
      </c>
      <c r="R40" s="42">
        <v>13.66</v>
      </c>
      <c r="S40" s="77">
        <f>(R40-P40)/(Q40-P40)</f>
        <v>2.9850746268657823E-3</v>
      </c>
      <c r="T40" s="78">
        <v>35</v>
      </c>
      <c r="U40" s="78">
        <f>S40*T40/2.5%-T40</f>
        <v>-30.820895522387907</v>
      </c>
      <c r="V40" s="54" t="s">
        <v>86</v>
      </c>
      <c r="W40" s="42">
        <f>1/(M40*100)</f>
        <v>3.7262499999995828</v>
      </c>
      <c r="X40" s="42">
        <f>(10 -W40)</f>
        <v>6.2737500000004172</v>
      </c>
      <c r="Y40" s="57"/>
      <c r="Z40" s="57"/>
      <c r="AA40" s="57"/>
      <c r="AB40" s="57"/>
      <c r="AC40" s="57"/>
      <c r="AD40" s="57"/>
      <c r="AE40" s="57"/>
      <c r="AF40" s="57"/>
    </row>
    <row r="41" spans="1:32" hidden="1" x14ac:dyDescent="0.25">
      <c r="B41" s="31">
        <v>25</v>
      </c>
      <c r="C41" s="43">
        <v>2</v>
      </c>
      <c r="D41" s="43">
        <v>8</v>
      </c>
      <c r="E41">
        <v>1</v>
      </c>
      <c r="F41">
        <v>3.5</v>
      </c>
      <c r="G41">
        <v>0.2</v>
      </c>
      <c r="H41">
        <v>0.56999999999999995</v>
      </c>
      <c r="I41">
        <v>0.11</v>
      </c>
      <c r="J41" s="37">
        <v>6.31</v>
      </c>
      <c r="K41" s="9"/>
      <c r="L41" s="38">
        <v>0</v>
      </c>
      <c r="M41" s="54">
        <v>3.3624747814372776E-4</v>
      </c>
      <c r="N41" s="54"/>
      <c r="O41" s="54"/>
      <c r="P41" s="54"/>
      <c r="Q41" s="54"/>
      <c r="R41" s="54"/>
      <c r="S41" s="54"/>
      <c r="T41" s="54"/>
      <c r="U41" s="54"/>
      <c r="V41" s="54"/>
    </row>
    <row r="42" spans="1:32" hidden="1" x14ac:dyDescent="0.25">
      <c r="B42" s="31">
        <v>26</v>
      </c>
      <c r="C42" s="43">
        <v>2</v>
      </c>
      <c r="D42" s="43">
        <v>0</v>
      </c>
      <c r="E42">
        <v>1</v>
      </c>
      <c r="F42">
        <v>3.5</v>
      </c>
      <c r="G42">
        <v>0.28000000000000003</v>
      </c>
      <c r="H42">
        <v>1.76</v>
      </c>
      <c r="I42">
        <v>0.49</v>
      </c>
      <c r="J42" s="37">
        <v>9.75</v>
      </c>
      <c r="K42" s="9"/>
      <c r="L42" s="38">
        <v>1</v>
      </c>
      <c r="M42" s="54">
        <v>1.0003334444814722E-2</v>
      </c>
      <c r="N42" s="54"/>
      <c r="O42" s="54"/>
      <c r="P42" s="54"/>
      <c r="Q42" s="54"/>
      <c r="R42" s="54"/>
      <c r="S42" s="54"/>
      <c r="T42" s="54"/>
      <c r="U42" s="54"/>
      <c r="V42" s="54"/>
    </row>
    <row r="43" spans="1:32" x14ac:dyDescent="0.25">
      <c r="A43" s="43" t="str">
        <f>"MT-KBH-GAS-001-"&amp;B43</f>
        <v>MT-KBH-GAS-001-27</v>
      </c>
      <c r="B43" s="31">
        <v>27</v>
      </c>
      <c r="C43" s="43">
        <v>2</v>
      </c>
      <c r="D43" s="43">
        <v>11</v>
      </c>
      <c r="E43">
        <v>1</v>
      </c>
      <c r="F43">
        <v>3.5</v>
      </c>
      <c r="G43">
        <v>0.37</v>
      </c>
      <c r="H43">
        <v>2.15</v>
      </c>
      <c r="I43">
        <v>0.8</v>
      </c>
      <c r="J43" s="37">
        <v>11.43</v>
      </c>
      <c r="K43" s="9"/>
      <c r="L43" s="38">
        <v>2</v>
      </c>
      <c r="M43" s="54">
        <v>9.4722598105549585E-3</v>
      </c>
      <c r="N43" s="72">
        <v>47.5</v>
      </c>
      <c r="O43" s="72">
        <f>N43*M43</f>
        <v>0.44993234100136054</v>
      </c>
      <c r="P43" s="42">
        <v>13.57</v>
      </c>
      <c r="Q43" s="42">
        <v>14.541</v>
      </c>
      <c r="R43" s="42">
        <v>13.581</v>
      </c>
      <c r="S43" s="77">
        <f>(R43-P43)/(Q43-P43)</f>
        <v>1.1328527291451319E-2</v>
      </c>
      <c r="T43" s="78">
        <v>42</v>
      </c>
      <c r="U43" s="78">
        <f>S43*T43/2.5%-T43</f>
        <v>-22.968074150361787</v>
      </c>
      <c r="V43" s="54" t="s">
        <v>86</v>
      </c>
      <c r="W43" s="42">
        <f>1/(M43*100)</f>
        <v>1.0557142857142685</v>
      </c>
      <c r="X43" s="42">
        <f>(10 -W43)</f>
        <v>8.9442857142857317</v>
      </c>
    </row>
    <row r="44" spans="1:32" hidden="1" x14ac:dyDescent="0.25">
      <c r="B44" s="31">
        <v>28</v>
      </c>
      <c r="C44" s="43">
        <v>2</v>
      </c>
      <c r="D44" s="43">
        <v>4</v>
      </c>
      <c r="E44">
        <v>1</v>
      </c>
      <c r="F44">
        <v>3.5</v>
      </c>
      <c r="G44">
        <v>0.38</v>
      </c>
      <c r="H44">
        <v>1.23</v>
      </c>
      <c r="I44">
        <v>0.47</v>
      </c>
      <c r="J44" s="37">
        <v>6.7</v>
      </c>
      <c r="K44" s="9"/>
      <c r="L44" s="38">
        <v>0</v>
      </c>
      <c r="M44" s="54">
        <v>1.1928429423459112E-2</v>
      </c>
      <c r="N44" s="54"/>
      <c r="O44" s="54"/>
      <c r="P44" s="54"/>
      <c r="Q44" s="54"/>
      <c r="R44" s="54"/>
      <c r="S44" s="54"/>
      <c r="T44" s="54"/>
      <c r="U44" s="54"/>
      <c r="V44" s="54"/>
    </row>
    <row r="45" spans="1:32" x14ac:dyDescent="0.25">
      <c r="A45" s="43" t="str">
        <f>"MT-KBH-GAS-001-"&amp;B45</f>
        <v>MT-KBH-GAS-001-29</v>
      </c>
      <c r="B45" s="31">
        <v>29</v>
      </c>
      <c r="C45" s="43">
        <v>2</v>
      </c>
      <c r="D45" s="43">
        <v>3</v>
      </c>
      <c r="E45">
        <v>1</v>
      </c>
      <c r="F45">
        <v>3.5</v>
      </c>
      <c r="G45">
        <v>0.46</v>
      </c>
      <c r="H45">
        <v>3.14</v>
      </c>
      <c r="I45">
        <v>1.44</v>
      </c>
      <c r="J45" s="37">
        <v>13.12</v>
      </c>
      <c r="K45" s="9"/>
      <c r="L45" s="38">
        <v>2</v>
      </c>
      <c r="M45" s="54">
        <v>1.2931034482758522E-2</v>
      </c>
      <c r="N45" s="72">
        <v>47</v>
      </c>
      <c r="O45" s="72">
        <f>N45*M45</f>
        <v>0.60775862068965048</v>
      </c>
      <c r="P45" s="42">
        <v>13.722</v>
      </c>
      <c r="Q45" s="42">
        <v>14.882</v>
      </c>
      <c r="R45" s="42">
        <v>13.738</v>
      </c>
      <c r="S45" s="77">
        <f>(R45-P45)/(Q45-P45)</f>
        <v>1.3793103448275872E-2</v>
      </c>
      <c r="T45" s="78">
        <v>43</v>
      </c>
      <c r="U45" s="78">
        <f>S45*T45/2.5%-T45</f>
        <v>-19.275862068965502</v>
      </c>
      <c r="V45" s="54" t="s">
        <v>86</v>
      </c>
      <c r="W45" s="42">
        <f>1/(M45*100)</f>
        <v>0.77333333333333931</v>
      </c>
      <c r="X45" s="42">
        <f>(10 -W45)</f>
        <v>9.2266666666666612</v>
      </c>
    </row>
    <row r="46" spans="1:32" x14ac:dyDescent="0.25">
      <c r="A46" s="43" t="str">
        <f>"MT-KBH-GAS-001-"&amp;B46</f>
        <v>MT-KBH-GAS-001-30</v>
      </c>
      <c r="B46" s="31">
        <v>30</v>
      </c>
      <c r="C46" s="43">
        <v>2</v>
      </c>
      <c r="D46" s="43">
        <v>1</v>
      </c>
      <c r="E46">
        <v>1</v>
      </c>
      <c r="F46">
        <v>3.5</v>
      </c>
      <c r="G46">
        <v>0.66</v>
      </c>
      <c r="H46">
        <v>2.35</v>
      </c>
      <c r="I46">
        <v>1.55</v>
      </c>
      <c r="J46" s="37">
        <v>12.51</v>
      </c>
      <c r="K46" s="9"/>
      <c r="L46" s="38">
        <v>2</v>
      </c>
      <c r="M46" s="54">
        <v>1.8762343647136397E-2</v>
      </c>
      <c r="N46" s="72">
        <v>47</v>
      </c>
      <c r="O46" s="72">
        <f>N46*M46</f>
        <v>0.88183015141541066</v>
      </c>
      <c r="P46" s="42">
        <v>13.669</v>
      </c>
      <c r="Q46" s="42">
        <v>14.914</v>
      </c>
      <c r="R46" s="42">
        <v>13.693</v>
      </c>
      <c r="S46" s="77">
        <f>(R46-P46)/(Q46-P46)</f>
        <v>1.9277108433734255E-2</v>
      </c>
      <c r="T46" s="78">
        <v>43.5</v>
      </c>
      <c r="U46" s="78">
        <f>S46*T46/2.5%-T46</f>
        <v>-9.9578313253024007</v>
      </c>
      <c r="V46" s="54" t="s">
        <v>86</v>
      </c>
      <c r="W46" s="42">
        <f>1/(M46*100)</f>
        <v>0.53298245614034734</v>
      </c>
      <c r="X46" s="42">
        <f>(10 -W46)</f>
        <v>9.4670175438596527</v>
      </c>
    </row>
    <row r="47" spans="1:32" hidden="1" x14ac:dyDescent="0.25">
      <c r="B47" s="31">
        <v>31</v>
      </c>
      <c r="C47" s="43">
        <v>2</v>
      </c>
      <c r="D47" s="43">
        <v>6</v>
      </c>
      <c r="E47">
        <v>1</v>
      </c>
      <c r="F47">
        <v>3.5</v>
      </c>
      <c r="G47">
        <v>0.7</v>
      </c>
      <c r="H47">
        <v>1.28</v>
      </c>
      <c r="I47">
        <v>0.9</v>
      </c>
      <c r="J47" s="37">
        <v>6.4</v>
      </c>
      <c r="K47" s="9"/>
      <c r="L47" s="38">
        <v>0</v>
      </c>
      <c r="M47" s="54">
        <v>2.0361247947455214E-2</v>
      </c>
      <c r="N47" s="54"/>
      <c r="O47" s="54"/>
      <c r="P47" s="54"/>
      <c r="Q47" s="54"/>
      <c r="R47" s="54"/>
      <c r="S47" s="54"/>
      <c r="T47" s="54"/>
      <c r="U47" s="54"/>
      <c r="V47" s="54"/>
    </row>
    <row r="48" spans="1:32" hidden="1" x14ac:dyDescent="0.25">
      <c r="B48" s="31">
        <v>32</v>
      </c>
      <c r="C48" s="43">
        <v>2</v>
      </c>
      <c r="D48" s="43">
        <v>9</v>
      </c>
      <c r="E48">
        <v>1</v>
      </c>
      <c r="F48">
        <v>3.5</v>
      </c>
      <c r="G48">
        <v>0.74</v>
      </c>
      <c r="H48">
        <v>3.31</v>
      </c>
      <c r="I48">
        <v>2.4500000000000002</v>
      </c>
      <c r="J48" s="37">
        <v>13.26</v>
      </c>
      <c r="K48" s="9"/>
      <c r="L48" s="38">
        <v>0</v>
      </c>
      <c r="M48" s="54">
        <v>2.1367521367521194E-2</v>
      </c>
      <c r="N48" s="54"/>
      <c r="O48" s="54"/>
      <c r="P48" s="54"/>
      <c r="Q48" s="54"/>
      <c r="R48" s="54"/>
      <c r="S48" s="54"/>
      <c r="T48" s="54"/>
      <c r="U48" s="54"/>
      <c r="V48" s="54"/>
    </row>
    <row r="49" spans="1:24" hidden="1" x14ac:dyDescent="0.25">
      <c r="B49" s="31">
        <v>33</v>
      </c>
      <c r="C49" s="43">
        <v>2</v>
      </c>
      <c r="D49" s="43">
        <v>2</v>
      </c>
      <c r="E49">
        <v>1</v>
      </c>
      <c r="F49">
        <v>3.5</v>
      </c>
      <c r="G49">
        <v>0.83</v>
      </c>
      <c r="H49">
        <v>0.77</v>
      </c>
      <c r="I49">
        <v>0.64</v>
      </c>
      <c r="J49" s="37">
        <v>6.25</v>
      </c>
      <c r="K49" s="9"/>
      <c r="L49" s="38">
        <v>0</v>
      </c>
      <c r="M49" s="54">
        <v>1.6710353866317213E-2</v>
      </c>
      <c r="N49" s="54"/>
      <c r="O49" s="54"/>
      <c r="P49" s="54"/>
      <c r="Q49" s="54"/>
      <c r="R49" s="54"/>
      <c r="S49" s="54"/>
      <c r="T49" s="54"/>
      <c r="U49" s="54"/>
      <c r="V49" s="54"/>
    </row>
    <row r="50" spans="1:24" hidden="1" x14ac:dyDescent="0.25">
      <c r="B50" s="31">
        <v>34</v>
      </c>
      <c r="C50" s="43">
        <v>2</v>
      </c>
      <c r="D50" s="43">
        <v>10</v>
      </c>
      <c r="E50">
        <v>1</v>
      </c>
      <c r="F50">
        <v>3.5</v>
      </c>
      <c r="G50">
        <v>0.91</v>
      </c>
      <c r="H50">
        <v>1.94</v>
      </c>
      <c r="I50">
        <v>1.77</v>
      </c>
      <c r="J50" s="37">
        <v>9.75</v>
      </c>
      <c r="K50" s="9"/>
      <c r="L50" s="38">
        <v>1</v>
      </c>
      <c r="M50" s="54">
        <v>2.9431000654022193E-2</v>
      </c>
      <c r="N50" s="54"/>
      <c r="O50" s="54"/>
      <c r="P50" s="54"/>
      <c r="Q50" s="54"/>
      <c r="R50" s="54"/>
      <c r="S50" s="54"/>
      <c r="T50" s="54"/>
      <c r="U50" s="54"/>
      <c r="V50" s="54"/>
    </row>
    <row r="51" spans="1:24" hidden="1" x14ac:dyDescent="0.25">
      <c r="A51" s="43" t="str">
        <f>"MT-KBH-GAS-001-"&amp;B51</f>
        <v>MT-KBH-GAS-001-35</v>
      </c>
      <c r="B51" s="31">
        <v>35</v>
      </c>
      <c r="C51" s="43">
        <v>2</v>
      </c>
      <c r="D51" s="43">
        <v>5</v>
      </c>
      <c r="E51">
        <v>1</v>
      </c>
      <c r="F51">
        <v>3.5</v>
      </c>
      <c r="G51">
        <v>0.98</v>
      </c>
      <c r="H51">
        <v>2.85</v>
      </c>
      <c r="I51">
        <v>2.79</v>
      </c>
      <c r="J51" s="59">
        <v>13.27</v>
      </c>
      <c r="K51" s="40"/>
      <c r="L51" s="55">
        <v>2</v>
      </c>
      <c r="M51" s="54">
        <v>2.775057133529189E-2</v>
      </c>
      <c r="N51" s="72">
        <v>47</v>
      </c>
      <c r="O51" s="72">
        <f>N51*M51</f>
        <v>1.3042768527587187</v>
      </c>
      <c r="P51" s="42">
        <v>13.781000000000001</v>
      </c>
      <c r="Q51" s="42">
        <v>14.853999999999999</v>
      </c>
      <c r="R51" s="42">
        <v>13.811</v>
      </c>
      <c r="S51" s="77">
        <f>(R51-P51)/(Q51-P51)</f>
        <v>2.7958993476234296E-2</v>
      </c>
      <c r="T51" s="54"/>
      <c r="U51" s="54"/>
      <c r="V51" s="54"/>
      <c r="W51" s="42">
        <f>1/(M51*100)</f>
        <v>0.36035294117647459</v>
      </c>
      <c r="X51" s="42">
        <f>(10 -W51)</f>
        <v>9.6396470588235257</v>
      </c>
    </row>
    <row r="52" spans="1:24" x14ac:dyDescent="0.25"/>
    <row r="53" spans="1:24" x14ac:dyDescent="0.25"/>
    <row r="54" spans="1:24" x14ac:dyDescent="0.25">
      <c r="L54" s="43" t="s">
        <v>99</v>
      </c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24" x14ac:dyDescent="0.25">
      <c r="M55" s="42"/>
      <c r="N55" s="42" t="s">
        <v>99</v>
      </c>
      <c r="O55" s="42"/>
      <c r="P55" s="42"/>
      <c r="Q55" s="42"/>
      <c r="R55" s="42"/>
      <c r="S55" s="42"/>
      <c r="T55" s="42"/>
      <c r="U55" s="42"/>
      <c r="V55" s="42"/>
    </row>
    <row r="56" spans="1:24" x14ac:dyDescent="0.25"/>
    <row r="57" spans="1:24" x14ac:dyDescent="0.25">
      <c r="U57" s="43" t="s">
        <v>99</v>
      </c>
    </row>
    <row r="58" spans="1:24" x14ac:dyDescent="0.25"/>
    <row r="59" spans="1:24" x14ac:dyDescent="0.25">
      <c r="M59" s="42"/>
      <c r="N59" s="42"/>
      <c r="O59" s="42"/>
      <c r="P59" s="42"/>
      <c r="Q59" s="42"/>
      <c r="R59" s="42"/>
      <c r="S59" s="42"/>
      <c r="T59" s="42"/>
      <c r="U59" s="42"/>
      <c r="V59" s="42"/>
    </row>
    <row r="60" spans="1:24" x14ac:dyDescent="0.25"/>
    <row r="61" spans="1:24" x14ac:dyDescent="0.25"/>
    <row r="62" spans="1:24" x14ac:dyDescent="0.25"/>
    <row r="63" spans="1:24" x14ac:dyDescent="0.25"/>
  </sheetData>
  <autoFilter ref="A2:AF51" xr:uid="{23BA79EC-AC64-432F-99A4-099E2B02B1B9}">
    <filterColumn colId="0">
      <filters>
        <filter val="MT-KBH-GAS-001-11"/>
        <filter val="MT-KBH-GAS-001-12"/>
        <filter val="MT-KBH-GAS-001-15-1"/>
        <filter val="MT-KBH-GAS-001-17"/>
        <filter val="MT-KBH-GAS-001-18"/>
        <filter val="MT-KBH-GAS-001-20"/>
        <filter val="MT-KBH-GAS-001-23-1"/>
        <filter val="MT-KBH-GAS-001-24"/>
        <filter val="MT-KBH-GAS-001-27"/>
        <filter val="MT-KBH-GAS-001-29"/>
        <filter val="MT-KBH-GAS-001-30"/>
        <filter val="MT-KBH-GAS-001-35"/>
        <filter val="MT-KBH-GAS-001-5"/>
        <filter val="MT-KBH-GAS-001-6"/>
        <filter val="MT-KBH-GAS-001-8"/>
      </filters>
    </filterColumn>
    <filterColumn colId="21">
      <filters>
        <filter val="IP"/>
      </filters>
    </filterColumn>
  </autoFilter>
  <mergeCells count="1">
    <mergeCell ref="AA1:AD1"/>
  </mergeCells>
  <conditionalFormatting sqref="H1:H1048576">
    <cfRule type="cellIs" dxfId="0" priority="3" operator="less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Characterisation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Karim BEN HICHAM</cp:lastModifiedBy>
  <cp:revision/>
  <dcterms:created xsi:type="dcterms:W3CDTF">2023-12-13T02:08:34Z</dcterms:created>
  <dcterms:modified xsi:type="dcterms:W3CDTF">2024-03-09T09:49:35Z</dcterms:modified>
  <cp:category/>
  <cp:contentStatus/>
</cp:coreProperties>
</file>