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freesewing\patterns\Beta\PenelopePencilSkirt\"/>
    </mc:Choice>
  </mc:AlternateContent>
  <bookViews>
    <workbookView xWindow="0" yWindow="0" windowWidth="21570" windowHeight="87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3" hidden="1">Sheet4!$B$17:$L$35</definedName>
    <definedName name="_xlnm._FilterDatabase" localSheetId="4" hidden="1">Sheet5!$A$2:$J$20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5" l="1"/>
  <c r="G30" i="5"/>
  <c r="F30" i="5"/>
  <c r="R59" i="4"/>
  <c r="Q59" i="4"/>
  <c r="P59" i="4"/>
  <c r="O59" i="4"/>
  <c r="N59" i="4"/>
  <c r="R58" i="4"/>
  <c r="Q58" i="4"/>
  <c r="P58" i="4"/>
  <c r="O58" i="4"/>
  <c r="N58" i="4"/>
  <c r="R57" i="4"/>
  <c r="Q57" i="4"/>
  <c r="P57" i="4"/>
  <c r="O57" i="4"/>
  <c r="N57" i="4"/>
  <c r="R56" i="4"/>
  <c r="Q56" i="4"/>
  <c r="P56" i="4"/>
  <c r="O56" i="4"/>
  <c r="N56" i="4"/>
  <c r="R55" i="4"/>
  <c r="Q55" i="4"/>
  <c r="P55" i="4"/>
  <c r="O55" i="4"/>
  <c r="N55" i="4"/>
  <c r="R54" i="4"/>
  <c r="Q54" i="4"/>
  <c r="P54" i="4"/>
  <c r="O54" i="4"/>
  <c r="N54" i="4"/>
  <c r="R53" i="4"/>
  <c r="Q53" i="4"/>
  <c r="P53" i="4"/>
  <c r="O53" i="4"/>
  <c r="N53" i="4"/>
  <c r="R52" i="4"/>
  <c r="Q52" i="4"/>
  <c r="P52" i="4"/>
  <c r="O52" i="4"/>
  <c r="N52" i="4"/>
  <c r="R51" i="4"/>
  <c r="Q51" i="4"/>
  <c r="P51" i="4"/>
  <c r="O51" i="4"/>
  <c r="N51" i="4"/>
  <c r="R50" i="4"/>
  <c r="Q50" i="4"/>
  <c r="P50" i="4"/>
  <c r="O50" i="4"/>
  <c r="N50" i="4"/>
  <c r="R49" i="4"/>
  <c r="Q49" i="4"/>
  <c r="P49" i="4"/>
  <c r="O49" i="4"/>
  <c r="N49" i="4"/>
  <c r="R48" i="4"/>
  <c r="Q48" i="4"/>
  <c r="P48" i="4"/>
  <c r="O48" i="4"/>
  <c r="N48" i="4"/>
  <c r="R47" i="4"/>
  <c r="Q47" i="4"/>
  <c r="P47" i="4"/>
  <c r="O47" i="4"/>
  <c r="N47" i="4"/>
  <c r="R46" i="4"/>
  <c r="Q46" i="4"/>
  <c r="P46" i="4"/>
  <c r="O46" i="4"/>
  <c r="N46" i="4"/>
  <c r="R45" i="4"/>
  <c r="Q45" i="4"/>
  <c r="P45" i="4"/>
  <c r="O45" i="4"/>
  <c r="N45" i="4"/>
  <c r="R44" i="4"/>
  <c r="Q44" i="4"/>
  <c r="P44" i="4"/>
  <c r="O44" i="4"/>
  <c r="N44" i="4"/>
  <c r="R43" i="4"/>
  <c r="Q43" i="4"/>
  <c r="P43" i="4"/>
  <c r="O43" i="4"/>
  <c r="N43" i="4"/>
  <c r="R42" i="4"/>
  <c r="Q42" i="4"/>
  <c r="P42" i="4"/>
  <c r="O42" i="4"/>
  <c r="N42" i="4"/>
  <c r="R41" i="4"/>
  <c r="Q41" i="4"/>
  <c r="P41" i="4"/>
  <c r="O41" i="4"/>
  <c r="N41" i="4"/>
  <c r="Q40" i="4"/>
  <c r="P40" i="4"/>
  <c r="O40" i="4"/>
  <c r="N40" i="4"/>
  <c r="R40" i="4"/>
  <c r="J59" i="4"/>
  <c r="I59" i="4"/>
  <c r="F59" i="4"/>
  <c r="L59" i="4" s="1"/>
  <c r="E59" i="4"/>
  <c r="D59" i="4"/>
  <c r="J58" i="4"/>
  <c r="I58" i="4"/>
  <c r="E58" i="4"/>
  <c r="D58" i="4"/>
  <c r="J57" i="4"/>
  <c r="I57" i="4"/>
  <c r="E57" i="4"/>
  <c r="D57" i="4"/>
  <c r="F57" i="4"/>
  <c r="J56" i="4"/>
  <c r="I56" i="4"/>
  <c r="D56" i="4"/>
  <c r="F56" i="4"/>
  <c r="J55" i="4"/>
  <c r="I55" i="4"/>
  <c r="F55" i="4"/>
  <c r="D55" i="4"/>
  <c r="J54" i="4"/>
  <c r="I54" i="4"/>
  <c r="E54" i="4"/>
  <c r="D54" i="4"/>
  <c r="J53" i="4"/>
  <c r="I53" i="4"/>
  <c r="E53" i="4"/>
  <c r="D53" i="4"/>
  <c r="F53" i="4"/>
  <c r="J52" i="4"/>
  <c r="I52" i="4"/>
  <c r="D52" i="4"/>
  <c r="F52" i="4"/>
  <c r="J51" i="4"/>
  <c r="I51" i="4"/>
  <c r="F51" i="4"/>
  <c r="D51" i="4"/>
  <c r="J50" i="4"/>
  <c r="I50" i="4"/>
  <c r="E50" i="4"/>
  <c r="D50" i="4"/>
  <c r="J49" i="4"/>
  <c r="I49" i="4"/>
  <c r="E49" i="4"/>
  <c r="D49" i="4"/>
  <c r="F49" i="4"/>
  <c r="J48" i="4"/>
  <c r="I48" i="4"/>
  <c r="D48" i="4"/>
  <c r="F48" i="4"/>
  <c r="J47" i="4"/>
  <c r="I47" i="4"/>
  <c r="F47" i="4"/>
  <c r="D47" i="4"/>
  <c r="J46" i="4"/>
  <c r="I46" i="4"/>
  <c r="E46" i="4"/>
  <c r="D46" i="4"/>
  <c r="J45" i="4"/>
  <c r="I45" i="4"/>
  <c r="E45" i="4"/>
  <c r="D45" i="4"/>
  <c r="F45" i="4"/>
  <c r="J44" i="4"/>
  <c r="I44" i="4"/>
  <c r="D44" i="4"/>
  <c r="F44" i="4"/>
  <c r="J43" i="4"/>
  <c r="I43" i="4"/>
  <c r="F43" i="4"/>
  <c r="D43" i="4"/>
  <c r="J42" i="4"/>
  <c r="I42" i="4"/>
  <c r="E42" i="4"/>
  <c r="D42" i="4"/>
  <c r="J41" i="4"/>
  <c r="I41" i="4"/>
  <c r="E41" i="4"/>
  <c r="D41" i="4"/>
  <c r="F41" i="4"/>
  <c r="J40" i="4"/>
  <c r="I40" i="4"/>
  <c r="D40" i="4"/>
  <c r="F40" i="4"/>
  <c r="R37" i="4"/>
  <c r="Q37" i="4"/>
  <c r="L37" i="4"/>
  <c r="N37" i="4" s="1"/>
  <c r="H37" i="4"/>
  <c r="F37" i="4"/>
  <c r="V37" i="4" s="1"/>
  <c r="E37" i="4"/>
  <c r="D37" i="4"/>
  <c r="H59" i="4" l="1"/>
  <c r="L49" i="4"/>
  <c r="H49" i="4"/>
  <c r="K49" i="4"/>
  <c r="G49" i="4"/>
  <c r="L41" i="4"/>
  <c r="H41" i="4"/>
  <c r="K41" i="4"/>
  <c r="G41" i="4"/>
  <c r="L45" i="4"/>
  <c r="H45" i="4"/>
  <c r="K45" i="4"/>
  <c r="G45" i="4"/>
  <c r="L53" i="4"/>
  <c r="H53" i="4"/>
  <c r="K53" i="4"/>
  <c r="G53" i="4"/>
  <c r="L57" i="4"/>
  <c r="H57" i="4"/>
  <c r="K57" i="4"/>
  <c r="G57" i="4"/>
  <c r="K40" i="4"/>
  <c r="G40" i="4"/>
  <c r="H40" i="4"/>
  <c r="L40" i="4"/>
  <c r="G43" i="4"/>
  <c r="L43" i="4"/>
  <c r="H43" i="4"/>
  <c r="K43" i="4"/>
  <c r="K44" i="4"/>
  <c r="G44" i="4"/>
  <c r="L44" i="4"/>
  <c r="H44" i="4"/>
  <c r="G47" i="4"/>
  <c r="K47" i="4"/>
  <c r="L47" i="4"/>
  <c r="H47" i="4"/>
  <c r="K48" i="4"/>
  <c r="G48" i="4"/>
  <c r="H48" i="4"/>
  <c r="L48" i="4"/>
  <c r="G51" i="4"/>
  <c r="L51" i="4"/>
  <c r="H51" i="4"/>
  <c r="K51" i="4"/>
  <c r="K52" i="4"/>
  <c r="G52" i="4"/>
  <c r="L52" i="4"/>
  <c r="H52" i="4"/>
  <c r="G55" i="4"/>
  <c r="K55" i="4"/>
  <c r="L55" i="4"/>
  <c r="H55" i="4"/>
  <c r="K56" i="4"/>
  <c r="G56" i="4"/>
  <c r="L56" i="4"/>
  <c r="H56" i="4"/>
  <c r="F46" i="4"/>
  <c r="F50" i="4"/>
  <c r="F58" i="4"/>
  <c r="E40" i="4"/>
  <c r="E44" i="4"/>
  <c r="E48" i="4"/>
  <c r="E52" i="4"/>
  <c r="E56" i="4"/>
  <c r="F42" i="4"/>
  <c r="F54" i="4"/>
  <c r="E43" i="4"/>
  <c r="E47" i="4"/>
  <c r="E51" i="4"/>
  <c r="E55" i="4"/>
  <c r="G59" i="4"/>
  <c r="K59" i="4"/>
  <c r="S37" i="4"/>
  <c r="G37" i="4"/>
  <c r="K37" i="4"/>
  <c r="M37" i="4" s="1"/>
  <c r="P37" i="4"/>
  <c r="T37" i="4"/>
  <c r="U37" i="4" s="1"/>
  <c r="Y37" i="4"/>
  <c r="L54" i="4" l="1"/>
  <c r="H54" i="4"/>
  <c r="K54" i="4"/>
  <c r="G54" i="4"/>
  <c r="L50" i="4"/>
  <c r="H50" i="4"/>
  <c r="K50" i="4"/>
  <c r="G50" i="4"/>
  <c r="L58" i="4"/>
  <c r="H58" i="4"/>
  <c r="K58" i="4"/>
  <c r="G58" i="4"/>
  <c r="L42" i="4"/>
  <c r="H42" i="4"/>
  <c r="K42" i="4"/>
  <c r="G42" i="4"/>
  <c r="L46" i="4"/>
  <c r="H46" i="4"/>
  <c r="K46" i="4"/>
  <c r="G46" i="4"/>
  <c r="Z37" i="4"/>
  <c r="X37" i="4"/>
  <c r="I37" i="4"/>
  <c r="J37" i="4"/>
  <c r="W37" i="4" s="1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W36" i="4" l="1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C36" i="4"/>
  <c r="B36" i="4"/>
  <c r="E36" i="4"/>
  <c r="F36" i="4"/>
  <c r="D36" i="4"/>
  <c r="Y36" i="4" l="1"/>
  <c r="Q36" i="4"/>
  <c r="L36" i="4"/>
  <c r="N36" i="4" s="1"/>
  <c r="H36" i="4"/>
  <c r="V36" i="4"/>
  <c r="R36" i="4"/>
  <c r="T36" i="4"/>
  <c r="U36" i="4" s="1"/>
  <c r="P36" i="4"/>
  <c r="K36" i="4"/>
  <c r="M36" i="4" s="1"/>
  <c r="G36" i="4"/>
  <c r="S36" i="4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A3" i="5"/>
  <c r="D6" i="5"/>
  <c r="F6" i="5" s="1"/>
  <c r="D5" i="5"/>
  <c r="F5" i="5" s="1"/>
  <c r="D3" i="5"/>
  <c r="F3" i="5" s="1"/>
  <c r="D13" i="5"/>
  <c r="F13" i="5" s="1"/>
  <c r="D12" i="5"/>
  <c r="F12" i="5" s="1"/>
  <c r="D14" i="5"/>
  <c r="F14" i="5" s="1"/>
  <c r="D16" i="5"/>
  <c r="F16" i="5" s="1"/>
  <c r="D9" i="5"/>
  <c r="F9" i="5" s="1"/>
  <c r="C10" i="5"/>
  <c r="E10" i="5" s="1"/>
  <c r="G10" i="5" s="1"/>
  <c r="B10" i="5"/>
  <c r="D10" i="5" s="1"/>
  <c r="F10" i="5" s="1"/>
  <c r="C6" i="5"/>
  <c r="E6" i="5" s="1"/>
  <c r="G6" i="5" s="1"/>
  <c r="B6" i="5"/>
  <c r="C7" i="5"/>
  <c r="E7" i="5" s="1"/>
  <c r="G7" i="5" s="1"/>
  <c r="B7" i="5"/>
  <c r="D7" i="5" s="1"/>
  <c r="F7" i="5" s="1"/>
  <c r="C5" i="5"/>
  <c r="E5" i="5" s="1"/>
  <c r="G5" i="5" s="1"/>
  <c r="B5" i="5"/>
  <c r="C20" i="5"/>
  <c r="E20" i="5" s="1"/>
  <c r="G20" i="5" s="1"/>
  <c r="B20" i="5"/>
  <c r="D20" i="5" s="1"/>
  <c r="F20" i="5" s="1"/>
  <c r="C3" i="5"/>
  <c r="E3" i="5" s="1"/>
  <c r="G3" i="5" s="1"/>
  <c r="B3" i="5"/>
  <c r="C18" i="5"/>
  <c r="E18" i="5" s="1"/>
  <c r="G18" i="5" s="1"/>
  <c r="B18" i="5"/>
  <c r="D18" i="5" s="1"/>
  <c r="F18" i="5" s="1"/>
  <c r="C13" i="5"/>
  <c r="E13" i="5" s="1"/>
  <c r="G13" i="5" s="1"/>
  <c r="B13" i="5"/>
  <c r="C17" i="5"/>
  <c r="E17" i="5" s="1"/>
  <c r="G17" i="5" s="1"/>
  <c r="B17" i="5"/>
  <c r="D17" i="5" s="1"/>
  <c r="F17" i="5" s="1"/>
  <c r="C12" i="5"/>
  <c r="E12" i="5" s="1"/>
  <c r="G12" i="5" s="1"/>
  <c r="B12" i="5"/>
  <c r="C11" i="5"/>
  <c r="E11" i="5" s="1"/>
  <c r="G11" i="5" s="1"/>
  <c r="B11" i="5"/>
  <c r="D11" i="5" s="1"/>
  <c r="F11" i="5" s="1"/>
  <c r="C14" i="5"/>
  <c r="E14" i="5" s="1"/>
  <c r="G14" i="5" s="1"/>
  <c r="B14" i="5"/>
  <c r="C19" i="5"/>
  <c r="E19" i="5" s="1"/>
  <c r="G19" i="5" s="1"/>
  <c r="B19" i="5"/>
  <c r="D19" i="5" s="1"/>
  <c r="F19" i="5" s="1"/>
  <c r="C16" i="5"/>
  <c r="E16" i="5" s="1"/>
  <c r="G16" i="5" s="1"/>
  <c r="B16" i="5"/>
  <c r="C15" i="5"/>
  <c r="E15" i="5" s="1"/>
  <c r="G15" i="5" s="1"/>
  <c r="B15" i="5"/>
  <c r="D15" i="5" s="1"/>
  <c r="F15" i="5" s="1"/>
  <c r="C9" i="5"/>
  <c r="E9" i="5" s="1"/>
  <c r="G9" i="5" s="1"/>
  <c r="B9" i="5"/>
  <c r="C8" i="5"/>
  <c r="E8" i="5" s="1"/>
  <c r="G8" i="5" s="1"/>
  <c r="B8" i="5"/>
  <c r="D8" i="5" s="1"/>
  <c r="F8" i="5" s="1"/>
  <c r="C4" i="5"/>
  <c r="E4" i="5" s="1"/>
  <c r="G4" i="5" s="1"/>
  <c r="B4" i="5"/>
  <c r="D4" i="5" s="1"/>
  <c r="F4" i="5" s="1"/>
  <c r="A10" i="5"/>
  <c r="A6" i="5"/>
  <c r="A7" i="5"/>
  <c r="A5" i="5"/>
  <c r="A20" i="5"/>
  <c r="A18" i="5"/>
  <c r="A13" i="5"/>
  <c r="A17" i="5"/>
  <c r="A12" i="5"/>
  <c r="A11" i="5"/>
  <c r="A14" i="5"/>
  <c r="A19" i="5"/>
  <c r="A16" i="5"/>
  <c r="A15" i="5"/>
  <c r="A9" i="5"/>
  <c r="A8" i="5"/>
  <c r="A4" i="5"/>
  <c r="J36" i="4" l="1"/>
  <c r="I36" i="4"/>
  <c r="X36" i="4"/>
  <c r="H8" i="5"/>
  <c r="H15" i="5"/>
  <c r="J15" i="5" s="1"/>
  <c r="H19" i="5"/>
  <c r="H11" i="5"/>
  <c r="J11" i="5" s="1"/>
  <c r="H17" i="5"/>
  <c r="H18" i="5"/>
  <c r="J18" i="5" s="1"/>
  <c r="H20" i="5"/>
  <c r="H7" i="5"/>
  <c r="J7" i="5" s="1"/>
  <c r="H10" i="5"/>
  <c r="J8" i="5"/>
  <c r="J19" i="5"/>
  <c r="J17" i="5"/>
  <c r="H9" i="5"/>
  <c r="H14" i="5"/>
  <c r="J14" i="5" s="1"/>
  <c r="H13" i="5"/>
  <c r="J13" i="5" s="1"/>
  <c r="H5" i="5"/>
  <c r="J5" i="5" s="1"/>
  <c r="H6" i="5"/>
  <c r="H4" i="5"/>
  <c r="J4" i="5" s="1"/>
  <c r="H16" i="5"/>
  <c r="H12" i="5"/>
  <c r="H3" i="5"/>
  <c r="J20" i="5"/>
  <c r="J10" i="5"/>
  <c r="J3" i="5"/>
  <c r="J6" i="5"/>
  <c r="J9" i="5"/>
  <c r="C25" i="4"/>
  <c r="E25" i="4" s="1"/>
  <c r="B25" i="4"/>
  <c r="D25" i="4" s="1"/>
  <c r="C21" i="4"/>
  <c r="E21" i="4" s="1"/>
  <c r="B21" i="4"/>
  <c r="D21" i="4" s="1"/>
  <c r="C22" i="4"/>
  <c r="E22" i="4" s="1"/>
  <c r="B22" i="4"/>
  <c r="D22" i="4" s="1"/>
  <c r="C20" i="4"/>
  <c r="E20" i="4" s="1"/>
  <c r="B20" i="4"/>
  <c r="D20" i="4" s="1"/>
  <c r="C35" i="4"/>
  <c r="E35" i="4" s="1"/>
  <c r="B35" i="4"/>
  <c r="D35" i="4" s="1"/>
  <c r="C18" i="4"/>
  <c r="E18" i="4" s="1"/>
  <c r="B18" i="4"/>
  <c r="D18" i="4" s="1"/>
  <c r="C33" i="4"/>
  <c r="E33" i="4" s="1"/>
  <c r="B33" i="4"/>
  <c r="D33" i="4" s="1"/>
  <c r="C28" i="4"/>
  <c r="E28" i="4" s="1"/>
  <c r="B28" i="4"/>
  <c r="D28" i="4" s="1"/>
  <c r="C32" i="4"/>
  <c r="E32" i="4" s="1"/>
  <c r="B32" i="4"/>
  <c r="D32" i="4" s="1"/>
  <c r="C27" i="4"/>
  <c r="E27" i="4" s="1"/>
  <c r="B27" i="4"/>
  <c r="D27" i="4" s="1"/>
  <c r="C26" i="4"/>
  <c r="E26" i="4" s="1"/>
  <c r="B26" i="4"/>
  <c r="D26" i="4" s="1"/>
  <c r="C30" i="4"/>
  <c r="E30" i="4" s="1"/>
  <c r="B30" i="4"/>
  <c r="D30" i="4" s="1"/>
  <c r="C34" i="4"/>
  <c r="E34" i="4" s="1"/>
  <c r="B34" i="4"/>
  <c r="D34" i="4" s="1"/>
  <c r="C31" i="4"/>
  <c r="E31" i="4" s="1"/>
  <c r="B31" i="4"/>
  <c r="D31" i="4" s="1"/>
  <c r="C29" i="4"/>
  <c r="E29" i="4" s="1"/>
  <c r="B29" i="4"/>
  <c r="D29" i="4" s="1"/>
  <c r="C24" i="4"/>
  <c r="E24" i="4" s="1"/>
  <c r="B24" i="4"/>
  <c r="D24" i="4" s="1"/>
  <c r="C23" i="4"/>
  <c r="E23" i="4" s="1"/>
  <c r="B23" i="4"/>
  <c r="D23" i="4" s="1"/>
  <c r="C19" i="4"/>
  <c r="E19" i="4" s="1"/>
  <c r="B19" i="4"/>
  <c r="D19" i="4" s="1"/>
  <c r="F19" i="4" l="1"/>
  <c r="F24" i="4"/>
  <c r="F30" i="4"/>
  <c r="S30" i="4" s="1"/>
  <c r="F27" i="4"/>
  <c r="L27" i="4" s="1"/>
  <c r="N27" i="4" s="1"/>
  <c r="F28" i="4"/>
  <c r="F18" i="4"/>
  <c r="F20" i="4"/>
  <c r="F21" i="4"/>
  <c r="P21" i="4" s="1"/>
  <c r="F31" i="4"/>
  <c r="Y31" i="4" s="1"/>
  <c r="I31" i="4" s="1"/>
  <c r="L31" i="4"/>
  <c r="N31" i="4" s="1"/>
  <c r="R31" i="4"/>
  <c r="V31" i="4"/>
  <c r="Q31" i="4"/>
  <c r="T31" i="4"/>
  <c r="U31" i="4" s="1"/>
  <c r="P31" i="4"/>
  <c r="S31" i="4"/>
  <c r="R30" i="4"/>
  <c r="V30" i="4"/>
  <c r="P30" i="4"/>
  <c r="V27" i="4"/>
  <c r="Q28" i="4"/>
  <c r="T28" i="4"/>
  <c r="U28" i="4" s="1"/>
  <c r="P28" i="4"/>
  <c r="S28" i="4"/>
  <c r="Y28" i="4"/>
  <c r="I28" i="4" s="1"/>
  <c r="R28" i="4"/>
  <c r="V28" i="4"/>
  <c r="S18" i="4"/>
  <c r="Y18" i="4"/>
  <c r="I18" i="4" s="1"/>
  <c r="R18" i="4"/>
  <c r="V18" i="4"/>
  <c r="Q18" i="4"/>
  <c r="T18" i="4"/>
  <c r="U18" i="4" s="1"/>
  <c r="P18" i="4"/>
  <c r="L18" i="4"/>
  <c r="N18" i="4" s="1"/>
  <c r="Q20" i="4"/>
  <c r="T20" i="4"/>
  <c r="U20" i="4" s="1"/>
  <c r="P20" i="4"/>
  <c r="S20" i="4"/>
  <c r="Y20" i="4"/>
  <c r="R20" i="4"/>
  <c r="V20" i="4"/>
  <c r="Q24" i="4"/>
  <c r="T24" i="4"/>
  <c r="U24" i="4" s="1"/>
  <c r="P24" i="4"/>
  <c r="S24" i="4"/>
  <c r="Y24" i="4"/>
  <c r="R24" i="4"/>
  <c r="V24" i="4"/>
  <c r="L19" i="4"/>
  <c r="N19" i="4" s="1"/>
  <c r="Y19" i="4"/>
  <c r="I19" i="4" s="1"/>
  <c r="R19" i="4"/>
  <c r="V19" i="4"/>
  <c r="Q19" i="4"/>
  <c r="T19" i="4"/>
  <c r="U19" i="4" s="1"/>
  <c r="P19" i="4"/>
  <c r="S19" i="4"/>
  <c r="L24" i="4"/>
  <c r="N24" i="4" s="1"/>
  <c r="G24" i="4"/>
  <c r="L30" i="4"/>
  <c r="N30" i="4" s="1"/>
  <c r="G30" i="4"/>
  <c r="L28" i="4"/>
  <c r="N28" i="4" s="1"/>
  <c r="G28" i="4"/>
  <c r="L20" i="4"/>
  <c r="N20" i="4" s="1"/>
  <c r="G20" i="4"/>
  <c r="G31" i="4"/>
  <c r="F23" i="4"/>
  <c r="H23" i="4" s="1"/>
  <c r="F29" i="4"/>
  <c r="F34" i="4"/>
  <c r="F26" i="4"/>
  <c r="H26" i="4" s="1"/>
  <c r="F32" i="4"/>
  <c r="K32" i="4" s="1"/>
  <c r="M32" i="4" s="1"/>
  <c r="F33" i="4"/>
  <c r="K33" i="4" s="1"/>
  <c r="M33" i="4" s="1"/>
  <c r="F35" i="4"/>
  <c r="H35" i="4" s="1"/>
  <c r="F22" i="4"/>
  <c r="H22" i="4" s="1"/>
  <c r="F25" i="4"/>
  <c r="K25" i="4" s="1"/>
  <c r="M25" i="4" s="1"/>
  <c r="G19" i="4"/>
  <c r="G18" i="4"/>
  <c r="J16" i="5"/>
  <c r="J12" i="5"/>
  <c r="H24" i="4"/>
  <c r="H31" i="4"/>
  <c r="H30" i="4"/>
  <c r="H32" i="4"/>
  <c r="H28" i="4"/>
  <c r="H18" i="4"/>
  <c r="H20" i="4"/>
  <c r="K24" i="4"/>
  <c r="M24" i="4" s="1"/>
  <c r="K31" i="4"/>
  <c r="M31" i="4" s="1"/>
  <c r="K30" i="4"/>
  <c r="M30" i="4" s="1"/>
  <c r="K28" i="4"/>
  <c r="M28" i="4" s="1"/>
  <c r="K18" i="4"/>
  <c r="M18" i="4" s="1"/>
  <c r="K20" i="4"/>
  <c r="M20" i="4" s="1"/>
  <c r="K22" i="4"/>
  <c r="M22" i="4" s="1"/>
  <c r="H19" i="4"/>
  <c r="K19" i="4"/>
  <c r="M19" i="4" s="1"/>
  <c r="S2" i="3"/>
  <c r="L13" i="4"/>
  <c r="L12" i="4"/>
  <c r="L9" i="4"/>
  <c r="L8" i="4"/>
  <c r="L5" i="4"/>
  <c r="L4" i="4"/>
  <c r="H13" i="4"/>
  <c r="H12" i="4"/>
  <c r="H9" i="4"/>
  <c r="H8" i="4"/>
  <c r="H5" i="4"/>
  <c r="H4" i="4"/>
  <c r="F15" i="4"/>
  <c r="G15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F6" i="4"/>
  <c r="G6" i="4" s="1"/>
  <c r="F5" i="4"/>
  <c r="G5" i="4" s="1"/>
  <c r="F4" i="4"/>
  <c r="G4" i="4" s="1"/>
  <c r="F3" i="4"/>
  <c r="G3" i="4" s="1"/>
  <c r="F2" i="4"/>
  <c r="G2" i="4" s="1"/>
  <c r="U27" i="1"/>
  <c r="T25" i="1"/>
  <c r="U24" i="1"/>
  <c r="T23" i="1"/>
  <c r="T22" i="1"/>
  <c r="T21" i="1"/>
  <c r="T20" i="1"/>
  <c r="U17" i="1"/>
  <c r="V2" i="1"/>
  <c r="V1" i="1"/>
  <c r="Q30" i="1"/>
  <c r="Q29" i="1"/>
  <c r="Q28" i="1"/>
  <c r="Q27" i="1"/>
  <c r="Q26" i="1"/>
  <c r="Q25" i="1"/>
  <c r="Q24" i="1"/>
  <c r="Q23" i="1"/>
  <c r="Q22" i="1"/>
  <c r="R22" i="1" s="1"/>
  <c r="Q21" i="1"/>
  <c r="Q20" i="1"/>
  <c r="R20" i="1" s="1"/>
  <c r="R30" i="1"/>
  <c r="R29" i="1"/>
  <c r="R28" i="1"/>
  <c r="R27" i="1"/>
  <c r="R26" i="1"/>
  <c r="R25" i="1"/>
  <c r="R24" i="1"/>
  <c r="R23" i="1"/>
  <c r="R21" i="1"/>
  <c r="N2" i="1"/>
  <c r="T4" i="1"/>
  <c r="U4" i="1" s="1"/>
  <c r="T3" i="1"/>
  <c r="U3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T5" i="1"/>
  <c r="U5" i="1" s="1"/>
  <c r="N4" i="1"/>
  <c r="N3" i="1"/>
  <c r="Q3" i="1"/>
  <c r="Q4" i="1"/>
  <c r="Q15" i="1"/>
  <c r="Q14" i="1"/>
  <c r="Q13" i="1"/>
  <c r="Q12" i="1"/>
  <c r="Q11" i="1"/>
  <c r="Q10" i="1"/>
  <c r="Q9" i="1"/>
  <c r="Q8" i="1"/>
  <c r="Q7" i="1"/>
  <c r="Q6" i="1"/>
  <c r="Q5" i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P15" i="1"/>
  <c r="P14" i="1"/>
  <c r="P13" i="1"/>
  <c r="P12" i="1"/>
  <c r="P11" i="1"/>
  <c r="P10" i="1"/>
  <c r="P9" i="1"/>
  <c r="P8" i="1"/>
  <c r="P7" i="1"/>
  <c r="P6" i="1"/>
  <c r="P5" i="1"/>
  <c r="O15" i="1"/>
  <c r="O14" i="1"/>
  <c r="O13" i="1"/>
  <c r="O12" i="1"/>
  <c r="O11" i="1"/>
  <c r="O10" i="1"/>
  <c r="O9" i="1"/>
  <c r="O8" i="1"/>
  <c r="O7" i="1"/>
  <c r="O6" i="1"/>
  <c r="O5" i="1"/>
  <c r="N15" i="1"/>
  <c r="N14" i="1"/>
  <c r="N13" i="1"/>
  <c r="N12" i="1"/>
  <c r="N11" i="1"/>
  <c r="N10" i="1"/>
  <c r="N9" i="1"/>
  <c r="N8" i="1"/>
  <c r="N7" i="1"/>
  <c r="N6" i="1"/>
  <c r="N5" i="1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F30" i="1"/>
  <c r="F29" i="1"/>
  <c r="F28" i="1"/>
  <c r="F27" i="1"/>
  <c r="F26" i="1"/>
  <c r="F25" i="1"/>
  <c r="F24" i="1"/>
  <c r="F23" i="1"/>
  <c r="F22" i="1"/>
  <c r="F21" i="1"/>
  <c r="F20" i="1"/>
  <c r="C30" i="1"/>
  <c r="C29" i="1"/>
  <c r="C28" i="1"/>
  <c r="C27" i="1"/>
  <c r="C26" i="1"/>
  <c r="C25" i="1"/>
  <c r="C24" i="1"/>
  <c r="C23" i="1"/>
  <c r="C22" i="1"/>
  <c r="C21" i="1"/>
  <c r="C20" i="1"/>
  <c r="G30" i="1"/>
  <c r="E30" i="1"/>
  <c r="D30" i="1"/>
  <c r="B30" i="1"/>
  <c r="A30" i="1"/>
  <c r="G29" i="1"/>
  <c r="E29" i="1"/>
  <c r="D29" i="1"/>
  <c r="B29" i="1"/>
  <c r="A29" i="1"/>
  <c r="G28" i="1"/>
  <c r="E28" i="1"/>
  <c r="D28" i="1"/>
  <c r="B28" i="1"/>
  <c r="A28" i="1"/>
  <c r="G27" i="1"/>
  <c r="E27" i="1"/>
  <c r="D27" i="1"/>
  <c r="B27" i="1"/>
  <c r="A27" i="1"/>
  <c r="G26" i="1"/>
  <c r="E26" i="1"/>
  <c r="D26" i="1"/>
  <c r="B26" i="1"/>
  <c r="A26" i="1"/>
  <c r="G25" i="1"/>
  <c r="E25" i="1"/>
  <c r="D25" i="1"/>
  <c r="B25" i="1"/>
  <c r="A25" i="1"/>
  <c r="G24" i="1"/>
  <c r="E24" i="1"/>
  <c r="D24" i="1"/>
  <c r="B24" i="1"/>
  <c r="A24" i="1"/>
  <c r="G23" i="1"/>
  <c r="E23" i="1"/>
  <c r="D23" i="1"/>
  <c r="B23" i="1"/>
  <c r="A23" i="1"/>
  <c r="G22" i="1"/>
  <c r="E22" i="1"/>
  <c r="D22" i="1"/>
  <c r="B22" i="1"/>
  <c r="A22" i="1"/>
  <c r="G21" i="1"/>
  <c r="E21" i="1"/>
  <c r="D21" i="1"/>
  <c r="B21" i="1"/>
  <c r="A21" i="1"/>
  <c r="G20" i="1"/>
  <c r="E20" i="1"/>
  <c r="D20" i="1"/>
  <c r="B20" i="1"/>
  <c r="A20" i="1"/>
  <c r="J18" i="4" l="1"/>
  <c r="J24" i="4"/>
  <c r="J19" i="4"/>
  <c r="J28" i="4"/>
  <c r="J31" i="4"/>
  <c r="J20" i="4"/>
  <c r="K2" i="4"/>
  <c r="K14" i="4"/>
  <c r="K3" i="4"/>
  <c r="K7" i="4"/>
  <c r="K11" i="4"/>
  <c r="K15" i="4"/>
  <c r="K10" i="4"/>
  <c r="H2" i="4"/>
  <c r="H6" i="4"/>
  <c r="H10" i="4"/>
  <c r="H14" i="4"/>
  <c r="K4" i="4"/>
  <c r="K8" i="4"/>
  <c r="K12" i="4"/>
  <c r="L2" i="4"/>
  <c r="L6" i="4"/>
  <c r="L10" i="4"/>
  <c r="L14" i="4"/>
  <c r="T30" i="4"/>
  <c r="U30" i="4" s="1"/>
  <c r="Y30" i="4"/>
  <c r="I30" i="4" s="1"/>
  <c r="K6" i="4"/>
  <c r="H3" i="4"/>
  <c r="H7" i="4"/>
  <c r="H11" i="4"/>
  <c r="H15" i="4"/>
  <c r="K5" i="4"/>
  <c r="K9" i="4"/>
  <c r="K13" i="4"/>
  <c r="L3" i="4"/>
  <c r="L7" i="4"/>
  <c r="L11" i="4"/>
  <c r="L15" i="4"/>
  <c r="Q30" i="4"/>
  <c r="K26" i="4"/>
  <c r="M26" i="4" s="1"/>
  <c r="I24" i="4"/>
  <c r="I20" i="4"/>
  <c r="T21" i="4"/>
  <c r="U21" i="4" s="1"/>
  <c r="K23" i="4"/>
  <c r="M23" i="4" s="1"/>
  <c r="X19" i="4"/>
  <c r="X24" i="4"/>
  <c r="X18" i="4"/>
  <c r="X28" i="4"/>
  <c r="K21" i="4"/>
  <c r="M21" i="4" s="1"/>
  <c r="R21" i="4"/>
  <c r="X20" i="4"/>
  <c r="S27" i="4"/>
  <c r="X31" i="4"/>
  <c r="H25" i="4"/>
  <c r="H27" i="4"/>
  <c r="Y21" i="4"/>
  <c r="L21" i="4"/>
  <c r="N21" i="4" s="1"/>
  <c r="P27" i="4"/>
  <c r="R27" i="4"/>
  <c r="H21" i="4"/>
  <c r="G27" i="4"/>
  <c r="G21" i="4"/>
  <c r="Q21" i="4"/>
  <c r="S21" i="4"/>
  <c r="T27" i="4"/>
  <c r="U27" i="4" s="1"/>
  <c r="Y27" i="4"/>
  <c r="I27" i="4" s="1"/>
  <c r="K27" i="4"/>
  <c r="M27" i="4" s="1"/>
  <c r="V21" i="4"/>
  <c r="Q27" i="4"/>
  <c r="H33" i="4"/>
  <c r="T33" i="4"/>
  <c r="U33" i="4" s="1"/>
  <c r="P33" i="4"/>
  <c r="S33" i="4"/>
  <c r="Y33" i="4"/>
  <c r="I33" i="4" s="1"/>
  <c r="R33" i="4"/>
  <c r="V33" i="4"/>
  <c r="Q33" i="4"/>
  <c r="H29" i="4"/>
  <c r="T29" i="4"/>
  <c r="U29" i="4" s="1"/>
  <c r="P29" i="4"/>
  <c r="S29" i="4"/>
  <c r="Y29" i="4"/>
  <c r="I29" i="4" s="1"/>
  <c r="R29" i="4"/>
  <c r="V29" i="4"/>
  <c r="Q29" i="4"/>
  <c r="T25" i="4"/>
  <c r="U25" i="4" s="1"/>
  <c r="P25" i="4"/>
  <c r="S25" i="4"/>
  <c r="Y25" i="4"/>
  <c r="R25" i="4"/>
  <c r="V25" i="4"/>
  <c r="Q25" i="4"/>
  <c r="Q32" i="4"/>
  <c r="T32" i="4"/>
  <c r="U32" i="4" s="1"/>
  <c r="P32" i="4"/>
  <c r="S32" i="4"/>
  <c r="Y32" i="4"/>
  <c r="R32" i="4"/>
  <c r="V32" i="4"/>
  <c r="Y23" i="4"/>
  <c r="I23" i="4" s="1"/>
  <c r="R23" i="4"/>
  <c r="V23" i="4"/>
  <c r="Q23" i="4"/>
  <c r="T23" i="4"/>
  <c r="U23" i="4" s="1"/>
  <c r="P23" i="4"/>
  <c r="S23" i="4"/>
  <c r="S22" i="4"/>
  <c r="Y22" i="4"/>
  <c r="I22" i="4" s="1"/>
  <c r="R22" i="4"/>
  <c r="V22" i="4"/>
  <c r="Q22" i="4"/>
  <c r="T22" i="4"/>
  <c r="U22" i="4" s="1"/>
  <c r="P22" i="4"/>
  <c r="S26" i="4"/>
  <c r="Y26" i="4"/>
  <c r="I26" i="4" s="1"/>
  <c r="R26" i="4"/>
  <c r="V26" i="4"/>
  <c r="Q26" i="4"/>
  <c r="T26" i="4"/>
  <c r="U26" i="4" s="1"/>
  <c r="P26" i="4"/>
  <c r="K29" i="4"/>
  <c r="M29" i="4" s="1"/>
  <c r="Y35" i="4"/>
  <c r="I35" i="4" s="1"/>
  <c r="R35" i="4"/>
  <c r="V35" i="4"/>
  <c r="Q35" i="4"/>
  <c r="T35" i="4"/>
  <c r="U35" i="4" s="1"/>
  <c r="P35" i="4"/>
  <c r="S35" i="4"/>
  <c r="H34" i="4"/>
  <c r="S34" i="4"/>
  <c r="Y34" i="4"/>
  <c r="I34" i="4" s="1"/>
  <c r="R34" i="4"/>
  <c r="V34" i="4"/>
  <c r="Q34" i="4"/>
  <c r="T34" i="4"/>
  <c r="U34" i="4" s="1"/>
  <c r="P34" i="4"/>
  <c r="L33" i="4"/>
  <c r="N33" i="4" s="1"/>
  <c r="G33" i="4"/>
  <c r="L29" i="4"/>
  <c r="N29" i="4" s="1"/>
  <c r="G29" i="4"/>
  <c r="L34" i="4"/>
  <c r="N34" i="4" s="1"/>
  <c r="G34" i="4"/>
  <c r="L25" i="4"/>
  <c r="N25" i="4" s="1"/>
  <c r="G25" i="4"/>
  <c r="L32" i="4"/>
  <c r="N32" i="4" s="1"/>
  <c r="G32" i="4"/>
  <c r="L23" i="4"/>
  <c r="N23" i="4" s="1"/>
  <c r="G23" i="4"/>
  <c r="L35" i="4"/>
  <c r="N35" i="4" s="1"/>
  <c r="G35" i="4"/>
  <c r="K35" i="4"/>
  <c r="M35" i="4" s="1"/>
  <c r="K34" i="4"/>
  <c r="M34" i="4" s="1"/>
  <c r="L22" i="4"/>
  <c r="N22" i="4" s="1"/>
  <c r="G22" i="4"/>
  <c r="L26" i="4"/>
  <c r="N26" i="4" s="1"/>
  <c r="G26" i="4"/>
  <c r="I15" i="1"/>
  <c r="H15" i="1"/>
  <c r="H30" i="1" s="1"/>
  <c r="I14" i="1"/>
  <c r="I29" i="1" s="1"/>
  <c r="H14" i="1"/>
  <c r="H29" i="1" s="1"/>
  <c r="I13" i="1"/>
  <c r="I28" i="1" s="1"/>
  <c r="H13" i="1"/>
  <c r="H28" i="1" s="1"/>
  <c r="I12" i="1"/>
  <c r="I27" i="1" s="1"/>
  <c r="H12" i="1"/>
  <c r="H27" i="1" s="1"/>
  <c r="I11" i="1"/>
  <c r="I26" i="1" s="1"/>
  <c r="H11" i="1"/>
  <c r="H26" i="1" s="1"/>
  <c r="I10" i="1"/>
  <c r="I25" i="1" s="1"/>
  <c r="H10" i="1"/>
  <c r="H25" i="1" s="1"/>
  <c r="I9" i="1"/>
  <c r="I24" i="1" s="1"/>
  <c r="H9" i="1"/>
  <c r="H24" i="1" s="1"/>
  <c r="I8" i="1"/>
  <c r="I23" i="1" s="1"/>
  <c r="H8" i="1"/>
  <c r="H23" i="1" s="1"/>
  <c r="I7" i="1"/>
  <c r="I22" i="1" s="1"/>
  <c r="H7" i="1"/>
  <c r="H22" i="1" s="1"/>
  <c r="I6" i="1"/>
  <c r="I21" i="1" s="1"/>
  <c r="H6" i="1"/>
  <c r="H21" i="1" s="1"/>
  <c r="I5" i="1"/>
  <c r="I20" i="1" s="1"/>
  <c r="H5" i="1"/>
  <c r="H20" i="1" s="1"/>
  <c r="J35" i="4" l="1"/>
  <c r="J32" i="4"/>
  <c r="J25" i="4"/>
  <c r="J27" i="4"/>
  <c r="J30" i="4"/>
  <c r="J34" i="4"/>
  <c r="J22" i="4"/>
  <c r="J23" i="4"/>
  <c r="J26" i="4"/>
  <c r="J29" i="4"/>
  <c r="J33" i="4"/>
  <c r="J21" i="4"/>
  <c r="X30" i="4"/>
  <c r="I21" i="4"/>
  <c r="I32" i="4"/>
  <c r="I25" i="4"/>
  <c r="X23" i="4"/>
  <c r="X34" i="4"/>
  <c r="X26" i="4"/>
  <c r="X22" i="4"/>
  <c r="X21" i="4"/>
  <c r="X35" i="4"/>
  <c r="X29" i="4"/>
  <c r="X33" i="4"/>
  <c r="X27" i="4"/>
  <c r="X32" i="4"/>
  <c r="X25" i="4"/>
  <c r="J6" i="1"/>
  <c r="J13" i="1"/>
  <c r="J28" i="1" s="1"/>
  <c r="K6" i="1"/>
  <c r="J21" i="1"/>
  <c r="I30" i="1"/>
  <c r="J7" i="1"/>
  <c r="J10" i="1"/>
  <c r="K13" i="1"/>
  <c r="J5" i="1"/>
  <c r="J8" i="1"/>
  <c r="J11" i="1"/>
  <c r="J14" i="1"/>
  <c r="J9" i="1"/>
  <c r="J12" i="1"/>
  <c r="J15" i="1"/>
  <c r="J30" i="1" l="1"/>
  <c r="K15" i="1"/>
  <c r="J26" i="1"/>
  <c r="K11" i="1"/>
  <c r="J22" i="1"/>
  <c r="K7" i="1"/>
  <c r="J23" i="1"/>
  <c r="K8" i="1"/>
  <c r="J24" i="1"/>
  <c r="K9" i="1"/>
  <c r="K5" i="1"/>
  <c r="J20" i="1"/>
  <c r="K28" i="1"/>
  <c r="L13" i="1"/>
  <c r="L28" i="1" s="1"/>
  <c r="L6" i="1"/>
  <c r="L21" i="1" s="1"/>
  <c r="K21" i="1"/>
  <c r="K12" i="1"/>
  <c r="J27" i="1"/>
  <c r="K14" i="1"/>
  <c r="J29" i="1"/>
  <c r="K10" i="1"/>
  <c r="J25" i="1"/>
  <c r="L5" i="1" l="1"/>
  <c r="L20" i="1" s="1"/>
  <c r="K20" i="1"/>
  <c r="L11" i="1"/>
  <c r="L26" i="1" s="1"/>
  <c r="K26" i="1"/>
  <c r="L10" i="1"/>
  <c r="L25" i="1" s="1"/>
  <c r="K25" i="1"/>
  <c r="K23" i="1"/>
  <c r="L8" i="1"/>
  <c r="L23" i="1" s="1"/>
  <c r="K30" i="1"/>
  <c r="L15" i="1"/>
  <c r="L30" i="1" s="1"/>
  <c r="K27" i="1"/>
  <c r="L12" i="1"/>
  <c r="L27" i="1" s="1"/>
  <c r="K24" i="1"/>
  <c r="L9" i="1"/>
  <c r="L24" i="1" s="1"/>
  <c r="L14" i="1"/>
  <c r="L29" i="1" s="1"/>
  <c r="K29" i="1"/>
  <c r="K22" i="1"/>
  <c r="L7" i="1"/>
  <c r="L22" i="1" s="1"/>
</calcChain>
</file>

<file path=xl/sharedStrings.xml><?xml version="1.0" encoding="utf-8"?>
<sst xmlns="http://schemas.openxmlformats.org/spreadsheetml/2006/main" count="112" uniqueCount="69">
  <si>
    <t>Front</t>
  </si>
  <si>
    <t>back</t>
  </si>
  <si>
    <t>Intake</t>
  </si>
  <si>
    <t>Darts</t>
  </si>
  <si>
    <t>Dart intake</t>
  </si>
  <si>
    <t>Size</t>
  </si>
  <si>
    <t>A0</t>
  </si>
  <si>
    <t>A2</t>
  </si>
  <si>
    <t>A4</t>
  </si>
  <si>
    <t>A6</t>
  </si>
  <si>
    <t>A8</t>
  </si>
  <si>
    <t>A10</t>
  </si>
  <si>
    <t>A12</t>
  </si>
  <si>
    <t>A14</t>
  </si>
  <si>
    <t>A16</t>
  </si>
  <si>
    <t>A18</t>
  </si>
  <si>
    <t>A20</t>
  </si>
  <si>
    <t>A22</t>
  </si>
  <si>
    <t>A24</t>
  </si>
  <si>
    <t>A26</t>
  </si>
  <si>
    <t>A28</t>
  </si>
  <si>
    <t>A30</t>
  </si>
  <si>
    <t>Bust</t>
  </si>
  <si>
    <t>Waist</t>
  </si>
  <si>
    <t>Hips</t>
  </si>
  <si>
    <t>Mini</t>
  </si>
  <si>
    <t>Knee</t>
  </si>
  <si>
    <t>Tea Length</t>
  </si>
  <si>
    <t>Ankle Length</t>
  </si>
  <si>
    <t>Floor Length</t>
  </si>
  <si>
    <t>Diff</t>
  </si>
  <si>
    <t>bDarts</t>
  </si>
  <si>
    <t>fDarts</t>
  </si>
  <si>
    <t>tDarts</t>
  </si>
  <si>
    <t>Side</t>
  </si>
  <si>
    <t>20 *</t>
  </si>
  <si>
    <t>22 *</t>
  </si>
  <si>
    <t>24 *</t>
  </si>
  <si>
    <t>26 *</t>
  </si>
  <si>
    <t>Hip</t>
  </si>
  <si>
    <t xml:space="preserve">        usSize0:</t>
  </si>
  <si>
    <t xml:space="preserve">        usSize2:</t>
  </si>
  <si>
    <t xml:space="preserve">        usSize4:</t>
  </si>
  <si>
    <t xml:space="preserve">        usSize6:</t>
  </si>
  <si>
    <t xml:space="preserve">        usSize8:</t>
  </si>
  <si>
    <t xml:space="preserve">        usSize10:</t>
  </si>
  <si>
    <t xml:space="preserve">        usSize12:</t>
  </si>
  <si>
    <t xml:space="preserve">        usSize14:</t>
  </si>
  <si>
    <t xml:space="preserve">        usSize16:</t>
  </si>
  <si>
    <t xml:space="preserve">        usSize18:</t>
  </si>
  <si>
    <t xml:space="preserve">        usSize20:</t>
  </si>
  <si>
    <t xml:space="preserve">        usSize22:</t>
  </si>
  <si>
    <t xml:space="preserve">        usSize24:</t>
  </si>
  <si>
    <t xml:space="preserve">        usSize26:</t>
  </si>
  <si>
    <t>H-W</t>
  </si>
  <si>
    <t>NrOfDarts</t>
  </si>
  <si>
    <t>Back Dart</t>
  </si>
  <si>
    <t>Front Dart</t>
  </si>
  <si>
    <t>Real1</t>
  </si>
  <si>
    <t>height</t>
  </si>
  <si>
    <t>bust</t>
  </si>
  <si>
    <t>waist</t>
  </si>
  <si>
    <t>hip</t>
  </si>
  <si>
    <t>waist +e</t>
  </si>
  <si>
    <t>hip +e</t>
  </si>
  <si>
    <t>hip - waist</t>
  </si>
  <si>
    <t>dart</t>
  </si>
  <si>
    <t>side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</si>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</sst>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1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4850018747656407E-3"/>
          <c:y val="0.58947362498852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Front</c:v>
                </c:pt>
                <c:pt idx="1">
                  <c:v>Intake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1.25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1-42DA-A7B0-B7E164D60D28}"/>
            </c:ext>
          </c:extLst>
        </c:ser>
        <c:ser>
          <c:idx val="3"/>
          <c:order val="3"/>
          <c:tx>
            <c:strRef>
              <c:f>Sheet1!$E$1:$E$2</c:f>
              <c:strCache>
                <c:ptCount val="2"/>
                <c:pt idx="0">
                  <c:v>back</c:v>
                </c:pt>
                <c:pt idx="1">
                  <c:v>Intake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0.75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1.75</c:v>
                </c:pt>
                <c:pt idx="5">
                  <c:v>1.75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2.75</c:v>
                </c:pt>
                <c:pt idx="10">
                  <c:v>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F1-42DA-A7B0-B7E164D60D28}"/>
            </c:ext>
          </c:extLst>
        </c:ser>
        <c:ser>
          <c:idx val="5"/>
          <c:order val="5"/>
          <c:tx>
            <c:strRef>
              <c:f>Sheet1!$G$1:$G$2</c:f>
              <c:strCache>
                <c:ptCount val="2"/>
                <c:pt idx="0">
                  <c:v>back</c:v>
                </c:pt>
                <c:pt idx="1">
                  <c:v>Dart intake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Sheet1!$G$5:$G$15</c:f>
              <c:numCache>
                <c:formatCode>General</c:formatCode>
                <c:ptCount val="11"/>
                <c:pt idx="0">
                  <c:v>0.75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0.875</c:v>
                </c:pt>
                <c:pt idx="5">
                  <c:v>0.875</c:v>
                </c:pt>
                <c:pt idx="6">
                  <c:v>1</c:v>
                </c:pt>
                <c:pt idx="7">
                  <c:v>1.125</c:v>
                </c:pt>
                <c:pt idx="8">
                  <c:v>1.25</c:v>
                </c:pt>
                <c:pt idx="9">
                  <c:v>1.375</c:v>
                </c:pt>
                <c:pt idx="10">
                  <c:v>1.375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F1-42DA-A7B0-B7E164D60D28}"/>
            </c:ext>
          </c:extLst>
        </c:ser>
        <c:ser>
          <c:idx val="6"/>
          <c:order val="6"/>
          <c:tx>
            <c:strRef>
              <c:f>Sheet1!$H$1:$H$2</c:f>
              <c:strCache>
                <c:ptCount val="2"/>
                <c:pt idx="0">
                  <c:v>back</c:v>
                </c:pt>
                <c:pt idx="1">
                  <c:v>fDarts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Sheet1!$H$5:$H$15</c:f>
              <c:numCache>
                <c:formatCode>General</c:formatCode>
                <c:ptCount val="1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1</c:v>
                </c:pt>
                <c:pt idx="7">
                  <c:v>1.25</c:v>
                </c:pt>
                <c:pt idx="8">
                  <c:v>1.25</c:v>
                </c:pt>
                <c:pt idx="9">
                  <c:v>1.25</c:v>
                </c:pt>
                <c:pt idx="10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F1-42DA-A7B0-B7E164D60D28}"/>
            </c:ext>
          </c:extLst>
        </c:ser>
        <c:ser>
          <c:idx val="7"/>
          <c:order val="7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F1-42DA-A7B0-B7E164D60D28}"/>
            </c:ext>
          </c:extLst>
        </c:ser>
        <c:ser>
          <c:idx val="8"/>
          <c:order val="8"/>
          <c:tx>
            <c:strRef>
              <c:f>Sheet1!$I$1:$I$2</c:f>
              <c:strCache>
                <c:ptCount val="2"/>
                <c:pt idx="0">
                  <c:v>back</c:v>
                </c:pt>
                <c:pt idx="1">
                  <c:v>bDarts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Sheet1!$I$5:$I$15</c:f>
              <c:numCache>
                <c:formatCode>General</c:formatCode>
                <c:ptCount val="11"/>
                <c:pt idx="0">
                  <c:v>0.75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1.75</c:v>
                </c:pt>
                <c:pt idx="5">
                  <c:v>1.75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2.75</c:v>
                </c:pt>
                <c:pt idx="10">
                  <c:v>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F1-42DA-A7B0-B7E164D60D28}"/>
            </c:ext>
          </c:extLst>
        </c:ser>
        <c:ser>
          <c:idx val="9"/>
          <c:order val="9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F1-42DA-A7B0-B7E164D60D28}"/>
            </c:ext>
          </c:extLst>
        </c:ser>
        <c:ser>
          <c:idx val="10"/>
          <c:order val="10"/>
          <c:tx>
            <c:strRef>
              <c:f>Sheet1!$J$1:$J$2</c:f>
              <c:strCache>
                <c:ptCount val="2"/>
                <c:pt idx="0">
                  <c:v>back</c:v>
                </c:pt>
                <c:pt idx="1">
                  <c:v>tDarts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Sheet1!$J$5:$J$15</c:f>
              <c:numCache>
                <c:formatCode>General</c:formatCode>
                <c:ptCount val="11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2.5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3.75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F1-42DA-A7B0-B7E164D60D28}"/>
            </c:ext>
          </c:extLst>
        </c:ser>
        <c:ser>
          <c:idx val="11"/>
          <c:order val="11"/>
          <c:tx>
            <c:strRef>
              <c:f>Sheet1!$K$1:$K$2</c:f>
              <c:strCache>
                <c:ptCount val="2"/>
                <c:pt idx="0">
                  <c:v>back</c:v>
                </c:pt>
                <c:pt idx="1">
                  <c:v>tDarts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Sheet1!$K$5:$K$15</c:f>
            </c:numRef>
          </c:val>
          <c:smooth val="0"/>
          <c:extLst>
            <c:ext xmlns:c16="http://schemas.microsoft.com/office/drawing/2014/chart" uri="{C3380CC4-5D6E-409C-BE32-E72D297353CC}">
              <c16:uniqueId val="{0000000B-A9F1-42DA-A7B0-B7E164D60D28}"/>
            </c:ext>
          </c:extLst>
        </c:ser>
        <c:ser>
          <c:idx val="12"/>
          <c:order val="12"/>
          <c:tx>
            <c:strRef>
              <c:f>Sheet1!$L$1:$L$2</c:f>
              <c:strCache>
                <c:ptCount val="2"/>
                <c:pt idx="0">
                  <c:v>back</c:v>
                </c:pt>
                <c:pt idx="1">
                  <c:v>Side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cat>
          <c:val>
            <c:numRef>
              <c:f>Sheet1!$L$5:$L$15</c:f>
              <c:numCache>
                <c:formatCode>General</c:formatCode>
                <c:ptCount val="11"/>
                <c:pt idx="0">
                  <c:v>0.75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1.5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9F1-42DA-A7B0-B7E164D60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041000"/>
        <c:axId val="4080423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Sheet1!$C$1:$C$2</c15:sqref>
                        </c15:formulaRef>
                      </c:ext>
                    </c:extLst>
                    <c:strCache>
                      <c:ptCount val="2"/>
                      <c:pt idx="0">
                        <c:v>Front</c:v>
                      </c:pt>
                      <c:pt idx="1">
                        <c:v>Darts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Sheet1!$A$5:$A$15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Sheet1!$C$5:$C$15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9F1-42DA-A7B0-B7E164D60D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Sheet1!$D$1:$D$2</c15:sqref>
                        </c15:formulaRef>
                      </c:ext>
                    </c:extLst>
                    <c:strCache>
                      <c:ptCount val="2"/>
                      <c:pt idx="0">
                        <c:v>Front</c:v>
                      </c:pt>
                      <c:pt idx="1">
                        <c:v>Dart intake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Sheet1!$A$5:$A$15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Sheet1!$D$5:$D$15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0.5</c:v>
                      </c:pt>
                      <c:pt idx="3">
                        <c:v>0.5</c:v>
                      </c:pt>
                      <c:pt idx="4">
                        <c:v>0.375</c:v>
                      </c:pt>
                      <c:pt idx="5">
                        <c:v>0.375</c:v>
                      </c:pt>
                      <c:pt idx="6">
                        <c:v>0.5</c:v>
                      </c:pt>
                      <c:pt idx="7">
                        <c:v>0.625</c:v>
                      </c:pt>
                      <c:pt idx="8">
                        <c:v>0.625</c:v>
                      </c:pt>
                      <c:pt idx="9">
                        <c:v>0.625</c:v>
                      </c:pt>
                      <c:pt idx="10">
                        <c:v>0.625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9F1-42DA-A7B0-B7E164D60D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Sheet1!$F$1:$F$2</c15:sqref>
                        </c15:formulaRef>
                      </c:ext>
                    </c:extLst>
                    <c:strCache>
                      <c:ptCount val="2"/>
                      <c:pt idx="0">
                        <c:v>back</c:v>
                      </c:pt>
                      <c:pt idx="1">
                        <c:v>Darts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Sheet1!$A$5:$A$15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Sheet1!$F$5:$F$15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F1-42DA-A7B0-B7E164D60D28}"/>
                  </c:ext>
                </c:extLst>
              </c15:ser>
            </c15:filteredLineSeries>
          </c:ext>
        </c:extLst>
      </c:lineChart>
      <c:catAx>
        <c:axId val="40804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42312"/>
        <c:crosses val="autoZero"/>
        <c:auto val="1"/>
        <c:lblAlgn val="ctr"/>
        <c:lblOffset val="100"/>
        <c:noMultiLvlLbl val="0"/>
      </c:catAx>
      <c:valAx>
        <c:axId val="4080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4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31</xdr:row>
      <xdr:rowOff>157161</xdr:rowOff>
    </xdr:from>
    <xdr:to>
      <xdr:col>9</xdr:col>
      <xdr:colOff>409575</xdr:colOff>
      <xdr:row>57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A25AA-6872-4263-99A8-8B018439B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A13" workbookViewId="0">
      <selection activeCell="U9" sqref="U9"/>
    </sheetView>
  </sheetViews>
  <sheetFormatPr defaultRowHeight="15" x14ac:dyDescent="0.25"/>
  <cols>
    <col min="11" max="11" width="0" hidden="1" customWidth="1"/>
  </cols>
  <sheetData>
    <row r="1" spans="1:22" x14ac:dyDescent="0.25">
      <c r="B1" s="3" t="s">
        <v>0</v>
      </c>
      <c r="C1" s="3"/>
      <c r="D1" s="3"/>
      <c r="E1" s="3" t="s">
        <v>1</v>
      </c>
      <c r="F1" s="3"/>
      <c r="G1" s="3"/>
      <c r="R1">
        <v>3</v>
      </c>
      <c r="T1">
        <v>7</v>
      </c>
      <c r="U1">
        <v>7</v>
      </c>
      <c r="V1">
        <f>T1*2.54</f>
        <v>17.78</v>
      </c>
    </row>
    <row r="2" spans="1:22" x14ac:dyDescent="0.25">
      <c r="A2" t="s">
        <v>30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32</v>
      </c>
      <c r="I2" t="s">
        <v>31</v>
      </c>
      <c r="J2" t="s">
        <v>33</v>
      </c>
      <c r="L2" t="s">
        <v>34</v>
      </c>
      <c r="N2">
        <f t="shared" ref="N2:N4" si="0">IF(A2&gt;7,2,1)</f>
        <v>2</v>
      </c>
      <c r="R2">
        <v>0.4</v>
      </c>
      <c r="T2">
        <v>12</v>
      </c>
      <c r="V2">
        <f>T2*2.54</f>
        <v>30.48</v>
      </c>
    </row>
    <row r="3" spans="1:22" x14ac:dyDescent="0.25">
      <c r="A3">
        <v>2</v>
      </c>
      <c r="N3">
        <f t="shared" si="0"/>
        <v>1</v>
      </c>
      <c r="Q3">
        <f t="shared" ref="Q3:Q15" si="1">0.75+(A3-4-((A3-4)/5))/4</f>
        <v>0.35</v>
      </c>
      <c r="T3">
        <f t="shared" ref="T3:T4" si="2">MAX(MIN($T$2,A3),$T$1)</f>
        <v>7</v>
      </c>
      <c r="U3">
        <f>0.5+((T3-$U$1)*0.25)</f>
        <v>0.5</v>
      </c>
    </row>
    <row r="4" spans="1:22" x14ac:dyDescent="0.25">
      <c r="A4">
        <v>3</v>
      </c>
      <c r="N4">
        <f t="shared" si="0"/>
        <v>1</v>
      </c>
      <c r="Q4">
        <f t="shared" si="1"/>
        <v>0.55000000000000004</v>
      </c>
      <c r="T4">
        <f t="shared" si="2"/>
        <v>7</v>
      </c>
      <c r="U4">
        <f t="shared" ref="U4:U15" si="3">0.5+((T4-$U$1)*0.25)</f>
        <v>0.5</v>
      </c>
    </row>
    <row r="5" spans="1:22" x14ac:dyDescent="0.25">
      <c r="A5">
        <v>4</v>
      </c>
      <c r="B5">
        <v>0.5</v>
      </c>
      <c r="C5">
        <v>1</v>
      </c>
      <c r="D5">
        <v>0.5</v>
      </c>
      <c r="E5">
        <v>0.75</v>
      </c>
      <c r="F5">
        <v>1</v>
      </c>
      <c r="G5">
        <v>0.75</v>
      </c>
      <c r="H5">
        <f>C5*D5</f>
        <v>0.5</v>
      </c>
      <c r="I5">
        <f t="shared" ref="I5:I15" si="4">F5*G5</f>
        <v>0.75</v>
      </c>
      <c r="J5">
        <f t="shared" ref="J5:J15" si="5">H5+I5</f>
        <v>1.25</v>
      </c>
      <c r="K5">
        <f>J5*2</f>
        <v>2.5</v>
      </c>
      <c r="L5">
        <f t="shared" ref="L5:L15" si="6">(A5-K5)/2</f>
        <v>0.75</v>
      </c>
      <c r="N5">
        <f t="shared" ref="N5:N15" si="7">IF(A5&gt;7,2,1)</f>
        <v>1</v>
      </c>
      <c r="O5">
        <f>A5/8</f>
        <v>0.5</v>
      </c>
      <c r="P5">
        <f t="shared" ref="P5:P15" si="8">0.75+(A5-4-INT((A5-4)/5))/4</f>
        <v>0.75</v>
      </c>
      <c r="Q5">
        <f t="shared" si="1"/>
        <v>0.75</v>
      </c>
      <c r="R5">
        <f t="shared" ref="R5:R15" si="9">(A5-$R$1)^$R$2</f>
        <v>1</v>
      </c>
      <c r="S5">
        <f>0.5*R5</f>
        <v>0.5</v>
      </c>
      <c r="T5">
        <f>MAX(MIN($T$2,A5),$T$1)</f>
        <v>7</v>
      </c>
      <c r="U5">
        <f t="shared" si="3"/>
        <v>0.5</v>
      </c>
    </row>
    <row r="6" spans="1:22" x14ac:dyDescent="0.25">
      <c r="A6">
        <v>5</v>
      </c>
      <c r="B6">
        <v>0.5</v>
      </c>
      <c r="C6">
        <v>1</v>
      </c>
      <c r="D6">
        <v>0.5</v>
      </c>
      <c r="E6">
        <v>1</v>
      </c>
      <c r="F6">
        <v>1</v>
      </c>
      <c r="G6">
        <v>1</v>
      </c>
      <c r="H6">
        <f t="shared" ref="H6:H15" si="10">C6*D6</f>
        <v>0.5</v>
      </c>
      <c r="I6">
        <f t="shared" si="4"/>
        <v>1</v>
      </c>
      <c r="J6">
        <f t="shared" si="5"/>
        <v>1.5</v>
      </c>
      <c r="K6">
        <f t="shared" ref="K6:K15" si="11">J6*2</f>
        <v>3</v>
      </c>
      <c r="L6">
        <f t="shared" si="6"/>
        <v>1</v>
      </c>
      <c r="N6">
        <f t="shared" si="7"/>
        <v>1</v>
      </c>
      <c r="O6">
        <f t="shared" ref="O6:O15" si="12">A6/8</f>
        <v>0.625</v>
      </c>
      <c r="P6">
        <f t="shared" si="8"/>
        <v>1</v>
      </c>
      <c r="Q6">
        <f t="shared" si="1"/>
        <v>0.95</v>
      </c>
      <c r="R6">
        <f t="shared" si="9"/>
        <v>1.3195079107728942</v>
      </c>
      <c r="S6">
        <f t="shared" ref="S6:S15" si="13">0.5*R6</f>
        <v>0.6597539553864471</v>
      </c>
      <c r="T6">
        <f t="shared" ref="T6:T15" si="14">MAX(MIN($T$2,A6),$T$1)</f>
        <v>7</v>
      </c>
      <c r="U6">
        <f t="shared" si="3"/>
        <v>0.5</v>
      </c>
    </row>
    <row r="7" spans="1:22" x14ac:dyDescent="0.25">
      <c r="A7">
        <v>6</v>
      </c>
      <c r="B7">
        <v>0.5</v>
      </c>
      <c r="C7">
        <v>1</v>
      </c>
      <c r="D7">
        <v>0.5</v>
      </c>
      <c r="E7">
        <v>1.25</v>
      </c>
      <c r="F7">
        <v>1</v>
      </c>
      <c r="G7">
        <v>1.25</v>
      </c>
      <c r="H7">
        <f t="shared" si="10"/>
        <v>0.5</v>
      </c>
      <c r="I7">
        <f t="shared" si="4"/>
        <v>1.25</v>
      </c>
      <c r="J7">
        <f t="shared" si="5"/>
        <v>1.75</v>
      </c>
      <c r="K7">
        <f t="shared" si="11"/>
        <v>3.5</v>
      </c>
      <c r="L7">
        <f t="shared" si="6"/>
        <v>1.25</v>
      </c>
      <c r="N7">
        <f t="shared" si="7"/>
        <v>1</v>
      </c>
      <c r="O7">
        <f t="shared" si="12"/>
        <v>0.75</v>
      </c>
      <c r="P7">
        <f t="shared" si="8"/>
        <v>1.25</v>
      </c>
      <c r="Q7">
        <f t="shared" si="1"/>
        <v>1.1499999999999999</v>
      </c>
      <c r="R7">
        <f t="shared" si="9"/>
        <v>1.5518455739153598</v>
      </c>
      <c r="S7">
        <f t="shared" si="13"/>
        <v>0.77592278695767991</v>
      </c>
      <c r="T7">
        <f t="shared" si="14"/>
        <v>7</v>
      </c>
      <c r="U7">
        <f t="shared" si="3"/>
        <v>0.5</v>
      </c>
    </row>
    <row r="8" spans="1:22" x14ac:dyDescent="0.25">
      <c r="A8">
        <v>7</v>
      </c>
      <c r="B8">
        <v>0.5</v>
      </c>
      <c r="C8">
        <v>1</v>
      </c>
      <c r="D8">
        <v>0.5</v>
      </c>
      <c r="E8">
        <v>1.5</v>
      </c>
      <c r="F8">
        <v>1</v>
      </c>
      <c r="G8">
        <v>1.5</v>
      </c>
      <c r="H8">
        <f t="shared" si="10"/>
        <v>0.5</v>
      </c>
      <c r="I8">
        <f t="shared" si="4"/>
        <v>1.5</v>
      </c>
      <c r="J8">
        <f t="shared" si="5"/>
        <v>2</v>
      </c>
      <c r="K8">
        <f t="shared" si="11"/>
        <v>4</v>
      </c>
      <c r="L8">
        <f t="shared" si="6"/>
        <v>1.5</v>
      </c>
      <c r="N8">
        <f t="shared" si="7"/>
        <v>1</v>
      </c>
      <c r="O8">
        <f t="shared" si="12"/>
        <v>0.875</v>
      </c>
      <c r="P8">
        <f t="shared" si="8"/>
        <v>1.5</v>
      </c>
      <c r="Q8">
        <f t="shared" si="1"/>
        <v>1.35</v>
      </c>
      <c r="R8">
        <f t="shared" si="9"/>
        <v>1.7411011265922482</v>
      </c>
      <c r="S8">
        <f t="shared" si="13"/>
        <v>0.87055056329612412</v>
      </c>
      <c r="T8">
        <f t="shared" si="14"/>
        <v>7</v>
      </c>
      <c r="U8">
        <f t="shared" si="3"/>
        <v>0.5</v>
      </c>
    </row>
    <row r="9" spans="1:22" x14ac:dyDescent="0.25">
      <c r="A9">
        <v>8</v>
      </c>
      <c r="B9">
        <v>0.75</v>
      </c>
      <c r="C9">
        <v>2</v>
      </c>
      <c r="D9">
        <v>0.375</v>
      </c>
      <c r="E9">
        <v>1.75</v>
      </c>
      <c r="F9">
        <v>2</v>
      </c>
      <c r="G9">
        <v>0.875</v>
      </c>
      <c r="H9">
        <f t="shared" si="10"/>
        <v>0.75</v>
      </c>
      <c r="I9">
        <f t="shared" si="4"/>
        <v>1.75</v>
      </c>
      <c r="J9">
        <f t="shared" si="5"/>
        <v>2.5</v>
      </c>
      <c r="K9">
        <f t="shared" si="11"/>
        <v>5</v>
      </c>
      <c r="L9">
        <f t="shared" si="6"/>
        <v>1.5</v>
      </c>
      <c r="N9">
        <f t="shared" si="7"/>
        <v>2</v>
      </c>
      <c r="O9">
        <f t="shared" si="12"/>
        <v>1</v>
      </c>
      <c r="P9">
        <f t="shared" si="8"/>
        <v>1.75</v>
      </c>
      <c r="Q9">
        <f t="shared" si="1"/>
        <v>1.55</v>
      </c>
      <c r="R9">
        <f t="shared" si="9"/>
        <v>1.9036539387158786</v>
      </c>
      <c r="S9">
        <f t="shared" si="13"/>
        <v>0.95182696935793931</v>
      </c>
      <c r="T9">
        <f t="shared" si="14"/>
        <v>8</v>
      </c>
      <c r="U9">
        <f t="shared" si="3"/>
        <v>0.75</v>
      </c>
    </row>
    <row r="10" spans="1:22" x14ac:dyDescent="0.25">
      <c r="A10">
        <v>9</v>
      </c>
      <c r="B10">
        <v>0.75</v>
      </c>
      <c r="C10">
        <v>2</v>
      </c>
      <c r="D10">
        <v>0.375</v>
      </c>
      <c r="E10">
        <v>1.75</v>
      </c>
      <c r="F10">
        <v>2</v>
      </c>
      <c r="G10">
        <v>0.875</v>
      </c>
      <c r="H10">
        <f t="shared" si="10"/>
        <v>0.75</v>
      </c>
      <c r="I10">
        <f t="shared" si="4"/>
        <v>1.75</v>
      </c>
      <c r="J10">
        <f t="shared" si="5"/>
        <v>2.5</v>
      </c>
      <c r="K10">
        <f t="shared" si="11"/>
        <v>5</v>
      </c>
      <c r="L10">
        <f t="shared" si="6"/>
        <v>2</v>
      </c>
      <c r="N10">
        <f t="shared" si="7"/>
        <v>2</v>
      </c>
      <c r="O10">
        <f t="shared" si="12"/>
        <v>1.125</v>
      </c>
      <c r="P10">
        <f t="shared" si="8"/>
        <v>1.75</v>
      </c>
      <c r="Q10">
        <f t="shared" si="1"/>
        <v>1.75</v>
      </c>
      <c r="R10">
        <f t="shared" si="9"/>
        <v>2.0476725110792193</v>
      </c>
      <c r="S10">
        <f t="shared" si="13"/>
        <v>1.0238362555396097</v>
      </c>
      <c r="T10">
        <f t="shared" si="14"/>
        <v>9</v>
      </c>
      <c r="U10">
        <f t="shared" si="3"/>
        <v>1</v>
      </c>
    </row>
    <row r="11" spans="1:22" x14ac:dyDescent="0.25">
      <c r="A11">
        <v>10</v>
      </c>
      <c r="B11">
        <v>1</v>
      </c>
      <c r="C11">
        <v>2</v>
      </c>
      <c r="D11">
        <v>0.5</v>
      </c>
      <c r="E11">
        <v>2</v>
      </c>
      <c r="F11">
        <v>2</v>
      </c>
      <c r="G11">
        <v>1</v>
      </c>
      <c r="H11">
        <f t="shared" si="10"/>
        <v>1</v>
      </c>
      <c r="I11">
        <f t="shared" si="4"/>
        <v>2</v>
      </c>
      <c r="J11">
        <f t="shared" si="5"/>
        <v>3</v>
      </c>
      <c r="K11">
        <f t="shared" si="11"/>
        <v>6</v>
      </c>
      <c r="L11">
        <f t="shared" si="6"/>
        <v>2</v>
      </c>
      <c r="N11">
        <f t="shared" si="7"/>
        <v>2</v>
      </c>
      <c r="O11">
        <f t="shared" si="12"/>
        <v>1.25</v>
      </c>
      <c r="P11">
        <f t="shared" si="8"/>
        <v>2</v>
      </c>
      <c r="Q11">
        <f t="shared" si="1"/>
        <v>1.95</v>
      </c>
      <c r="R11">
        <f t="shared" si="9"/>
        <v>2.1779064244827797</v>
      </c>
      <c r="S11">
        <f t="shared" si="13"/>
        <v>1.0889532122413899</v>
      </c>
      <c r="T11">
        <f t="shared" si="14"/>
        <v>10</v>
      </c>
      <c r="U11">
        <f t="shared" si="3"/>
        <v>1.25</v>
      </c>
    </row>
    <row r="12" spans="1:22" x14ac:dyDescent="0.25">
      <c r="A12">
        <v>11</v>
      </c>
      <c r="B12">
        <v>1.25</v>
      </c>
      <c r="C12">
        <v>2</v>
      </c>
      <c r="D12">
        <v>0.625</v>
      </c>
      <c r="E12">
        <v>2.25</v>
      </c>
      <c r="F12">
        <v>2</v>
      </c>
      <c r="G12">
        <v>1.125</v>
      </c>
      <c r="H12">
        <f t="shared" si="10"/>
        <v>1.25</v>
      </c>
      <c r="I12">
        <f t="shared" si="4"/>
        <v>2.25</v>
      </c>
      <c r="J12">
        <f t="shared" si="5"/>
        <v>3.5</v>
      </c>
      <c r="K12">
        <f t="shared" si="11"/>
        <v>7</v>
      </c>
      <c r="L12">
        <f t="shared" si="6"/>
        <v>2</v>
      </c>
      <c r="N12">
        <f t="shared" si="7"/>
        <v>2</v>
      </c>
      <c r="O12">
        <f t="shared" si="12"/>
        <v>1.375</v>
      </c>
      <c r="P12">
        <f t="shared" si="8"/>
        <v>2.25</v>
      </c>
      <c r="Q12">
        <f t="shared" si="1"/>
        <v>2.15</v>
      </c>
      <c r="R12">
        <f t="shared" si="9"/>
        <v>2.2973967099940702</v>
      </c>
      <c r="S12">
        <f t="shared" si="13"/>
        <v>1.1486983549970351</v>
      </c>
      <c r="T12">
        <f t="shared" si="14"/>
        <v>11</v>
      </c>
      <c r="U12">
        <f t="shared" si="3"/>
        <v>1.5</v>
      </c>
    </row>
    <row r="13" spans="1:22" x14ac:dyDescent="0.25">
      <c r="A13">
        <v>12</v>
      </c>
      <c r="B13">
        <v>1.5</v>
      </c>
      <c r="C13">
        <v>2</v>
      </c>
      <c r="D13">
        <v>0.625</v>
      </c>
      <c r="E13">
        <v>2.5</v>
      </c>
      <c r="F13">
        <v>2</v>
      </c>
      <c r="G13">
        <v>1.25</v>
      </c>
      <c r="H13">
        <f t="shared" si="10"/>
        <v>1.25</v>
      </c>
      <c r="I13">
        <f t="shared" si="4"/>
        <v>2.5</v>
      </c>
      <c r="J13">
        <f t="shared" si="5"/>
        <v>3.75</v>
      </c>
      <c r="K13">
        <f t="shared" si="11"/>
        <v>7.5</v>
      </c>
      <c r="L13">
        <f t="shared" si="6"/>
        <v>2.25</v>
      </c>
      <c r="N13">
        <f t="shared" si="7"/>
        <v>2</v>
      </c>
      <c r="O13">
        <f t="shared" si="12"/>
        <v>1.5</v>
      </c>
      <c r="P13">
        <f t="shared" si="8"/>
        <v>2.5</v>
      </c>
      <c r="Q13">
        <f t="shared" si="1"/>
        <v>2.35</v>
      </c>
      <c r="R13">
        <f t="shared" si="9"/>
        <v>2.4082246852806923</v>
      </c>
      <c r="S13">
        <f t="shared" si="13"/>
        <v>1.2041123426403462</v>
      </c>
      <c r="T13">
        <f t="shared" si="14"/>
        <v>12</v>
      </c>
      <c r="U13">
        <f t="shared" si="3"/>
        <v>1.75</v>
      </c>
    </row>
    <row r="14" spans="1:22" x14ac:dyDescent="0.25">
      <c r="A14">
        <v>13</v>
      </c>
      <c r="B14">
        <v>1.5</v>
      </c>
      <c r="C14">
        <v>2</v>
      </c>
      <c r="D14">
        <v>0.625</v>
      </c>
      <c r="E14">
        <v>2.75</v>
      </c>
      <c r="F14">
        <v>2</v>
      </c>
      <c r="G14">
        <v>1.375</v>
      </c>
      <c r="H14">
        <f t="shared" si="10"/>
        <v>1.25</v>
      </c>
      <c r="I14">
        <f t="shared" si="4"/>
        <v>2.75</v>
      </c>
      <c r="J14">
        <f t="shared" si="5"/>
        <v>4</v>
      </c>
      <c r="K14">
        <f t="shared" si="11"/>
        <v>8</v>
      </c>
      <c r="L14">
        <f t="shared" si="6"/>
        <v>2.5</v>
      </c>
      <c r="N14">
        <f t="shared" si="7"/>
        <v>2</v>
      </c>
      <c r="O14">
        <f t="shared" si="12"/>
        <v>1.625</v>
      </c>
      <c r="P14">
        <f t="shared" si="8"/>
        <v>2.75</v>
      </c>
      <c r="Q14">
        <f t="shared" si="1"/>
        <v>2.5499999999999998</v>
      </c>
      <c r="R14">
        <f t="shared" si="9"/>
        <v>2.5118864315095806</v>
      </c>
      <c r="S14">
        <f t="shared" si="13"/>
        <v>1.2559432157547903</v>
      </c>
      <c r="T14">
        <f t="shared" si="14"/>
        <v>12</v>
      </c>
      <c r="U14">
        <f t="shared" si="3"/>
        <v>1.75</v>
      </c>
    </row>
    <row r="15" spans="1:22" x14ac:dyDescent="0.25">
      <c r="A15">
        <v>14</v>
      </c>
      <c r="B15">
        <v>1.5</v>
      </c>
      <c r="C15">
        <v>2</v>
      </c>
      <c r="D15">
        <v>0.625</v>
      </c>
      <c r="E15">
        <v>2.75</v>
      </c>
      <c r="F15">
        <v>2</v>
      </c>
      <c r="G15">
        <v>1.375</v>
      </c>
      <c r="H15">
        <f t="shared" si="10"/>
        <v>1.25</v>
      </c>
      <c r="I15">
        <f t="shared" si="4"/>
        <v>2.75</v>
      </c>
      <c r="J15">
        <f t="shared" si="5"/>
        <v>4</v>
      </c>
      <c r="K15">
        <f t="shared" si="11"/>
        <v>8</v>
      </c>
      <c r="L15">
        <f t="shared" si="6"/>
        <v>3</v>
      </c>
      <c r="N15">
        <f t="shared" si="7"/>
        <v>2</v>
      </c>
      <c r="O15">
        <f t="shared" si="12"/>
        <v>1.75</v>
      </c>
      <c r="P15">
        <f t="shared" si="8"/>
        <v>2.75</v>
      </c>
      <c r="Q15">
        <f t="shared" si="1"/>
        <v>2.75</v>
      </c>
      <c r="R15">
        <f t="shared" si="9"/>
        <v>2.6094986352788734</v>
      </c>
      <c r="S15">
        <f t="shared" si="13"/>
        <v>1.3047493176394367</v>
      </c>
      <c r="T15">
        <f t="shared" si="14"/>
        <v>12</v>
      </c>
      <c r="U15">
        <f t="shared" si="3"/>
        <v>1.75</v>
      </c>
    </row>
    <row r="17" spans="1:21" x14ac:dyDescent="0.25">
      <c r="U17">
        <f>0.5*254</f>
        <v>127</v>
      </c>
    </row>
    <row r="20" spans="1:21" x14ac:dyDescent="0.25">
      <c r="A20">
        <f>A5*2.54</f>
        <v>10.16</v>
      </c>
      <c r="B20">
        <f t="shared" ref="B20:L20" si="15">B5*2.54</f>
        <v>1.27</v>
      </c>
      <c r="C20">
        <f>C5</f>
        <v>1</v>
      </c>
      <c r="D20">
        <f t="shared" si="15"/>
        <v>1.27</v>
      </c>
      <c r="E20">
        <f t="shared" si="15"/>
        <v>1.905</v>
      </c>
      <c r="F20">
        <f>F5</f>
        <v>1</v>
      </c>
      <c r="G20">
        <f t="shared" si="15"/>
        <v>1.905</v>
      </c>
      <c r="H20">
        <f t="shared" si="15"/>
        <v>1.27</v>
      </c>
      <c r="I20">
        <f t="shared" si="15"/>
        <v>1.905</v>
      </c>
      <c r="J20">
        <f t="shared" si="15"/>
        <v>3.1749999999999998</v>
      </c>
      <c r="K20">
        <f t="shared" si="15"/>
        <v>6.35</v>
      </c>
      <c r="L20">
        <f t="shared" si="15"/>
        <v>1.905</v>
      </c>
      <c r="Q20">
        <f>2+(A20-10-((A20-10)/5))/4</f>
        <v>2.032</v>
      </c>
      <c r="R20">
        <f>Q20/2.54</f>
        <v>0.8</v>
      </c>
      <c r="T20">
        <f>7.25/3</f>
        <v>2.4166666666666665</v>
      </c>
    </row>
    <row r="21" spans="1:21" x14ac:dyDescent="0.25">
      <c r="A21">
        <f t="shared" ref="A21:L21" si="16">A6*2.54</f>
        <v>12.7</v>
      </c>
      <c r="B21">
        <f t="shared" si="16"/>
        <v>1.27</v>
      </c>
      <c r="C21">
        <f t="shared" ref="C21:C30" si="17">C6</f>
        <v>1</v>
      </c>
      <c r="D21">
        <f t="shared" si="16"/>
        <v>1.27</v>
      </c>
      <c r="E21">
        <f t="shared" si="16"/>
        <v>2.54</v>
      </c>
      <c r="F21">
        <f t="shared" ref="F21:F30" si="18">F6</f>
        <v>1</v>
      </c>
      <c r="G21">
        <f t="shared" si="16"/>
        <v>2.54</v>
      </c>
      <c r="H21">
        <f t="shared" si="16"/>
        <v>1.27</v>
      </c>
      <c r="I21">
        <f t="shared" si="16"/>
        <v>2.54</v>
      </c>
      <c r="J21">
        <f t="shared" si="16"/>
        <v>3.81</v>
      </c>
      <c r="K21">
        <f t="shared" si="16"/>
        <v>7.62</v>
      </c>
      <c r="L21">
        <f t="shared" si="16"/>
        <v>2.54</v>
      </c>
      <c r="Q21">
        <f t="shared" ref="Q21:Q30" si="19">2+(A21-10-((A21-10)/5))/4</f>
        <v>2.54</v>
      </c>
      <c r="R21">
        <f t="shared" ref="R21:R30" si="20">Q21/2.54</f>
        <v>1</v>
      </c>
      <c r="T21">
        <f>7.25/6</f>
        <v>1.2083333333333333</v>
      </c>
    </row>
    <row r="22" spans="1:21" x14ac:dyDescent="0.25">
      <c r="A22">
        <f t="shared" ref="A22:L22" si="21">A7*2.54</f>
        <v>15.24</v>
      </c>
      <c r="B22">
        <f t="shared" si="21"/>
        <v>1.27</v>
      </c>
      <c r="C22">
        <f t="shared" si="17"/>
        <v>1</v>
      </c>
      <c r="D22">
        <f t="shared" si="21"/>
        <v>1.27</v>
      </c>
      <c r="E22">
        <f t="shared" si="21"/>
        <v>3.1749999999999998</v>
      </c>
      <c r="F22">
        <f t="shared" si="18"/>
        <v>1</v>
      </c>
      <c r="G22">
        <f t="shared" si="21"/>
        <v>3.1749999999999998</v>
      </c>
      <c r="H22">
        <f t="shared" si="21"/>
        <v>1.27</v>
      </c>
      <c r="I22">
        <f t="shared" si="21"/>
        <v>3.1749999999999998</v>
      </c>
      <c r="J22">
        <f t="shared" si="21"/>
        <v>4.4450000000000003</v>
      </c>
      <c r="K22">
        <f t="shared" si="21"/>
        <v>8.89</v>
      </c>
      <c r="L22">
        <f t="shared" si="21"/>
        <v>3.1749999999999998</v>
      </c>
      <c r="Q22">
        <f t="shared" si="19"/>
        <v>3.048</v>
      </c>
      <c r="R22">
        <f t="shared" si="20"/>
        <v>1.2</v>
      </c>
      <c r="T22">
        <f>29*25.4</f>
        <v>736.59999999999991</v>
      </c>
    </row>
    <row r="23" spans="1:21" x14ac:dyDescent="0.25">
      <c r="A23">
        <f t="shared" ref="A23:L23" si="22">A8*2.54</f>
        <v>17.78</v>
      </c>
      <c r="B23">
        <f t="shared" si="22"/>
        <v>1.27</v>
      </c>
      <c r="C23">
        <f t="shared" si="17"/>
        <v>1</v>
      </c>
      <c r="D23">
        <f t="shared" si="22"/>
        <v>1.27</v>
      </c>
      <c r="E23">
        <f t="shared" si="22"/>
        <v>3.81</v>
      </c>
      <c r="F23">
        <f t="shared" si="18"/>
        <v>1</v>
      </c>
      <c r="G23">
        <f t="shared" si="22"/>
        <v>3.81</v>
      </c>
      <c r="H23">
        <f t="shared" si="22"/>
        <v>1.27</v>
      </c>
      <c r="I23">
        <f t="shared" si="22"/>
        <v>3.81</v>
      </c>
      <c r="J23">
        <f t="shared" si="22"/>
        <v>5.08</v>
      </c>
      <c r="K23">
        <f t="shared" si="22"/>
        <v>10.16</v>
      </c>
      <c r="L23">
        <f t="shared" si="22"/>
        <v>3.81</v>
      </c>
      <c r="Q23">
        <f t="shared" si="19"/>
        <v>3.556</v>
      </c>
      <c r="R23">
        <f t="shared" si="20"/>
        <v>1.4</v>
      </c>
      <c r="T23">
        <f>37*25.4</f>
        <v>939.8</v>
      </c>
    </row>
    <row r="24" spans="1:21" x14ac:dyDescent="0.25">
      <c r="A24">
        <f t="shared" ref="A24:L24" si="23">A9*2.54</f>
        <v>20.32</v>
      </c>
      <c r="B24">
        <f t="shared" si="23"/>
        <v>1.905</v>
      </c>
      <c r="C24">
        <f t="shared" si="17"/>
        <v>2</v>
      </c>
      <c r="D24">
        <f t="shared" si="23"/>
        <v>0.95250000000000001</v>
      </c>
      <c r="E24">
        <f t="shared" si="23"/>
        <v>4.4450000000000003</v>
      </c>
      <c r="F24">
        <f t="shared" si="18"/>
        <v>2</v>
      </c>
      <c r="G24">
        <f t="shared" si="23"/>
        <v>2.2225000000000001</v>
      </c>
      <c r="H24">
        <f t="shared" si="23"/>
        <v>1.905</v>
      </c>
      <c r="I24">
        <f t="shared" si="23"/>
        <v>4.4450000000000003</v>
      </c>
      <c r="J24">
        <f t="shared" si="23"/>
        <v>6.35</v>
      </c>
      <c r="K24">
        <f t="shared" si="23"/>
        <v>12.7</v>
      </c>
      <c r="L24">
        <f t="shared" si="23"/>
        <v>3.81</v>
      </c>
      <c r="Q24">
        <f t="shared" si="19"/>
        <v>4.0640000000000001</v>
      </c>
      <c r="R24">
        <f t="shared" si="20"/>
        <v>1.6</v>
      </c>
      <c r="T24">
        <v>196</v>
      </c>
      <c r="U24">
        <f>T24/25.4</f>
        <v>7.7165354330708666</v>
      </c>
    </row>
    <row r="25" spans="1:21" x14ac:dyDescent="0.25">
      <c r="A25">
        <f t="shared" ref="A25:L25" si="24">A10*2.54</f>
        <v>22.86</v>
      </c>
      <c r="B25">
        <f t="shared" si="24"/>
        <v>1.905</v>
      </c>
      <c r="C25">
        <f t="shared" si="17"/>
        <v>2</v>
      </c>
      <c r="D25">
        <f t="shared" si="24"/>
        <v>0.95250000000000001</v>
      </c>
      <c r="E25">
        <f t="shared" si="24"/>
        <v>4.4450000000000003</v>
      </c>
      <c r="F25">
        <f t="shared" si="18"/>
        <v>2</v>
      </c>
      <c r="G25">
        <f t="shared" si="24"/>
        <v>2.2225000000000001</v>
      </c>
      <c r="H25">
        <f t="shared" si="24"/>
        <v>1.905</v>
      </c>
      <c r="I25">
        <f t="shared" si="24"/>
        <v>4.4450000000000003</v>
      </c>
      <c r="J25">
        <f t="shared" si="24"/>
        <v>6.35</v>
      </c>
      <c r="K25">
        <f t="shared" si="24"/>
        <v>12.7</v>
      </c>
      <c r="L25">
        <f t="shared" si="24"/>
        <v>5.08</v>
      </c>
      <c r="Q25">
        <f t="shared" si="19"/>
        <v>4.5720000000000001</v>
      </c>
      <c r="R25">
        <f t="shared" si="20"/>
        <v>1.8</v>
      </c>
      <c r="T25">
        <f>U25*25.4</f>
        <v>31.75</v>
      </c>
      <c r="U25">
        <v>1.25</v>
      </c>
    </row>
    <row r="26" spans="1:21" x14ac:dyDescent="0.25">
      <c r="A26">
        <f t="shared" ref="A26:L26" si="25">A11*2.54</f>
        <v>25.4</v>
      </c>
      <c r="B26">
        <f t="shared" si="25"/>
        <v>2.54</v>
      </c>
      <c r="C26">
        <f t="shared" si="17"/>
        <v>2</v>
      </c>
      <c r="D26">
        <f t="shared" si="25"/>
        <v>1.27</v>
      </c>
      <c r="E26">
        <f t="shared" si="25"/>
        <v>5.08</v>
      </c>
      <c r="F26">
        <f t="shared" si="18"/>
        <v>2</v>
      </c>
      <c r="G26">
        <f t="shared" si="25"/>
        <v>2.54</v>
      </c>
      <c r="H26">
        <f t="shared" si="25"/>
        <v>2.54</v>
      </c>
      <c r="I26">
        <f t="shared" si="25"/>
        <v>5.08</v>
      </c>
      <c r="J26">
        <f t="shared" si="25"/>
        <v>7.62</v>
      </c>
      <c r="K26">
        <f t="shared" si="25"/>
        <v>15.24</v>
      </c>
      <c r="L26">
        <f t="shared" si="25"/>
        <v>5.08</v>
      </c>
      <c r="Q26">
        <f t="shared" si="19"/>
        <v>5.08</v>
      </c>
      <c r="R26">
        <f t="shared" si="20"/>
        <v>2</v>
      </c>
    </row>
    <row r="27" spans="1:21" x14ac:dyDescent="0.25">
      <c r="A27">
        <f t="shared" ref="A27:L27" si="26">A12*2.54</f>
        <v>27.94</v>
      </c>
      <c r="B27">
        <f t="shared" si="26"/>
        <v>3.1749999999999998</v>
      </c>
      <c r="C27">
        <f t="shared" si="17"/>
        <v>2</v>
      </c>
      <c r="D27">
        <f t="shared" si="26"/>
        <v>1.5874999999999999</v>
      </c>
      <c r="E27">
        <f t="shared" si="26"/>
        <v>5.7149999999999999</v>
      </c>
      <c r="F27">
        <f t="shared" si="18"/>
        <v>2</v>
      </c>
      <c r="G27">
        <f t="shared" si="26"/>
        <v>2.8574999999999999</v>
      </c>
      <c r="H27">
        <f t="shared" si="26"/>
        <v>3.1749999999999998</v>
      </c>
      <c r="I27">
        <f t="shared" si="26"/>
        <v>5.7149999999999999</v>
      </c>
      <c r="J27">
        <f t="shared" si="26"/>
        <v>8.89</v>
      </c>
      <c r="K27">
        <f t="shared" si="26"/>
        <v>17.78</v>
      </c>
      <c r="L27">
        <f t="shared" si="26"/>
        <v>5.08</v>
      </c>
      <c r="Q27">
        <f t="shared" si="19"/>
        <v>5.5880000000000001</v>
      </c>
      <c r="R27">
        <f t="shared" si="20"/>
        <v>2.2000000000000002</v>
      </c>
      <c r="U27">
        <f>260*0.45</f>
        <v>117</v>
      </c>
    </row>
    <row r="28" spans="1:21" x14ac:dyDescent="0.25">
      <c r="A28">
        <f t="shared" ref="A28:L28" si="27">A13*2.54</f>
        <v>30.48</v>
      </c>
      <c r="B28">
        <f t="shared" si="27"/>
        <v>3.81</v>
      </c>
      <c r="C28">
        <f t="shared" si="17"/>
        <v>2</v>
      </c>
      <c r="D28">
        <f t="shared" si="27"/>
        <v>1.5874999999999999</v>
      </c>
      <c r="E28">
        <f t="shared" si="27"/>
        <v>6.35</v>
      </c>
      <c r="F28">
        <f t="shared" si="18"/>
        <v>2</v>
      </c>
      <c r="G28">
        <f t="shared" si="27"/>
        <v>3.1749999999999998</v>
      </c>
      <c r="H28">
        <f t="shared" si="27"/>
        <v>3.1749999999999998</v>
      </c>
      <c r="I28">
        <f t="shared" si="27"/>
        <v>6.35</v>
      </c>
      <c r="J28">
        <f t="shared" si="27"/>
        <v>9.5250000000000004</v>
      </c>
      <c r="K28">
        <f t="shared" si="27"/>
        <v>19.05</v>
      </c>
      <c r="L28">
        <f t="shared" si="27"/>
        <v>5.7149999999999999</v>
      </c>
      <c r="Q28">
        <f t="shared" si="19"/>
        <v>6.0960000000000001</v>
      </c>
      <c r="R28">
        <f t="shared" si="20"/>
        <v>2.4</v>
      </c>
    </row>
    <row r="29" spans="1:21" x14ac:dyDescent="0.25">
      <c r="A29">
        <f t="shared" ref="A29:L29" si="28">A14*2.54</f>
        <v>33.020000000000003</v>
      </c>
      <c r="B29">
        <f t="shared" si="28"/>
        <v>3.81</v>
      </c>
      <c r="C29">
        <f t="shared" si="17"/>
        <v>2</v>
      </c>
      <c r="D29">
        <f t="shared" si="28"/>
        <v>1.5874999999999999</v>
      </c>
      <c r="E29">
        <f t="shared" si="28"/>
        <v>6.9850000000000003</v>
      </c>
      <c r="F29">
        <f t="shared" si="18"/>
        <v>2</v>
      </c>
      <c r="G29">
        <f t="shared" si="28"/>
        <v>3.4925000000000002</v>
      </c>
      <c r="H29">
        <f t="shared" si="28"/>
        <v>3.1749999999999998</v>
      </c>
      <c r="I29">
        <f t="shared" si="28"/>
        <v>6.9850000000000003</v>
      </c>
      <c r="J29">
        <f t="shared" si="28"/>
        <v>10.16</v>
      </c>
      <c r="K29">
        <f t="shared" si="28"/>
        <v>20.32</v>
      </c>
      <c r="L29">
        <f t="shared" si="28"/>
        <v>6.35</v>
      </c>
      <c r="Q29">
        <f t="shared" si="19"/>
        <v>6.604000000000001</v>
      </c>
      <c r="R29">
        <f t="shared" si="20"/>
        <v>2.6000000000000005</v>
      </c>
    </row>
    <row r="30" spans="1:21" x14ac:dyDescent="0.25">
      <c r="A30">
        <f t="shared" ref="A30:L30" si="29">A15*2.54</f>
        <v>35.56</v>
      </c>
      <c r="B30">
        <f t="shared" si="29"/>
        <v>3.81</v>
      </c>
      <c r="C30">
        <f t="shared" si="17"/>
        <v>2</v>
      </c>
      <c r="D30">
        <f t="shared" si="29"/>
        <v>1.5874999999999999</v>
      </c>
      <c r="E30">
        <f t="shared" si="29"/>
        <v>6.9850000000000003</v>
      </c>
      <c r="F30">
        <f t="shared" si="18"/>
        <v>2</v>
      </c>
      <c r="G30">
        <f t="shared" si="29"/>
        <v>3.4925000000000002</v>
      </c>
      <c r="H30">
        <f t="shared" si="29"/>
        <v>3.1749999999999998</v>
      </c>
      <c r="I30">
        <f t="shared" si="29"/>
        <v>6.9850000000000003</v>
      </c>
      <c r="J30">
        <f t="shared" si="29"/>
        <v>10.16</v>
      </c>
      <c r="K30">
        <f t="shared" si="29"/>
        <v>20.32</v>
      </c>
      <c r="L30">
        <f t="shared" si="29"/>
        <v>7.62</v>
      </c>
      <c r="Q30">
        <f t="shared" si="19"/>
        <v>7.1120000000000001</v>
      </c>
      <c r="R30">
        <f t="shared" si="20"/>
        <v>2.8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opLeftCell="A7" workbookViewId="0">
      <selection activeCell="B22" sqref="B22"/>
    </sheetView>
  </sheetViews>
  <sheetFormatPr defaultRowHeight="15" x14ac:dyDescent="0.25"/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25">
      <c r="A2" t="s">
        <v>22</v>
      </c>
      <c r="B2">
        <v>32</v>
      </c>
      <c r="C2">
        <v>33</v>
      </c>
      <c r="D2">
        <v>34</v>
      </c>
      <c r="E2">
        <v>35</v>
      </c>
      <c r="F2">
        <v>36</v>
      </c>
      <c r="G2">
        <v>37.5</v>
      </c>
      <c r="H2">
        <v>39</v>
      </c>
      <c r="I2">
        <v>41</v>
      </c>
      <c r="J2">
        <v>43.25</v>
      </c>
      <c r="K2">
        <v>45.5</v>
      </c>
      <c r="L2">
        <v>47.75</v>
      </c>
      <c r="M2">
        <v>50</v>
      </c>
      <c r="N2">
        <v>53</v>
      </c>
      <c r="O2">
        <v>56</v>
      </c>
      <c r="P2">
        <v>59</v>
      </c>
      <c r="Q2">
        <v>63</v>
      </c>
    </row>
    <row r="3" spans="1:17" x14ac:dyDescent="0.25">
      <c r="A3" t="s">
        <v>23</v>
      </c>
      <c r="B3">
        <v>25.5</v>
      </c>
      <c r="C3">
        <v>26.5</v>
      </c>
      <c r="D3">
        <v>27.5</v>
      </c>
      <c r="E3">
        <v>28.5</v>
      </c>
      <c r="F3">
        <v>29.5</v>
      </c>
      <c r="G3">
        <v>31</v>
      </c>
      <c r="H3">
        <v>32.5</v>
      </c>
      <c r="I3">
        <v>34.75</v>
      </c>
      <c r="J3">
        <v>37.25</v>
      </c>
      <c r="K3">
        <v>39.75</v>
      </c>
      <c r="L3">
        <v>42.25</v>
      </c>
      <c r="M3">
        <v>44.75</v>
      </c>
      <c r="N3">
        <v>48</v>
      </c>
      <c r="O3">
        <v>51.25</v>
      </c>
      <c r="P3">
        <v>54.5</v>
      </c>
      <c r="Q3">
        <v>58.75</v>
      </c>
    </row>
    <row r="4" spans="1:17" x14ac:dyDescent="0.25">
      <c r="A4" t="s">
        <v>24</v>
      </c>
      <c r="B4">
        <v>35.5</v>
      </c>
      <c r="C4">
        <v>36.5</v>
      </c>
      <c r="D4">
        <v>37.5</v>
      </c>
      <c r="E4">
        <v>38.5</v>
      </c>
      <c r="F4">
        <v>39.5</v>
      </c>
      <c r="G4">
        <v>41</v>
      </c>
      <c r="H4">
        <v>42.5</v>
      </c>
      <c r="I4">
        <v>44.5</v>
      </c>
      <c r="J4">
        <v>46.75</v>
      </c>
      <c r="K4">
        <v>49</v>
      </c>
      <c r="L4">
        <v>51.25</v>
      </c>
      <c r="M4">
        <v>53.5</v>
      </c>
      <c r="N4">
        <v>56.5</v>
      </c>
      <c r="O4">
        <v>59.5</v>
      </c>
      <c r="P4">
        <v>62.5</v>
      </c>
      <c r="Q4">
        <v>66.5</v>
      </c>
    </row>
    <row r="6" spans="1:17" x14ac:dyDescent="0.25">
      <c r="A6" t="s">
        <v>25</v>
      </c>
      <c r="B6">
        <v>33.5</v>
      </c>
      <c r="C6">
        <v>33.5</v>
      </c>
      <c r="D6">
        <v>33.5</v>
      </c>
      <c r="E6">
        <v>34</v>
      </c>
      <c r="F6">
        <v>34</v>
      </c>
      <c r="G6">
        <v>34</v>
      </c>
      <c r="H6">
        <v>34</v>
      </c>
      <c r="I6">
        <v>35</v>
      </c>
      <c r="J6">
        <v>35</v>
      </c>
      <c r="K6">
        <v>35</v>
      </c>
      <c r="L6">
        <v>35</v>
      </c>
      <c r="M6">
        <v>36</v>
      </c>
      <c r="N6">
        <v>36</v>
      </c>
      <c r="O6">
        <v>36</v>
      </c>
      <c r="P6">
        <v>36</v>
      </c>
      <c r="Q6">
        <v>36</v>
      </c>
    </row>
    <row r="7" spans="1:17" x14ac:dyDescent="0.25">
      <c r="A7" t="s">
        <v>26</v>
      </c>
      <c r="B7">
        <v>38</v>
      </c>
      <c r="C7">
        <v>38</v>
      </c>
      <c r="D7">
        <v>38</v>
      </c>
      <c r="E7">
        <v>38</v>
      </c>
      <c r="F7">
        <v>38.5</v>
      </c>
      <c r="G7">
        <v>38.5</v>
      </c>
      <c r="H7">
        <v>38.5</v>
      </c>
      <c r="I7">
        <v>38.5</v>
      </c>
      <c r="J7">
        <v>39</v>
      </c>
      <c r="K7">
        <v>39</v>
      </c>
      <c r="L7">
        <v>39</v>
      </c>
      <c r="M7">
        <v>40</v>
      </c>
      <c r="N7">
        <v>40</v>
      </c>
      <c r="O7">
        <v>40</v>
      </c>
      <c r="P7">
        <v>40</v>
      </c>
      <c r="Q7">
        <v>40</v>
      </c>
    </row>
    <row r="8" spans="1:17" x14ac:dyDescent="0.25">
      <c r="A8" t="s">
        <v>27</v>
      </c>
      <c r="B8">
        <v>45.5</v>
      </c>
      <c r="C8">
        <v>45.5</v>
      </c>
      <c r="D8">
        <v>46.5</v>
      </c>
      <c r="E8">
        <v>46.5</v>
      </c>
      <c r="F8">
        <v>47</v>
      </c>
      <c r="G8">
        <v>47</v>
      </c>
      <c r="H8">
        <v>48</v>
      </c>
      <c r="I8">
        <v>48.5</v>
      </c>
      <c r="J8">
        <v>48.5</v>
      </c>
      <c r="K8">
        <v>48.5</v>
      </c>
      <c r="L8">
        <v>48.5</v>
      </c>
      <c r="M8">
        <v>48.5</v>
      </c>
      <c r="N8">
        <v>48.5</v>
      </c>
      <c r="O8">
        <v>48.5</v>
      </c>
      <c r="P8">
        <v>48.5</v>
      </c>
      <c r="Q8">
        <v>48.5</v>
      </c>
    </row>
    <row r="9" spans="1:17" x14ac:dyDescent="0.25">
      <c r="A9" t="s">
        <v>28</v>
      </c>
      <c r="B9">
        <v>53</v>
      </c>
      <c r="C9">
        <v>53</v>
      </c>
      <c r="D9">
        <v>53.5</v>
      </c>
      <c r="E9">
        <v>53.5</v>
      </c>
      <c r="F9">
        <v>54</v>
      </c>
      <c r="G9">
        <v>54</v>
      </c>
      <c r="H9">
        <v>55</v>
      </c>
      <c r="I9">
        <v>55</v>
      </c>
      <c r="J9">
        <v>56</v>
      </c>
      <c r="K9">
        <v>56</v>
      </c>
      <c r="L9">
        <v>56</v>
      </c>
      <c r="M9">
        <v>56</v>
      </c>
      <c r="N9">
        <v>56</v>
      </c>
      <c r="O9">
        <v>56</v>
      </c>
      <c r="P9">
        <v>56</v>
      </c>
      <c r="Q9">
        <v>56</v>
      </c>
    </row>
    <row r="10" spans="1:17" x14ac:dyDescent="0.25">
      <c r="A10" t="s">
        <v>29</v>
      </c>
      <c r="B10">
        <v>58</v>
      </c>
      <c r="C10">
        <v>58</v>
      </c>
      <c r="D10">
        <v>59</v>
      </c>
      <c r="E10">
        <v>59</v>
      </c>
      <c r="F10">
        <v>60</v>
      </c>
      <c r="G10">
        <v>60</v>
      </c>
      <c r="H10">
        <v>61</v>
      </c>
      <c r="I10">
        <v>61</v>
      </c>
      <c r="J10">
        <v>61</v>
      </c>
      <c r="K10">
        <v>61</v>
      </c>
      <c r="L10">
        <v>61</v>
      </c>
      <c r="M10">
        <v>61</v>
      </c>
      <c r="N10">
        <v>61</v>
      </c>
      <c r="O10">
        <v>61</v>
      </c>
      <c r="P10">
        <v>61</v>
      </c>
      <c r="Q10">
        <v>61</v>
      </c>
    </row>
    <row r="12" spans="1:17" x14ac:dyDescent="0.25">
      <c r="B12">
        <f>B6-14</f>
        <v>19.5</v>
      </c>
      <c r="C12">
        <f t="shared" ref="C12:Q12" si="0">C6-14</f>
        <v>19.5</v>
      </c>
      <c r="D12">
        <f t="shared" si="0"/>
        <v>19.5</v>
      </c>
      <c r="E12">
        <f t="shared" si="0"/>
        <v>20</v>
      </c>
      <c r="F12">
        <f t="shared" si="0"/>
        <v>20</v>
      </c>
      <c r="G12">
        <f t="shared" si="0"/>
        <v>20</v>
      </c>
      <c r="H12">
        <f t="shared" si="0"/>
        <v>20</v>
      </c>
      <c r="I12">
        <f t="shared" si="0"/>
        <v>21</v>
      </c>
      <c r="J12">
        <f t="shared" si="0"/>
        <v>21</v>
      </c>
      <c r="K12">
        <f t="shared" si="0"/>
        <v>21</v>
      </c>
      <c r="L12">
        <f t="shared" si="0"/>
        <v>21</v>
      </c>
      <c r="M12">
        <f t="shared" si="0"/>
        <v>22</v>
      </c>
      <c r="N12">
        <f t="shared" si="0"/>
        <v>22</v>
      </c>
      <c r="O12">
        <f t="shared" si="0"/>
        <v>22</v>
      </c>
      <c r="P12">
        <f t="shared" si="0"/>
        <v>22</v>
      </c>
      <c r="Q12">
        <f t="shared" si="0"/>
        <v>22</v>
      </c>
    </row>
    <row r="13" spans="1:17" x14ac:dyDescent="0.25">
      <c r="B13">
        <f t="shared" ref="B13:Q13" si="1">B7-14</f>
        <v>24</v>
      </c>
      <c r="C13">
        <f t="shared" si="1"/>
        <v>24</v>
      </c>
      <c r="D13">
        <f t="shared" si="1"/>
        <v>24</v>
      </c>
      <c r="E13">
        <f t="shared" si="1"/>
        <v>24</v>
      </c>
      <c r="F13">
        <f t="shared" si="1"/>
        <v>24.5</v>
      </c>
      <c r="G13">
        <f t="shared" si="1"/>
        <v>24.5</v>
      </c>
      <c r="H13">
        <f t="shared" si="1"/>
        <v>24.5</v>
      </c>
      <c r="I13">
        <f t="shared" si="1"/>
        <v>24.5</v>
      </c>
      <c r="J13">
        <f t="shared" si="1"/>
        <v>25</v>
      </c>
      <c r="K13">
        <f t="shared" si="1"/>
        <v>25</v>
      </c>
      <c r="L13">
        <f t="shared" si="1"/>
        <v>25</v>
      </c>
      <c r="M13">
        <f t="shared" si="1"/>
        <v>26</v>
      </c>
      <c r="N13">
        <f t="shared" si="1"/>
        <v>26</v>
      </c>
      <c r="O13">
        <f t="shared" si="1"/>
        <v>26</v>
      </c>
      <c r="P13">
        <f t="shared" si="1"/>
        <v>26</v>
      </c>
      <c r="Q13">
        <f t="shared" si="1"/>
        <v>26</v>
      </c>
    </row>
    <row r="14" spans="1:17" x14ac:dyDescent="0.25">
      <c r="B14">
        <f t="shared" ref="B14:Q14" si="2">B8-14</f>
        <v>31.5</v>
      </c>
      <c r="C14">
        <f t="shared" si="2"/>
        <v>31.5</v>
      </c>
      <c r="D14">
        <f t="shared" si="2"/>
        <v>32.5</v>
      </c>
      <c r="E14">
        <f t="shared" si="2"/>
        <v>32.5</v>
      </c>
      <c r="F14">
        <f t="shared" si="2"/>
        <v>33</v>
      </c>
      <c r="G14">
        <f t="shared" si="2"/>
        <v>33</v>
      </c>
      <c r="H14">
        <f t="shared" si="2"/>
        <v>34</v>
      </c>
      <c r="I14">
        <f t="shared" si="2"/>
        <v>34.5</v>
      </c>
      <c r="J14">
        <f t="shared" si="2"/>
        <v>34.5</v>
      </c>
      <c r="K14">
        <f t="shared" si="2"/>
        <v>34.5</v>
      </c>
      <c r="L14">
        <f t="shared" si="2"/>
        <v>34.5</v>
      </c>
      <c r="M14">
        <f t="shared" si="2"/>
        <v>34.5</v>
      </c>
      <c r="N14">
        <f t="shared" si="2"/>
        <v>34.5</v>
      </c>
      <c r="O14">
        <f t="shared" si="2"/>
        <v>34.5</v>
      </c>
      <c r="P14">
        <f t="shared" si="2"/>
        <v>34.5</v>
      </c>
      <c r="Q14">
        <f t="shared" si="2"/>
        <v>34.5</v>
      </c>
    </row>
    <row r="15" spans="1:17" x14ac:dyDescent="0.25">
      <c r="B15">
        <f t="shared" ref="B15:Q15" si="3">B9-14</f>
        <v>39</v>
      </c>
      <c r="C15">
        <f t="shared" si="3"/>
        <v>39</v>
      </c>
      <c r="D15">
        <f t="shared" si="3"/>
        <v>39.5</v>
      </c>
      <c r="E15">
        <f t="shared" si="3"/>
        <v>39.5</v>
      </c>
      <c r="F15">
        <f t="shared" si="3"/>
        <v>40</v>
      </c>
      <c r="G15">
        <f t="shared" si="3"/>
        <v>40</v>
      </c>
      <c r="H15">
        <f t="shared" si="3"/>
        <v>41</v>
      </c>
      <c r="I15">
        <f t="shared" si="3"/>
        <v>41</v>
      </c>
      <c r="J15">
        <f t="shared" si="3"/>
        <v>42</v>
      </c>
      <c r="K15">
        <f t="shared" si="3"/>
        <v>42</v>
      </c>
      <c r="L15">
        <f t="shared" si="3"/>
        <v>42</v>
      </c>
      <c r="M15">
        <f t="shared" si="3"/>
        <v>42</v>
      </c>
      <c r="N15">
        <f t="shared" si="3"/>
        <v>42</v>
      </c>
      <c r="O15">
        <f t="shared" si="3"/>
        <v>42</v>
      </c>
      <c r="P15">
        <f t="shared" si="3"/>
        <v>42</v>
      </c>
      <c r="Q15">
        <f t="shared" si="3"/>
        <v>42</v>
      </c>
    </row>
    <row r="16" spans="1:17" x14ac:dyDescent="0.25">
      <c r="B16">
        <f t="shared" ref="B16:Q16" si="4">B10-14</f>
        <v>44</v>
      </c>
      <c r="C16">
        <f t="shared" si="4"/>
        <v>44</v>
      </c>
      <c r="D16">
        <f t="shared" si="4"/>
        <v>45</v>
      </c>
      <c r="E16">
        <f t="shared" si="4"/>
        <v>45</v>
      </c>
      <c r="F16">
        <f t="shared" si="4"/>
        <v>46</v>
      </c>
      <c r="G16">
        <f t="shared" si="4"/>
        <v>46</v>
      </c>
      <c r="H16">
        <f t="shared" si="4"/>
        <v>47</v>
      </c>
      <c r="I16">
        <f t="shared" si="4"/>
        <v>47</v>
      </c>
      <c r="J16">
        <f t="shared" si="4"/>
        <v>47</v>
      </c>
      <c r="K16">
        <f t="shared" si="4"/>
        <v>47</v>
      </c>
      <c r="L16">
        <f t="shared" si="4"/>
        <v>47</v>
      </c>
      <c r="M16">
        <f t="shared" si="4"/>
        <v>47</v>
      </c>
      <c r="N16">
        <f t="shared" si="4"/>
        <v>47</v>
      </c>
      <c r="O16">
        <f t="shared" si="4"/>
        <v>47</v>
      </c>
      <c r="P16">
        <f t="shared" si="4"/>
        <v>47</v>
      </c>
      <c r="Q16">
        <f t="shared" si="4"/>
        <v>47</v>
      </c>
    </row>
    <row r="19" spans="1:17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 t="s">
        <v>20</v>
      </c>
      <c r="Q19" t="s">
        <v>21</v>
      </c>
    </row>
    <row r="20" spans="1:17" x14ac:dyDescent="0.25">
      <c r="A20" t="s">
        <v>22</v>
      </c>
      <c r="B20">
        <f>B2*2.54</f>
        <v>81.28</v>
      </c>
      <c r="C20">
        <f t="shared" ref="C20:Q20" si="5">C2*2.54</f>
        <v>83.820000000000007</v>
      </c>
      <c r="D20">
        <f t="shared" si="5"/>
        <v>86.36</v>
      </c>
      <c r="E20">
        <f t="shared" si="5"/>
        <v>88.9</v>
      </c>
      <c r="F20">
        <f t="shared" si="5"/>
        <v>91.44</v>
      </c>
      <c r="G20">
        <f t="shared" si="5"/>
        <v>95.25</v>
      </c>
      <c r="H20">
        <f t="shared" si="5"/>
        <v>99.06</v>
      </c>
      <c r="I20">
        <f t="shared" si="5"/>
        <v>104.14</v>
      </c>
      <c r="J20">
        <f t="shared" si="5"/>
        <v>109.855</v>
      </c>
      <c r="K20">
        <f t="shared" si="5"/>
        <v>115.57000000000001</v>
      </c>
      <c r="L20">
        <f t="shared" si="5"/>
        <v>121.285</v>
      </c>
      <c r="M20">
        <f t="shared" si="5"/>
        <v>127</v>
      </c>
      <c r="N20">
        <f t="shared" si="5"/>
        <v>134.62</v>
      </c>
      <c r="O20">
        <f t="shared" si="5"/>
        <v>142.24</v>
      </c>
      <c r="P20">
        <f t="shared" si="5"/>
        <v>149.86000000000001</v>
      </c>
      <c r="Q20">
        <f t="shared" si="5"/>
        <v>160.02000000000001</v>
      </c>
    </row>
    <row r="21" spans="1:17" x14ac:dyDescent="0.25">
      <c r="A21" t="s">
        <v>23</v>
      </c>
      <c r="B21">
        <f t="shared" ref="B21:Q21" si="6">B3*2.54</f>
        <v>64.77</v>
      </c>
      <c r="C21">
        <f t="shared" si="6"/>
        <v>67.31</v>
      </c>
      <c r="D21">
        <f t="shared" si="6"/>
        <v>69.849999999999994</v>
      </c>
      <c r="E21">
        <f t="shared" si="6"/>
        <v>72.39</v>
      </c>
      <c r="F21">
        <f t="shared" si="6"/>
        <v>74.930000000000007</v>
      </c>
      <c r="G21">
        <f t="shared" si="6"/>
        <v>78.739999999999995</v>
      </c>
      <c r="H21">
        <f t="shared" si="6"/>
        <v>82.55</v>
      </c>
      <c r="I21">
        <f t="shared" si="6"/>
        <v>88.265000000000001</v>
      </c>
      <c r="J21">
        <f t="shared" si="6"/>
        <v>94.614999999999995</v>
      </c>
      <c r="K21">
        <f t="shared" si="6"/>
        <v>100.965</v>
      </c>
      <c r="L21">
        <f t="shared" si="6"/>
        <v>107.315</v>
      </c>
      <c r="M21">
        <f t="shared" si="6"/>
        <v>113.66500000000001</v>
      </c>
      <c r="N21">
        <f t="shared" si="6"/>
        <v>121.92</v>
      </c>
      <c r="O21">
        <f t="shared" si="6"/>
        <v>130.17500000000001</v>
      </c>
      <c r="P21">
        <f t="shared" si="6"/>
        <v>138.43</v>
      </c>
      <c r="Q21">
        <f t="shared" si="6"/>
        <v>149.22499999999999</v>
      </c>
    </row>
    <row r="22" spans="1:17" x14ac:dyDescent="0.25">
      <c r="A22" t="s">
        <v>24</v>
      </c>
      <c r="B22">
        <f t="shared" ref="B22:Q22" si="7">B4*2.54</f>
        <v>90.17</v>
      </c>
      <c r="C22">
        <f t="shared" si="7"/>
        <v>92.710000000000008</v>
      </c>
      <c r="D22">
        <f t="shared" si="7"/>
        <v>95.25</v>
      </c>
      <c r="E22">
        <f t="shared" si="7"/>
        <v>97.79</v>
      </c>
      <c r="F22">
        <f t="shared" si="7"/>
        <v>100.33</v>
      </c>
      <c r="G22">
        <f t="shared" si="7"/>
        <v>104.14</v>
      </c>
      <c r="H22">
        <f t="shared" si="7"/>
        <v>107.95</v>
      </c>
      <c r="I22">
        <f t="shared" si="7"/>
        <v>113.03</v>
      </c>
      <c r="J22">
        <f t="shared" si="7"/>
        <v>118.745</v>
      </c>
      <c r="K22">
        <f t="shared" si="7"/>
        <v>124.46000000000001</v>
      </c>
      <c r="L22">
        <f t="shared" si="7"/>
        <v>130.17500000000001</v>
      </c>
      <c r="M22">
        <f t="shared" si="7"/>
        <v>135.89000000000001</v>
      </c>
      <c r="N22">
        <f t="shared" si="7"/>
        <v>143.51</v>
      </c>
      <c r="O22">
        <f t="shared" si="7"/>
        <v>151.13</v>
      </c>
      <c r="P22">
        <f t="shared" si="7"/>
        <v>158.75</v>
      </c>
      <c r="Q22">
        <f t="shared" si="7"/>
        <v>168.91</v>
      </c>
    </row>
    <row r="24" spans="1:17" x14ac:dyDescent="0.25">
      <c r="A24" t="s">
        <v>25</v>
      </c>
      <c r="B24">
        <f>B12*2.54</f>
        <v>49.53</v>
      </c>
      <c r="C24">
        <f t="shared" ref="C24:Q24" si="8">C12*2.54</f>
        <v>49.53</v>
      </c>
      <c r="D24">
        <f t="shared" si="8"/>
        <v>49.53</v>
      </c>
      <c r="E24">
        <f t="shared" si="8"/>
        <v>50.8</v>
      </c>
      <c r="F24">
        <f t="shared" si="8"/>
        <v>50.8</v>
      </c>
      <c r="G24">
        <f t="shared" si="8"/>
        <v>50.8</v>
      </c>
      <c r="H24">
        <f t="shared" si="8"/>
        <v>50.8</v>
      </c>
      <c r="I24">
        <f t="shared" si="8"/>
        <v>53.34</v>
      </c>
      <c r="J24">
        <f t="shared" si="8"/>
        <v>53.34</v>
      </c>
      <c r="K24">
        <f t="shared" si="8"/>
        <v>53.34</v>
      </c>
      <c r="L24">
        <f t="shared" si="8"/>
        <v>53.34</v>
      </c>
      <c r="M24">
        <f t="shared" si="8"/>
        <v>55.88</v>
      </c>
      <c r="N24">
        <f t="shared" si="8"/>
        <v>55.88</v>
      </c>
      <c r="O24">
        <f t="shared" si="8"/>
        <v>55.88</v>
      </c>
      <c r="P24">
        <f t="shared" si="8"/>
        <v>55.88</v>
      </c>
      <c r="Q24">
        <f t="shared" si="8"/>
        <v>55.88</v>
      </c>
    </row>
    <row r="25" spans="1:17" x14ac:dyDescent="0.25">
      <c r="A25" t="s">
        <v>26</v>
      </c>
      <c r="B25">
        <f t="shared" ref="B25:Q25" si="9">B13*2.54</f>
        <v>60.96</v>
      </c>
      <c r="C25">
        <f t="shared" si="9"/>
        <v>60.96</v>
      </c>
      <c r="D25">
        <f t="shared" si="9"/>
        <v>60.96</v>
      </c>
      <c r="E25">
        <f t="shared" si="9"/>
        <v>60.96</v>
      </c>
      <c r="F25">
        <f t="shared" si="9"/>
        <v>62.230000000000004</v>
      </c>
      <c r="G25">
        <f t="shared" si="9"/>
        <v>62.230000000000004</v>
      </c>
      <c r="H25">
        <f t="shared" si="9"/>
        <v>62.230000000000004</v>
      </c>
      <c r="I25">
        <f t="shared" si="9"/>
        <v>62.230000000000004</v>
      </c>
      <c r="J25">
        <f t="shared" si="9"/>
        <v>63.5</v>
      </c>
      <c r="K25">
        <f t="shared" si="9"/>
        <v>63.5</v>
      </c>
      <c r="L25">
        <f t="shared" si="9"/>
        <v>63.5</v>
      </c>
      <c r="M25">
        <f t="shared" si="9"/>
        <v>66.040000000000006</v>
      </c>
      <c r="N25">
        <f t="shared" si="9"/>
        <v>66.040000000000006</v>
      </c>
      <c r="O25">
        <f t="shared" si="9"/>
        <v>66.040000000000006</v>
      </c>
      <c r="P25">
        <f t="shared" si="9"/>
        <v>66.040000000000006</v>
      </c>
      <c r="Q25">
        <f t="shared" si="9"/>
        <v>66.040000000000006</v>
      </c>
    </row>
    <row r="26" spans="1:17" x14ac:dyDescent="0.25">
      <c r="A26" t="s">
        <v>27</v>
      </c>
      <c r="B26">
        <f t="shared" ref="B26:Q26" si="10">B14*2.54</f>
        <v>80.010000000000005</v>
      </c>
      <c r="C26">
        <f t="shared" si="10"/>
        <v>80.010000000000005</v>
      </c>
      <c r="D26">
        <f t="shared" si="10"/>
        <v>82.55</v>
      </c>
      <c r="E26">
        <f t="shared" si="10"/>
        <v>82.55</v>
      </c>
      <c r="F26">
        <f t="shared" si="10"/>
        <v>83.820000000000007</v>
      </c>
      <c r="G26">
        <f t="shared" si="10"/>
        <v>83.820000000000007</v>
      </c>
      <c r="H26">
        <f t="shared" si="10"/>
        <v>86.36</v>
      </c>
      <c r="I26">
        <f t="shared" si="10"/>
        <v>87.63</v>
      </c>
      <c r="J26">
        <f t="shared" si="10"/>
        <v>87.63</v>
      </c>
      <c r="K26">
        <f t="shared" si="10"/>
        <v>87.63</v>
      </c>
      <c r="L26">
        <f t="shared" si="10"/>
        <v>87.63</v>
      </c>
      <c r="M26">
        <f t="shared" si="10"/>
        <v>87.63</v>
      </c>
      <c r="N26">
        <f t="shared" si="10"/>
        <v>87.63</v>
      </c>
      <c r="O26">
        <f t="shared" si="10"/>
        <v>87.63</v>
      </c>
      <c r="P26">
        <f t="shared" si="10"/>
        <v>87.63</v>
      </c>
      <c r="Q26">
        <f t="shared" si="10"/>
        <v>87.63</v>
      </c>
    </row>
    <row r="27" spans="1:17" x14ac:dyDescent="0.25">
      <c r="A27" t="s">
        <v>28</v>
      </c>
      <c r="B27">
        <f t="shared" ref="B27:Q27" si="11">B15*2.54</f>
        <v>99.06</v>
      </c>
      <c r="C27">
        <f t="shared" si="11"/>
        <v>99.06</v>
      </c>
      <c r="D27">
        <f t="shared" si="11"/>
        <v>100.33</v>
      </c>
      <c r="E27">
        <f t="shared" si="11"/>
        <v>100.33</v>
      </c>
      <c r="F27">
        <f t="shared" si="11"/>
        <v>101.6</v>
      </c>
      <c r="G27">
        <f t="shared" si="11"/>
        <v>101.6</v>
      </c>
      <c r="H27">
        <f t="shared" si="11"/>
        <v>104.14</v>
      </c>
      <c r="I27">
        <f t="shared" si="11"/>
        <v>104.14</v>
      </c>
      <c r="J27">
        <f t="shared" si="11"/>
        <v>106.68</v>
      </c>
      <c r="K27">
        <f t="shared" si="11"/>
        <v>106.68</v>
      </c>
      <c r="L27">
        <f t="shared" si="11"/>
        <v>106.68</v>
      </c>
      <c r="M27">
        <f t="shared" si="11"/>
        <v>106.68</v>
      </c>
      <c r="N27">
        <f t="shared" si="11"/>
        <v>106.68</v>
      </c>
      <c r="O27">
        <f t="shared" si="11"/>
        <v>106.68</v>
      </c>
      <c r="P27">
        <f t="shared" si="11"/>
        <v>106.68</v>
      </c>
      <c r="Q27">
        <f t="shared" si="11"/>
        <v>106.68</v>
      </c>
    </row>
    <row r="28" spans="1:17" x14ac:dyDescent="0.25">
      <c r="A28" t="s">
        <v>29</v>
      </c>
      <c r="B28">
        <f t="shared" ref="B28:Q28" si="12">B16*2.54</f>
        <v>111.76</v>
      </c>
      <c r="C28">
        <f t="shared" si="12"/>
        <v>111.76</v>
      </c>
      <c r="D28">
        <f t="shared" si="12"/>
        <v>114.3</v>
      </c>
      <c r="E28">
        <f t="shared" si="12"/>
        <v>114.3</v>
      </c>
      <c r="F28">
        <f t="shared" si="12"/>
        <v>116.84</v>
      </c>
      <c r="G28">
        <f t="shared" si="12"/>
        <v>116.84</v>
      </c>
      <c r="H28">
        <f t="shared" si="12"/>
        <v>119.38</v>
      </c>
      <c r="I28">
        <f t="shared" si="12"/>
        <v>119.38</v>
      </c>
      <c r="J28">
        <f t="shared" si="12"/>
        <v>119.38</v>
      </c>
      <c r="K28">
        <f t="shared" si="12"/>
        <v>119.38</v>
      </c>
      <c r="L28">
        <f t="shared" si="12"/>
        <v>119.38</v>
      </c>
      <c r="M28">
        <f t="shared" si="12"/>
        <v>119.38</v>
      </c>
      <c r="N28">
        <f t="shared" si="12"/>
        <v>119.38</v>
      </c>
      <c r="O28">
        <f t="shared" si="12"/>
        <v>119.38</v>
      </c>
      <c r="P28">
        <f t="shared" si="12"/>
        <v>119.38</v>
      </c>
      <c r="Q28">
        <f t="shared" si="12"/>
        <v>119.38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C2" sqref="C2"/>
    </sheetView>
  </sheetViews>
  <sheetFormatPr defaultRowHeight="15" x14ac:dyDescent="0.25"/>
  <sheetData>
    <row r="1" spans="1:19" x14ac:dyDescent="0.25"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 t="s">
        <v>35</v>
      </c>
      <c r="M1" t="s">
        <v>36</v>
      </c>
      <c r="N1" t="s">
        <v>37</v>
      </c>
      <c r="O1" t="s">
        <v>38</v>
      </c>
    </row>
    <row r="2" spans="1:19" x14ac:dyDescent="0.25">
      <c r="A2" t="s">
        <v>22</v>
      </c>
      <c r="B2">
        <v>84</v>
      </c>
      <c r="C2">
        <v>86</v>
      </c>
      <c r="D2">
        <v>89</v>
      </c>
      <c r="E2">
        <v>91</v>
      </c>
      <c r="F2">
        <v>94</v>
      </c>
      <c r="G2">
        <v>98</v>
      </c>
      <c r="H2">
        <v>102</v>
      </c>
      <c r="I2">
        <v>107</v>
      </c>
      <c r="J2">
        <v>112</v>
      </c>
      <c r="K2">
        <v>117</v>
      </c>
      <c r="L2">
        <v>122</v>
      </c>
      <c r="M2">
        <v>127</v>
      </c>
      <c r="N2">
        <v>132</v>
      </c>
      <c r="O2">
        <v>137</v>
      </c>
      <c r="R2">
        <v>44</v>
      </c>
      <c r="S2">
        <f>R2*2.54</f>
        <v>111.76</v>
      </c>
    </row>
    <row r="3" spans="1:19" x14ac:dyDescent="0.25">
      <c r="A3" t="s">
        <v>23</v>
      </c>
      <c r="B3">
        <v>64</v>
      </c>
      <c r="C3">
        <v>66</v>
      </c>
      <c r="D3">
        <v>69</v>
      </c>
      <c r="E3">
        <v>71</v>
      </c>
      <c r="F3">
        <v>74</v>
      </c>
      <c r="G3">
        <v>77</v>
      </c>
      <c r="H3">
        <v>81</v>
      </c>
      <c r="I3">
        <v>86</v>
      </c>
      <c r="J3">
        <v>91</v>
      </c>
      <c r="K3">
        <v>99</v>
      </c>
      <c r="L3">
        <v>104</v>
      </c>
      <c r="M3">
        <v>109</v>
      </c>
      <c r="N3">
        <v>114</v>
      </c>
      <c r="O3">
        <v>119</v>
      </c>
    </row>
    <row r="4" spans="1:19" x14ac:dyDescent="0.25">
      <c r="A4" t="s">
        <v>39</v>
      </c>
      <c r="B4">
        <v>89</v>
      </c>
      <c r="C4">
        <v>91</v>
      </c>
      <c r="D4">
        <v>94</v>
      </c>
      <c r="E4">
        <v>97</v>
      </c>
      <c r="F4">
        <v>99</v>
      </c>
      <c r="G4">
        <v>103</v>
      </c>
      <c r="H4">
        <v>107</v>
      </c>
      <c r="I4">
        <v>112</v>
      </c>
      <c r="J4">
        <v>117</v>
      </c>
      <c r="K4">
        <v>127</v>
      </c>
      <c r="L4">
        <v>132</v>
      </c>
      <c r="M4">
        <v>137</v>
      </c>
      <c r="N4">
        <v>142</v>
      </c>
      <c r="O4">
        <v>147</v>
      </c>
    </row>
    <row r="7" spans="1:19" x14ac:dyDescent="0.25">
      <c r="B7" t="s">
        <v>58</v>
      </c>
    </row>
    <row r="8" spans="1:19" x14ac:dyDescent="0.25">
      <c r="A8" t="s">
        <v>59</v>
      </c>
      <c r="B8">
        <v>160</v>
      </c>
      <c r="D8">
        <v>167</v>
      </c>
      <c r="E8">
        <v>162</v>
      </c>
      <c r="F8">
        <v>173</v>
      </c>
      <c r="G8">
        <v>168</v>
      </c>
      <c r="H8">
        <v>173</v>
      </c>
      <c r="I8">
        <v>179</v>
      </c>
      <c r="J8">
        <v>179</v>
      </c>
      <c r="K8">
        <v>168</v>
      </c>
      <c r="M8">
        <v>178</v>
      </c>
      <c r="N8">
        <v>179</v>
      </c>
      <c r="P8">
        <v>175</v>
      </c>
      <c r="Q8">
        <v>177</v>
      </c>
      <c r="R8">
        <v>185</v>
      </c>
      <c r="S8">
        <v>164</v>
      </c>
    </row>
    <row r="9" spans="1:19" x14ac:dyDescent="0.25">
      <c r="A9" t="s">
        <v>60</v>
      </c>
      <c r="B9">
        <v>79</v>
      </c>
      <c r="C9">
        <v>81</v>
      </c>
      <c r="D9">
        <v>77</v>
      </c>
      <c r="E9">
        <v>86</v>
      </c>
      <c r="F9">
        <v>84</v>
      </c>
      <c r="G9">
        <v>81</v>
      </c>
      <c r="H9">
        <v>81</v>
      </c>
      <c r="I9">
        <v>84</v>
      </c>
      <c r="J9">
        <v>90</v>
      </c>
      <c r="K9">
        <v>90</v>
      </c>
      <c r="L9">
        <v>83</v>
      </c>
      <c r="M9">
        <v>89</v>
      </c>
      <c r="N9">
        <v>91</v>
      </c>
      <c r="O9">
        <v>89</v>
      </c>
      <c r="P9">
        <v>86</v>
      </c>
      <c r="Q9">
        <v>89</v>
      </c>
      <c r="R9">
        <v>102</v>
      </c>
      <c r="S9">
        <v>97</v>
      </c>
    </row>
    <row r="10" spans="1:19" x14ac:dyDescent="0.25">
      <c r="A10" t="s">
        <v>61</v>
      </c>
      <c r="B10">
        <v>61</v>
      </c>
      <c r="C10">
        <v>65</v>
      </c>
      <c r="D10">
        <v>64</v>
      </c>
      <c r="E10">
        <v>69</v>
      </c>
      <c r="F10">
        <v>67</v>
      </c>
      <c r="G10">
        <v>66</v>
      </c>
      <c r="H10">
        <v>66</v>
      </c>
      <c r="I10">
        <v>64</v>
      </c>
      <c r="J10">
        <v>72</v>
      </c>
      <c r="K10">
        <v>71</v>
      </c>
      <c r="L10">
        <v>71</v>
      </c>
      <c r="M10">
        <v>68</v>
      </c>
      <c r="N10">
        <v>81</v>
      </c>
      <c r="O10">
        <v>76</v>
      </c>
      <c r="P10">
        <v>76</v>
      </c>
      <c r="Q10">
        <v>74</v>
      </c>
      <c r="R10">
        <v>81</v>
      </c>
      <c r="S10">
        <v>91</v>
      </c>
    </row>
    <row r="11" spans="1:19" x14ac:dyDescent="0.25">
      <c r="A11" t="s">
        <v>62</v>
      </c>
      <c r="B11">
        <v>76</v>
      </c>
      <c r="C11">
        <v>86</v>
      </c>
      <c r="D11">
        <v>85</v>
      </c>
      <c r="E11">
        <v>92</v>
      </c>
      <c r="F11">
        <v>93</v>
      </c>
      <c r="G11">
        <v>97</v>
      </c>
      <c r="H11">
        <v>89</v>
      </c>
      <c r="I11">
        <v>86</v>
      </c>
      <c r="J11">
        <v>94</v>
      </c>
      <c r="K11">
        <v>98</v>
      </c>
      <c r="L11">
        <v>93</v>
      </c>
      <c r="M11">
        <v>95</v>
      </c>
      <c r="N11">
        <v>94</v>
      </c>
      <c r="O11">
        <v>116</v>
      </c>
      <c r="P11">
        <v>91</v>
      </c>
      <c r="Q11">
        <v>94</v>
      </c>
      <c r="R11">
        <v>99</v>
      </c>
      <c r="S11">
        <v>112</v>
      </c>
    </row>
    <row r="14" spans="1:19" x14ac:dyDescent="0.25">
      <c r="B14" t="s">
        <v>59</v>
      </c>
      <c r="C14" t="s">
        <v>60</v>
      </c>
      <c r="D14" t="s">
        <v>61</v>
      </c>
      <c r="E14" t="s">
        <v>62</v>
      </c>
    </row>
    <row r="15" spans="1:19" x14ac:dyDescent="0.25">
      <c r="A15">
        <v>1</v>
      </c>
      <c r="B15">
        <v>160</v>
      </c>
      <c r="C15">
        <v>79</v>
      </c>
      <c r="D15">
        <v>61</v>
      </c>
      <c r="E15">
        <v>76</v>
      </c>
    </row>
    <row r="16" spans="1:19" x14ac:dyDescent="0.25">
      <c r="A16">
        <v>2</v>
      </c>
      <c r="C16">
        <v>81</v>
      </c>
      <c r="D16">
        <v>65</v>
      </c>
      <c r="E16">
        <v>86</v>
      </c>
    </row>
    <row r="17" spans="1:5" x14ac:dyDescent="0.25">
      <c r="A17">
        <v>3</v>
      </c>
      <c r="B17">
        <v>167</v>
      </c>
      <c r="C17">
        <v>77</v>
      </c>
      <c r="D17">
        <v>64</v>
      </c>
      <c r="E17">
        <v>85</v>
      </c>
    </row>
    <row r="18" spans="1:5" x14ac:dyDescent="0.25">
      <c r="A18">
        <v>4</v>
      </c>
      <c r="B18">
        <v>162</v>
      </c>
      <c r="C18">
        <v>86</v>
      </c>
      <c r="D18">
        <v>69</v>
      </c>
      <c r="E18">
        <v>92</v>
      </c>
    </row>
    <row r="19" spans="1:5" x14ac:dyDescent="0.25">
      <c r="A19">
        <v>5</v>
      </c>
      <c r="B19">
        <v>173</v>
      </c>
      <c r="C19">
        <v>84</v>
      </c>
      <c r="D19">
        <v>67</v>
      </c>
      <c r="E19">
        <v>93</v>
      </c>
    </row>
    <row r="20" spans="1:5" x14ac:dyDescent="0.25">
      <c r="A20">
        <v>6</v>
      </c>
      <c r="B20">
        <v>168</v>
      </c>
      <c r="C20">
        <v>81</v>
      </c>
      <c r="D20">
        <v>66</v>
      </c>
      <c r="E20">
        <v>97</v>
      </c>
    </row>
    <row r="21" spans="1:5" x14ac:dyDescent="0.25">
      <c r="A21">
        <v>7</v>
      </c>
      <c r="B21">
        <v>173</v>
      </c>
      <c r="C21">
        <v>81</v>
      </c>
      <c r="D21">
        <v>66</v>
      </c>
      <c r="E21">
        <v>89</v>
      </c>
    </row>
    <row r="22" spans="1:5" x14ac:dyDescent="0.25">
      <c r="A22">
        <v>8</v>
      </c>
      <c r="B22">
        <v>179</v>
      </c>
      <c r="C22">
        <v>84</v>
      </c>
      <c r="D22">
        <v>64</v>
      </c>
      <c r="E22">
        <v>86</v>
      </c>
    </row>
    <row r="23" spans="1:5" x14ac:dyDescent="0.25">
      <c r="A23">
        <v>9</v>
      </c>
      <c r="B23">
        <v>179</v>
      </c>
      <c r="C23">
        <v>90</v>
      </c>
      <c r="D23">
        <v>72</v>
      </c>
      <c r="E23">
        <v>94</v>
      </c>
    </row>
    <row r="24" spans="1:5" x14ac:dyDescent="0.25">
      <c r="A24">
        <v>10</v>
      </c>
      <c r="B24">
        <v>168</v>
      </c>
      <c r="C24">
        <v>90</v>
      </c>
      <c r="D24">
        <v>71</v>
      </c>
      <c r="E24">
        <v>98</v>
      </c>
    </row>
    <row r="25" spans="1:5" x14ac:dyDescent="0.25">
      <c r="A25">
        <v>11</v>
      </c>
      <c r="C25">
        <v>83</v>
      </c>
      <c r="D25">
        <v>71</v>
      </c>
      <c r="E25">
        <v>93</v>
      </c>
    </row>
    <row r="26" spans="1:5" x14ac:dyDescent="0.25">
      <c r="A26">
        <v>13</v>
      </c>
      <c r="B26">
        <v>178</v>
      </c>
      <c r="C26">
        <v>89</v>
      </c>
      <c r="D26">
        <v>68</v>
      </c>
      <c r="E26">
        <v>95</v>
      </c>
    </row>
    <row r="27" spans="1:5" x14ac:dyDescent="0.25">
      <c r="A27">
        <v>13</v>
      </c>
      <c r="B27">
        <v>179</v>
      </c>
      <c r="C27">
        <v>91</v>
      </c>
      <c r="D27">
        <v>81</v>
      </c>
      <c r="E27">
        <v>94</v>
      </c>
    </row>
    <row r="28" spans="1:5" x14ac:dyDescent="0.25">
      <c r="A28">
        <v>14</v>
      </c>
      <c r="C28">
        <v>89</v>
      </c>
      <c r="D28">
        <v>76</v>
      </c>
      <c r="E28">
        <v>116</v>
      </c>
    </row>
    <row r="29" spans="1:5" x14ac:dyDescent="0.25">
      <c r="A29">
        <v>15</v>
      </c>
      <c r="B29">
        <v>175</v>
      </c>
      <c r="C29">
        <v>86</v>
      </c>
      <c r="D29">
        <v>76</v>
      </c>
      <c r="E29">
        <v>91</v>
      </c>
    </row>
    <row r="30" spans="1:5" x14ac:dyDescent="0.25">
      <c r="A30">
        <v>16</v>
      </c>
      <c r="B30">
        <v>177</v>
      </c>
      <c r="C30">
        <v>89</v>
      </c>
      <c r="D30">
        <v>74</v>
      </c>
      <c r="E30">
        <v>94</v>
      </c>
    </row>
    <row r="31" spans="1:5" x14ac:dyDescent="0.25">
      <c r="A31">
        <v>17</v>
      </c>
      <c r="B31">
        <v>185</v>
      </c>
      <c r="C31">
        <v>102</v>
      </c>
      <c r="D31">
        <v>81</v>
      </c>
      <c r="E31">
        <v>99</v>
      </c>
    </row>
    <row r="32" spans="1:5" x14ac:dyDescent="0.25">
      <c r="A32">
        <v>18</v>
      </c>
      <c r="B32">
        <v>164</v>
      </c>
      <c r="C32">
        <v>97</v>
      </c>
      <c r="D32">
        <v>91</v>
      </c>
      <c r="E32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opLeftCell="A55" workbookViewId="0">
      <selection activeCell="O40" sqref="O40"/>
    </sheetView>
  </sheetViews>
  <sheetFormatPr defaultRowHeight="15" x14ac:dyDescent="0.25"/>
  <cols>
    <col min="1" max="1" width="12.5703125" bestFit="1" customWidth="1"/>
    <col min="2" max="5" width="8.28515625" customWidth="1"/>
    <col min="6" max="7" width="8.85546875" customWidth="1"/>
    <col min="8" max="8" width="9.85546875" bestFit="1" customWidth="1"/>
    <col min="9" max="10" width="9.85546875" customWidth="1"/>
    <col min="12" max="12" width="9.85546875" bestFit="1" customWidth="1"/>
  </cols>
  <sheetData>
    <row r="1" spans="1:18" x14ac:dyDescent="0.25">
      <c r="B1" t="s">
        <v>23</v>
      </c>
      <c r="C1" t="s">
        <v>39</v>
      </c>
      <c r="F1" t="s">
        <v>54</v>
      </c>
      <c r="H1" t="s">
        <v>55</v>
      </c>
      <c r="K1" t="s">
        <v>56</v>
      </c>
      <c r="L1" t="s">
        <v>57</v>
      </c>
    </row>
    <row r="2" spans="1:18" x14ac:dyDescent="0.25">
      <c r="A2" t="s">
        <v>40</v>
      </c>
      <c r="B2">
        <v>640</v>
      </c>
      <c r="C2">
        <v>890</v>
      </c>
      <c r="F2">
        <f>C2-B2</f>
        <v>250</v>
      </c>
      <c r="G2">
        <f>F2/4</f>
        <v>62.5</v>
      </c>
      <c r="H2">
        <f>IF(F2&gt;200,2,1)</f>
        <v>2</v>
      </c>
      <c r="K2">
        <f>20+(F2-100-((F2-100)/5))/4</f>
        <v>50</v>
      </c>
      <c r="L2">
        <f>12+((MAX(MIN(F2,300),180)-180)/4)</f>
        <v>29.5</v>
      </c>
    </row>
    <row r="3" spans="1:18" x14ac:dyDescent="0.25">
      <c r="A3" t="s">
        <v>41</v>
      </c>
      <c r="B3">
        <v>660</v>
      </c>
      <c r="C3">
        <v>910</v>
      </c>
      <c r="F3">
        <f t="shared" ref="F3:F15" si="0">C3-B3</f>
        <v>250</v>
      </c>
      <c r="G3">
        <f t="shared" ref="G3:G15" si="1">F3/4</f>
        <v>62.5</v>
      </c>
      <c r="H3">
        <f t="shared" ref="H3:H15" si="2">IF(F3&gt;200,2,1)</f>
        <v>2</v>
      </c>
      <c r="K3">
        <f t="shared" ref="K3:K15" si="3">20+(F3-100-((F3-100)/5))/4</f>
        <v>50</v>
      </c>
      <c r="L3">
        <f t="shared" ref="L3:L15" si="4">12+((MAX(MIN(F3,300),180)-180)/4)</f>
        <v>29.5</v>
      </c>
    </row>
    <row r="4" spans="1:18" x14ac:dyDescent="0.25">
      <c r="A4" t="s">
        <v>42</v>
      </c>
      <c r="B4">
        <v>690</v>
      </c>
      <c r="C4">
        <v>940</v>
      </c>
      <c r="F4">
        <f t="shared" si="0"/>
        <v>250</v>
      </c>
      <c r="G4">
        <f t="shared" si="1"/>
        <v>62.5</v>
      </c>
      <c r="H4">
        <f t="shared" si="2"/>
        <v>2</v>
      </c>
      <c r="K4">
        <f t="shared" si="3"/>
        <v>50</v>
      </c>
      <c r="L4">
        <f t="shared" si="4"/>
        <v>29.5</v>
      </c>
    </row>
    <row r="5" spans="1:18" x14ac:dyDescent="0.25">
      <c r="A5" t="s">
        <v>43</v>
      </c>
      <c r="B5">
        <v>710</v>
      </c>
      <c r="C5">
        <v>970</v>
      </c>
      <c r="F5">
        <f t="shared" si="0"/>
        <v>260</v>
      </c>
      <c r="G5">
        <f t="shared" si="1"/>
        <v>65</v>
      </c>
      <c r="H5">
        <f t="shared" si="2"/>
        <v>2</v>
      </c>
      <c r="K5">
        <f t="shared" si="3"/>
        <v>52</v>
      </c>
      <c r="L5">
        <f t="shared" si="4"/>
        <v>32</v>
      </c>
    </row>
    <row r="6" spans="1:18" x14ac:dyDescent="0.25">
      <c r="A6" t="s">
        <v>44</v>
      </c>
      <c r="B6">
        <v>740</v>
      </c>
      <c r="C6">
        <v>990</v>
      </c>
      <c r="F6">
        <f t="shared" si="0"/>
        <v>250</v>
      </c>
      <c r="G6">
        <f t="shared" si="1"/>
        <v>62.5</v>
      </c>
      <c r="H6">
        <f t="shared" si="2"/>
        <v>2</v>
      </c>
      <c r="K6">
        <f t="shared" si="3"/>
        <v>50</v>
      </c>
      <c r="L6">
        <f t="shared" si="4"/>
        <v>29.5</v>
      </c>
    </row>
    <row r="7" spans="1:18" x14ac:dyDescent="0.25">
      <c r="A7" t="s">
        <v>45</v>
      </c>
      <c r="B7">
        <v>770</v>
      </c>
      <c r="C7">
        <v>1030</v>
      </c>
      <c r="F7">
        <f t="shared" si="0"/>
        <v>260</v>
      </c>
      <c r="G7">
        <f t="shared" si="1"/>
        <v>65</v>
      </c>
      <c r="H7">
        <f t="shared" si="2"/>
        <v>2</v>
      </c>
      <c r="K7">
        <f t="shared" si="3"/>
        <v>52</v>
      </c>
      <c r="L7">
        <f t="shared" si="4"/>
        <v>32</v>
      </c>
    </row>
    <row r="8" spans="1:18" x14ac:dyDescent="0.25">
      <c r="A8" t="s">
        <v>46</v>
      </c>
      <c r="B8">
        <v>810</v>
      </c>
      <c r="C8">
        <v>1070</v>
      </c>
      <c r="F8">
        <f t="shared" si="0"/>
        <v>260</v>
      </c>
      <c r="G8">
        <f t="shared" si="1"/>
        <v>65</v>
      </c>
      <c r="H8">
        <f t="shared" si="2"/>
        <v>2</v>
      </c>
      <c r="K8">
        <f t="shared" si="3"/>
        <v>52</v>
      </c>
      <c r="L8">
        <f t="shared" si="4"/>
        <v>32</v>
      </c>
    </row>
    <row r="9" spans="1:18" x14ac:dyDescent="0.25">
      <c r="A9" t="s">
        <v>47</v>
      </c>
      <c r="B9">
        <v>860</v>
      </c>
      <c r="C9">
        <v>1120</v>
      </c>
      <c r="F9">
        <f t="shared" si="0"/>
        <v>260</v>
      </c>
      <c r="G9">
        <f t="shared" si="1"/>
        <v>65</v>
      </c>
      <c r="H9">
        <f t="shared" si="2"/>
        <v>2</v>
      </c>
      <c r="K9">
        <f t="shared" si="3"/>
        <v>52</v>
      </c>
      <c r="L9">
        <f t="shared" si="4"/>
        <v>32</v>
      </c>
    </row>
    <row r="10" spans="1:18" x14ac:dyDescent="0.25">
      <c r="A10" t="s">
        <v>48</v>
      </c>
      <c r="B10">
        <v>910</v>
      </c>
      <c r="C10">
        <v>1170</v>
      </c>
      <c r="F10">
        <f t="shared" si="0"/>
        <v>260</v>
      </c>
      <c r="G10">
        <f t="shared" si="1"/>
        <v>65</v>
      </c>
      <c r="H10">
        <f t="shared" si="2"/>
        <v>2</v>
      </c>
      <c r="K10">
        <f t="shared" si="3"/>
        <v>52</v>
      </c>
      <c r="L10">
        <f t="shared" si="4"/>
        <v>32</v>
      </c>
    </row>
    <row r="11" spans="1:18" x14ac:dyDescent="0.25">
      <c r="A11" t="s">
        <v>49</v>
      </c>
      <c r="B11">
        <v>990</v>
      </c>
      <c r="C11">
        <v>1270</v>
      </c>
      <c r="F11">
        <f t="shared" si="0"/>
        <v>280</v>
      </c>
      <c r="G11">
        <f t="shared" si="1"/>
        <v>70</v>
      </c>
      <c r="H11">
        <f t="shared" si="2"/>
        <v>2</v>
      </c>
      <c r="K11">
        <f t="shared" si="3"/>
        <v>56</v>
      </c>
      <c r="L11">
        <f t="shared" si="4"/>
        <v>37</v>
      </c>
    </row>
    <row r="12" spans="1:18" x14ac:dyDescent="0.25">
      <c r="A12" t="s">
        <v>50</v>
      </c>
      <c r="B12">
        <v>1040</v>
      </c>
      <c r="C12">
        <v>1320</v>
      </c>
      <c r="F12">
        <f t="shared" si="0"/>
        <v>280</v>
      </c>
      <c r="G12">
        <f t="shared" si="1"/>
        <v>70</v>
      </c>
      <c r="H12">
        <f t="shared" si="2"/>
        <v>2</v>
      </c>
      <c r="K12">
        <f t="shared" si="3"/>
        <v>56</v>
      </c>
      <c r="L12">
        <f t="shared" si="4"/>
        <v>37</v>
      </c>
    </row>
    <row r="13" spans="1:18" x14ac:dyDescent="0.25">
      <c r="A13" t="s">
        <v>51</v>
      </c>
      <c r="B13">
        <v>1090</v>
      </c>
      <c r="C13">
        <v>1370</v>
      </c>
      <c r="F13">
        <f t="shared" si="0"/>
        <v>280</v>
      </c>
      <c r="G13">
        <f t="shared" si="1"/>
        <v>70</v>
      </c>
      <c r="H13">
        <f t="shared" si="2"/>
        <v>2</v>
      </c>
      <c r="K13">
        <f t="shared" si="3"/>
        <v>56</v>
      </c>
      <c r="L13">
        <f t="shared" si="4"/>
        <v>37</v>
      </c>
    </row>
    <row r="14" spans="1:18" x14ac:dyDescent="0.25">
      <c r="A14" t="s">
        <v>52</v>
      </c>
      <c r="B14">
        <v>1140</v>
      </c>
      <c r="C14">
        <v>1420</v>
      </c>
      <c r="F14">
        <f t="shared" si="0"/>
        <v>280</v>
      </c>
      <c r="G14">
        <f t="shared" si="1"/>
        <v>70</v>
      </c>
      <c r="H14">
        <f t="shared" si="2"/>
        <v>2</v>
      </c>
      <c r="K14">
        <f t="shared" si="3"/>
        <v>56</v>
      </c>
      <c r="L14">
        <f t="shared" si="4"/>
        <v>37</v>
      </c>
    </row>
    <row r="15" spans="1:18" x14ac:dyDescent="0.25">
      <c r="A15" t="s">
        <v>53</v>
      </c>
      <c r="B15">
        <v>1190</v>
      </c>
      <c r="C15">
        <v>1470</v>
      </c>
      <c r="F15">
        <f t="shared" si="0"/>
        <v>280</v>
      </c>
      <c r="G15">
        <f t="shared" si="1"/>
        <v>70</v>
      </c>
      <c r="H15">
        <f t="shared" si="2"/>
        <v>2</v>
      </c>
      <c r="K15">
        <f t="shared" si="3"/>
        <v>56</v>
      </c>
      <c r="L15">
        <f t="shared" si="4"/>
        <v>37</v>
      </c>
      <c r="O15">
        <v>1.25</v>
      </c>
      <c r="P15">
        <v>6</v>
      </c>
      <c r="Q15">
        <v>150</v>
      </c>
      <c r="R15">
        <v>250</v>
      </c>
    </row>
    <row r="17" spans="2:26" x14ac:dyDescent="0.25">
      <c r="U17" t="s">
        <v>66</v>
      </c>
      <c r="V17" t="s">
        <v>66</v>
      </c>
      <c r="W17" t="s">
        <v>67</v>
      </c>
    </row>
    <row r="18" spans="2:26" x14ac:dyDescent="0.25">
      <c r="B18">
        <f>Sheet3!D27*10</f>
        <v>810</v>
      </c>
      <c r="C18">
        <f>Sheet3!E27*10</f>
        <v>940</v>
      </c>
      <c r="D18" s="1">
        <f>ROUND(B18/25.4*4,0)/4</f>
        <v>32</v>
      </c>
      <c r="E18" s="1">
        <f t="shared" ref="E18:E35" si="5">ROUND(C18/25.4*4,0)/4</f>
        <v>37</v>
      </c>
      <c r="F18">
        <f t="shared" ref="F18:F36" si="6">C18-B18</f>
        <v>130</v>
      </c>
      <c r="G18">
        <f t="shared" ref="G18:G37" si="7">F18/4</f>
        <v>32.5</v>
      </c>
      <c r="H18">
        <f t="shared" ref="H18:H36" si="8">IF(F18&gt;200,2,1)</f>
        <v>1</v>
      </c>
      <c r="I18" s="2">
        <f>Y18/4</f>
        <v>1.28125</v>
      </c>
      <c r="J18">
        <f>IF(Y18/4-U18&lt;$O$15,1,2)</f>
        <v>1</v>
      </c>
      <c r="K18">
        <f t="shared" ref="K18:K36" si="9">20+(F18-100-((F18-100)/5))/4</f>
        <v>26</v>
      </c>
      <c r="L18">
        <f t="shared" ref="L18:L36" si="10">12+((MAX(MIN(F18,300),180)-180)/4)</f>
        <v>12</v>
      </c>
      <c r="M18">
        <f>K18/25.4</f>
        <v>1.0236220472440944</v>
      </c>
      <c r="N18">
        <f t="shared" ref="N18:N35" si="11">L18/25.4</f>
        <v>0.47244094488188981</v>
      </c>
      <c r="P18">
        <f>MIN($F18,$R$15)</f>
        <v>130</v>
      </c>
      <c r="Q18">
        <f>MAX(MIN($F18,$R$15),$Q$15)</f>
        <v>150</v>
      </c>
      <c r="R18">
        <f>MAX(MIN($F18,$R$15),$Q$15)-$Q$15</f>
        <v>0</v>
      </c>
      <c r="S18">
        <f>((MAX(MIN($F18,$R$15),$Q$15)-$Q$15)/4)</f>
        <v>0</v>
      </c>
      <c r="T18">
        <f>((MAX(MIN($F18,$R$15),$Q$15)-$Q$15)/4)+$P$15</f>
        <v>6</v>
      </c>
      <c r="U18" s="2">
        <f>ROUND((T18/25.4*16),0)/16</f>
        <v>0.25</v>
      </c>
      <c r="V18" s="1">
        <f>IF(F18&lt;5*25.4,0,IF(F18&lt;7*25.4,0.375,IF(F18&lt;9*25.4,0.75,IF(F18&lt;13*25.4,1,1.25))))</f>
        <v>0.375</v>
      </c>
      <c r="W18" s="2">
        <f>Y18/4-U18-((J18-1)*(0.25))</f>
        <v>1.03125</v>
      </c>
      <c r="X18" s="2">
        <f>Y18/4-V18</f>
        <v>0.90625</v>
      </c>
      <c r="Y18" s="2">
        <f>ROUND((F18/25.4*16),0)/16</f>
        <v>5.125</v>
      </c>
      <c r="Z18" s="2">
        <f>Y18/4-U18</f>
        <v>1.03125</v>
      </c>
    </row>
    <row r="19" spans="2:26" x14ac:dyDescent="0.25">
      <c r="B19">
        <f>Sheet3!D15*10</f>
        <v>610</v>
      </c>
      <c r="C19">
        <f>Sheet3!E15*10</f>
        <v>760</v>
      </c>
      <c r="D19" s="1">
        <f t="shared" ref="D19:D35" si="12">ROUND(B19/25.4*4,0)/4</f>
        <v>24</v>
      </c>
      <c r="E19" s="1">
        <f t="shared" si="5"/>
        <v>30</v>
      </c>
      <c r="F19">
        <f t="shared" si="6"/>
        <v>150</v>
      </c>
      <c r="G19">
        <f t="shared" si="7"/>
        <v>37.5</v>
      </c>
      <c r="H19">
        <f t="shared" si="8"/>
        <v>1</v>
      </c>
      <c r="I19" s="2">
        <f t="shared" ref="I19:I35" si="13">Y19/4</f>
        <v>1.46875</v>
      </c>
      <c r="J19">
        <f t="shared" ref="J19:J36" si="14">IF(Y19/4-U19&lt;$O$15,1,2)</f>
        <v>1</v>
      </c>
      <c r="K19">
        <f t="shared" si="9"/>
        <v>30</v>
      </c>
      <c r="L19">
        <f t="shared" si="10"/>
        <v>12</v>
      </c>
      <c r="M19">
        <f t="shared" ref="M19:M35" si="15">K19/25.4</f>
        <v>1.1811023622047245</v>
      </c>
      <c r="N19">
        <f t="shared" si="11"/>
        <v>0.47244094488188981</v>
      </c>
      <c r="P19">
        <f t="shared" ref="P19:P37" si="16">MIN($F19,$R$15)</f>
        <v>150</v>
      </c>
      <c r="Q19">
        <f t="shared" ref="Q19:Q37" si="17">MAX(MIN($F19,$R$15),$Q$15)</f>
        <v>150</v>
      </c>
      <c r="R19">
        <f t="shared" ref="R19:R37" si="18">MAX(MIN($F19,$R$15),$Q$15)-$Q$15</f>
        <v>0</v>
      </c>
      <c r="S19">
        <f t="shared" ref="S19:S37" si="19">((MAX(MIN($F19,$R$15),$Q$15)-$Q$15)/4)</f>
        <v>0</v>
      </c>
      <c r="T19">
        <f t="shared" ref="T19:T37" si="20">((MAX(MIN($F19,$R$15),$Q$15)-$Q$15)/4)+$P$15</f>
        <v>6</v>
      </c>
      <c r="U19" s="2">
        <f t="shared" ref="U19:U36" si="21">ROUND((T19/25.4*16),0)/16</f>
        <v>0.25</v>
      </c>
      <c r="V19" s="1">
        <f t="shared" ref="V19:V35" si="22">IF(F19&lt;5*25.4,0,IF(F19&lt;7*25.4,0.375,IF(F19&lt;9*25.4,0.75,IF(F19&lt;13*25.4,1,1.25))))</f>
        <v>0.375</v>
      </c>
      <c r="W19" s="2">
        <f t="shared" ref="W19:W36" si="23">Y19/4-U19-((J19-1)*(0.25))</f>
        <v>1.21875</v>
      </c>
      <c r="X19" s="2">
        <f t="shared" ref="X19:X35" si="24">Y19/4-V19</f>
        <v>1.09375</v>
      </c>
      <c r="Y19" s="2">
        <f t="shared" ref="Y19:Y35" si="25">ROUND((F19/25.4*16),0)/16</f>
        <v>5.875</v>
      </c>
      <c r="Z19" s="2">
        <f t="shared" ref="Z19:Z36" si="26">Y19/4-U19</f>
        <v>1.21875</v>
      </c>
    </row>
    <row r="20" spans="2:26" x14ac:dyDescent="0.25">
      <c r="B20">
        <f>Sheet3!D29*10</f>
        <v>760</v>
      </c>
      <c r="C20">
        <f>Sheet3!E29*10</f>
        <v>910</v>
      </c>
      <c r="D20" s="1">
        <f t="shared" si="12"/>
        <v>30</v>
      </c>
      <c r="E20" s="1">
        <f t="shared" si="5"/>
        <v>35.75</v>
      </c>
      <c r="F20">
        <f t="shared" si="6"/>
        <v>150</v>
      </c>
      <c r="G20">
        <f t="shared" si="7"/>
        <v>37.5</v>
      </c>
      <c r="H20">
        <f t="shared" si="8"/>
        <v>1</v>
      </c>
      <c r="I20" s="2">
        <f t="shared" si="13"/>
        <v>1.46875</v>
      </c>
      <c r="J20">
        <f t="shared" si="14"/>
        <v>1</v>
      </c>
      <c r="K20">
        <f t="shared" si="9"/>
        <v>30</v>
      </c>
      <c r="L20">
        <f t="shared" si="10"/>
        <v>12</v>
      </c>
      <c r="M20">
        <f t="shared" si="15"/>
        <v>1.1811023622047245</v>
      </c>
      <c r="N20">
        <f t="shared" si="11"/>
        <v>0.47244094488188981</v>
      </c>
      <c r="P20">
        <f t="shared" si="16"/>
        <v>150</v>
      </c>
      <c r="Q20">
        <f t="shared" si="17"/>
        <v>150</v>
      </c>
      <c r="R20">
        <f t="shared" si="18"/>
        <v>0</v>
      </c>
      <c r="S20">
        <f t="shared" si="19"/>
        <v>0</v>
      </c>
      <c r="T20">
        <f t="shared" si="20"/>
        <v>6</v>
      </c>
      <c r="U20" s="2">
        <f t="shared" si="21"/>
        <v>0.25</v>
      </c>
      <c r="V20" s="1">
        <f t="shared" si="22"/>
        <v>0.375</v>
      </c>
      <c r="W20" s="2">
        <f t="shared" si="23"/>
        <v>1.21875</v>
      </c>
      <c r="X20" s="2">
        <f t="shared" si="24"/>
        <v>1.09375</v>
      </c>
      <c r="Y20" s="2">
        <f t="shared" si="25"/>
        <v>5.875</v>
      </c>
      <c r="Z20" s="2">
        <f t="shared" si="26"/>
        <v>1.21875</v>
      </c>
    </row>
    <row r="21" spans="2:26" x14ac:dyDescent="0.25">
      <c r="B21">
        <f>Sheet3!D31*10</f>
        <v>810</v>
      </c>
      <c r="C21">
        <f>Sheet3!E31*10</f>
        <v>990</v>
      </c>
      <c r="D21" s="1">
        <f t="shared" si="12"/>
        <v>32</v>
      </c>
      <c r="E21" s="1">
        <f t="shared" si="5"/>
        <v>39</v>
      </c>
      <c r="F21">
        <f t="shared" si="6"/>
        <v>180</v>
      </c>
      <c r="G21">
        <f t="shared" si="7"/>
        <v>45</v>
      </c>
      <c r="H21">
        <f t="shared" si="8"/>
        <v>1</v>
      </c>
      <c r="I21" s="2">
        <f t="shared" si="13"/>
        <v>1.765625</v>
      </c>
      <c r="J21">
        <f t="shared" si="14"/>
        <v>1</v>
      </c>
      <c r="K21">
        <f t="shared" si="9"/>
        <v>36</v>
      </c>
      <c r="L21">
        <f t="shared" si="10"/>
        <v>12</v>
      </c>
      <c r="M21">
        <f t="shared" si="15"/>
        <v>1.4173228346456694</v>
      </c>
      <c r="N21">
        <f t="shared" si="11"/>
        <v>0.47244094488188981</v>
      </c>
      <c r="P21">
        <f t="shared" si="16"/>
        <v>180</v>
      </c>
      <c r="Q21">
        <f t="shared" si="17"/>
        <v>180</v>
      </c>
      <c r="R21">
        <f t="shared" si="18"/>
        <v>30</v>
      </c>
      <c r="S21">
        <f t="shared" si="19"/>
        <v>7.5</v>
      </c>
      <c r="T21">
        <f t="shared" si="20"/>
        <v>13.5</v>
      </c>
      <c r="U21" s="2">
        <f t="shared" si="21"/>
        <v>0.5625</v>
      </c>
      <c r="V21" s="1">
        <f t="shared" si="22"/>
        <v>0.75</v>
      </c>
      <c r="W21" s="2">
        <f t="shared" si="23"/>
        <v>1.203125</v>
      </c>
      <c r="X21" s="2">
        <f t="shared" si="24"/>
        <v>1.015625</v>
      </c>
      <c r="Y21" s="2">
        <f t="shared" si="25"/>
        <v>7.0625</v>
      </c>
      <c r="Z21" s="2">
        <f t="shared" si="26"/>
        <v>1.203125</v>
      </c>
    </row>
    <row r="22" spans="2:26" x14ac:dyDescent="0.25">
      <c r="B22">
        <f>Sheet3!D30*10</f>
        <v>740</v>
      </c>
      <c r="C22">
        <f>Sheet3!E30*10</f>
        <v>940</v>
      </c>
      <c r="D22" s="1">
        <f t="shared" si="12"/>
        <v>29.25</v>
      </c>
      <c r="E22" s="1">
        <f t="shared" si="5"/>
        <v>37</v>
      </c>
      <c r="F22">
        <f t="shared" si="6"/>
        <v>200</v>
      </c>
      <c r="G22">
        <f t="shared" si="7"/>
        <v>50</v>
      </c>
      <c r="H22">
        <f t="shared" si="8"/>
        <v>1</v>
      </c>
      <c r="I22" s="2">
        <f t="shared" si="13"/>
        <v>1.96875</v>
      </c>
      <c r="J22">
        <f t="shared" si="14"/>
        <v>1</v>
      </c>
      <c r="K22">
        <f t="shared" si="9"/>
        <v>40</v>
      </c>
      <c r="L22">
        <f t="shared" si="10"/>
        <v>17</v>
      </c>
      <c r="M22">
        <f t="shared" si="15"/>
        <v>1.5748031496062993</v>
      </c>
      <c r="N22">
        <f t="shared" si="11"/>
        <v>0.6692913385826772</v>
      </c>
      <c r="P22">
        <f t="shared" si="16"/>
        <v>200</v>
      </c>
      <c r="Q22">
        <f t="shared" si="17"/>
        <v>200</v>
      </c>
      <c r="R22">
        <f t="shared" si="18"/>
        <v>50</v>
      </c>
      <c r="S22">
        <f t="shared" si="19"/>
        <v>12.5</v>
      </c>
      <c r="T22">
        <f t="shared" si="20"/>
        <v>18.5</v>
      </c>
      <c r="U22" s="2">
        <f t="shared" si="21"/>
        <v>0.75</v>
      </c>
      <c r="V22" s="1">
        <f t="shared" si="22"/>
        <v>0.75</v>
      </c>
      <c r="W22" s="2">
        <f t="shared" si="23"/>
        <v>1.21875</v>
      </c>
      <c r="X22" s="2">
        <f t="shared" si="24"/>
        <v>1.21875</v>
      </c>
      <c r="Y22" s="2">
        <f t="shared" si="25"/>
        <v>7.875</v>
      </c>
      <c r="Z22" s="2">
        <f t="shared" si="26"/>
        <v>1.21875</v>
      </c>
    </row>
    <row r="23" spans="2:26" x14ac:dyDescent="0.25">
      <c r="B23">
        <f>Sheet3!D16*10</f>
        <v>650</v>
      </c>
      <c r="C23">
        <f>Sheet3!E16*10</f>
        <v>860</v>
      </c>
      <c r="D23" s="1">
        <f t="shared" si="12"/>
        <v>25.5</v>
      </c>
      <c r="E23" s="1">
        <f t="shared" si="5"/>
        <v>33.75</v>
      </c>
      <c r="F23">
        <f t="shared" si="6"/>
        <v>210</v>
      </c>
      <c r="G23">
        <f t="shared" si="7"/>
        <v>52.5</v>
      </c>
      <c r="H23">
        <f t="shared" si="8"/>
        <v>2</v>
      </c>
      <c r="I23" s="2">
        <f t="shared" si="13"/>
        <v>2.0625</v>
      </c>
      <c r="J23">
        <f t="shared" si="14"/>
        <v>2</v>
      </c>
      <c r="K23">
        <f t="shared" si="9"/>
        <v>42</v>
      </c>
      <c r="L23">
        <f t="shared" si="10"/>
        <v>19.5</v>
      </c>
      <c r="M23">
        <f t="shared" si="15"/>
        <v>1.6535433070866143</v>
      </c>
      <c r="N23">
        <f t="shared" si="11"/>
        <v>0.76771653543307095</v>
      </c>
      <c r="P23">
        <f t="shared" si="16"/>
        <v>210</v>
      </c>
      <c r="Q23">
        <f t="shared" si="17"/>
        <v>210</v>
      </c>
      <c r="R23">
        <f t="shared" si="18"/>
        <v>60</v>
      </c>
      <c r="S23">
        <f t="shared" si="19"/>
        <v>15</v>
      </c>
      <c r="T23">
        <f t="shared" si="20"/>
        <v>21</v>
      </c>
      <c r="U23" s="2">
        <f t="shared" si="21"/>
        <v>0.8125</v>
      </c>
      <c r="V23" s="1">
        <f t="shared" si="22"/>
        <v>0.75</v>
      </c>
      <c r="W23" s="2">
        <f t="shared" si="23"/>
        <v>1</v>
      </c>
      <c r="X23" s="2">
        <f t="shared" si="24"/>
        <v>1.3125</v>
      </c>
      <c r="Y23" s="2">
        <f t="shared" si="25"/>
        <v>8.25</v>
      </c>
      <c r="Z23" s="2">
        <f t="shared" si="26"/>
        <v>1.25</v>
      </c>
    </row>
    <row r="24" spans="2:26" x14ac:dyDescent="0.25">
      <c r="B24">
        <f>Sheet3!D17*10</f>
        <v>640</v>
      </c>
      <c r="C24">
        <f>Sheet3!E17*10</f>
        <v>850</v>
      </c>
      <c r="D24" s="1">
        <f t="shared" si="12"/>
        <v>25.25</v>
      </c>
      <c r="E24" s="1">
        <f t="shared" si="5"/>
        <v>33.5</v>
      </c>
      <c r="F24">
        <f t="shared" si="6"/>
        <v>210</v>
      </c>
      <c r="G24">
        <f t="shared" si="7"/>
        <v>52.5</v>
      </c>
      <c r="H24">
        <f t="shared" si="8"/>
        <v>2</v>
      </c>
      <c r="I24" s="2">
        <f t="shared" si="13"/>
        <v>2.0625</v>
      </c>
      <c r="J24">
        <f t="shared" si="14"/>
        <v>2</v>
      </c>
      <c r="K24">
        <f t="shared" si="9"/>
        <v>42</v>
      </c>
      <c r="L24">
        <f t="shared" si="10"/>
        <v>19.5</v>
      </c>
      <c r="M24">
        <f t="shared" si="15"/>
        <v>1.6535433070866143</v>
      </c>
      <c r="N24">
        <f t="shared" si="11"/>
        <v>0.76771653543307095</v>
      </c>
      <c r="P24">
        <f t="shared" si="16"/>
        <v>210</v>
      </c>
      <c r="Q24">
        <f t="shared" si="17"/>
        <v>210</v>
      </c>
      <c r="R24">
        <f t="shared" si="18"/>
        <v>60</v>
      </c>
      <c r="S24">
        <f t="shared" si="19"/>
        <v>15</v>
      </c>
      <c r="T24">
        <f t="shared" si="20"/>
        <v>21</v>
      </c>
      <c r="U24" s="2">
        <f t="shared" si="21"/>
        <v>0.8125</v>
      </c>
      <c r="V24" s="1">
        <f t="shared" si="22"/>
        <v>0.75</v>
      </c>
      <c r="W24" s="2">
        <f t="shared" si="23"/>
        <v>1</v>
      </c>
      <c r="X24" s="2">
        <f t="shared" si="24"/>
        <v>1.3125</v>
      </c>
      <c r="Y24" s="2">
        <f t="shared" si="25"/>
        <v>8.25</v>
      </c>
      <c r="Z24" s="2">
        <f t="shared" si="26"/>
        <v>1.25</v>
      </c>
    </row>
    <row r="25" spans="2:26" x14ac:dyDescent="0.25">
      <c r="B25">
        <f>Sheet3!D32*10</f>
        <v>910</v>
      </c>
      <c r="C25">
        <f>Sheet3!E32*10</f>
        <v>1120</v>
      </c>
      <c r="D25" s="1">
        <f t="shared" si="12"/>
        <v>35.75</v>
      </c>
      <c r="E25" s="1">
        <f t="shared" si="5"/>
        <v>44</v>
      </c>
      <c r="F25">
        <f t="shared" si="6"/>
        <v>210</v>
      </c>
      <c r="G25">
        <f t="shared" si="7"/>
        <v>52.5</v>
      </c>
      <c r="H25">
        <f t="shared" si="8"/>
        <v>2</v>
      </c>
      <c r="I25" s="2">
        <f t="shared" si="13"/>
        <v>2.0625</v>
      </c>
      <c r="J25">
        <f t="shared" si="14"/>
        <v>2</v>
      </c>
      <c r="K25">
        <f t="shared" si="9"/>
        <v>42</v>
      </c>
      <c r="L25">
        <f t="shared" si="10"/>
        <v>19.5</v>
      </c>
      <c r="M25">
        <f t="shared" si="15"/>
        <v>1.6535433070866143</v>
      </c>
      <c r="N25">
        <f t="shared" si="11"/>
        <v>0.76771653543307095</v>
      </c>
      <c r="P25">
        <f t="shared" si="16"/>
        <v>210</v>
      </c>
      <c r="Q25">
        <f t="shared" si="17"/>
        <v>210</v>
      </c>
      <c r="R25">
        <f t="shared" si="18"/>
        <v>60</v>
      </c>
      <c r="S25">
        <f t="shared" si="19"/>
        <v>15</v>
      </c>
      <c r="T25">
        <f t="shared" si="20"/>
        <v>21</v>
      </c>
      <c r="U25" s="2">
        <f t="shared" si="21"/>
        <v>0.8125</v>
      </c>
      <c r="V25" s="1">
        <f t="shared" si="22"/>
        <v>0.75</v>
      </c>
      <c r="W25" s="2">
        <f t="shared" si="23"/>
        <v>1</v>
      </c>
      <c r="X25" s="2">
        <f t="shared" si="24"/>
        <v>1.3125</v>
      </c>
      <c r="Y25" s="2">
        <f t="shared" si="25"/>
        <v>8.25</v>
      </c>
      <c r="Z25" s="2">
        <f t="shared" si="26"/>
        <v>1.25</v>
      </c>
    </row>
    <row r="26" spans="2:26" x14ac:dyDescent="0.25">
      <c r="B26">
        <f>Sheet3!D22*10</f>
        <v>640</v>
      </c>
      <c r="C26">
        <f>Sheet3!E22*10</f>
        <v>860</v>
      </c>
      <c r="D26" s="1">
        <f t="shared" si="12"/>
        <v>25.25</v>
      </c>
      <c r="E26" s="1">
        <f t="shared" si="5"/>
        <v>33.75</v>
      </c>
      <c r="F26">
        <f t="shared" si="6"/>
        <v>220</v>
      </c>
      <c r="G26">
        <f t="shared" si="7"/>
        <v>55</v>
      </c>
      <c r="H26">
        <f t="shared" si="8"/>
        <v>2</v>
      </c>
      <c r="I26" s="2">
        <f t="shared" si="13"/>
        <v>2.171875</v>
      </c>
      <c r="J26">
        <f t="shared" si="14"/>
        <v>1</v>
      </c>
      <c r="K26">
        <f t="shared" si="9"/>
        <v>44</v>
      </c>
      <c r="L26">
        <f t="shared" si="10"/>
        <v>22</v>
      </c>
      <c r="M26">
        <f t="shared" si="15"/>
        <v>1.7322834645669292</v>
      </c>
      <c r="N26">
        <f t="shared" si="11"/>
        <v>0.86614173228346458</v>
      </c>
      <c r="P26">
        <f t="shared" si="16"/>
        <v>220</v>
      </c>
      <c r="Q26">
        <f t="shared" si="17"/>
        <v>220</v>
      </c>
      <c r="R26">
        <f t="shared" si="18"/>
        <v>70</v>
      </c>
      <c r="S26">
        <f t="shared" si="19"/>
        <v>17.5</v>
      </c>
      <c r="T26">
        <f t="shared" si="20"/>
        <v>23.5</v>
      </c>
      <c r="U26" s="2">
        <f t="shared" si="21"/>
        <v>0.9375</v>
      </c>
      <c r="V26" s="1">
        <f t="shared" si="22"/>
        <v>0.75</v>
      </c>
      <c r="W26" s="2">
        <f t="shared" si="23"/>
        <v>1.234375</v>
      </c>
      <c r="X26" s="2">
        <f t="shared" si="24"/>
        <v>1.421875</v>
      </c>
      <c r="Y26" s="2">
        <f t="shared" si="25"/>
        <v>8.6875</v>
      </c>
      <c r="Z26" s="2">
        <f t="shared" si="26"/>
        <v>1.234375</v>
      </c>
    </row>
    <row r="27" spans="2:26" x14ac:dyDescent="0.25">
      <c r="B27">
        <f>Sheet3!D23*10</f>
        <v>720</v>
      </c>
      <c r="C27">
        <f>Sheet3!E23*10</f>
        <v>940</v>
      </c>
      <c r="D27" s="1">
        <f t="shared" si="12"/>
        <v>28.25</v>
      </c>
      <c r="E27" s="1">
        <f t="shared" si="5"/>
        <v>37</v>
      </c>
      <c r="F27">
        <f t="shared" si="6"/>
        <v>220</v>
      </c>
      <c r="G27">
        <f t="shared" si="7"/>
        <v>55</v>
      </c>
      <c r="H27">
        <f t="shared" si="8"/>
        <v>2</v>
      </c>
      <c r="I27" s="2">
        <f t="shared" si="13"/>
        <v>2.171875</v>
      </c>
      <c r="J27">
        <f t="shared" si="14"/>
        <v>1</v>
      </c>
      <c r="K27">
        <f t="shared" si="9"/>
        <v>44</v>
      </c>
      <c r="L27">
        <f t="shared" si="10"/>
        <v>22</v>
      </c>
      <c r="M27">
        <f t="shared" si="15"/>
        <v>1.7322834645669292</v>
      </c>
      <c r="N27">
        <f t="shared" si="11"/>
        <v>0.86614173228346458</v>
      </c>
      <c r="P27">
        <f t="shared" si="16"/>
        <v>220</v>
      </c>
      <c r="Q27">
        <f t="shared" si="17"/>
        <v>220</v>
      </c>
      <c r="R27">
        <f t="shared" si="18"/>
        <v>70</v>
      </c>
      <c r="S27">
        <f t="shared" si="19"/>
        <v>17.5</v>
      </c>
      <c r="T27">
        <f t="shared" si="20"/>
        <v>23.5</v>
      </c>
      <c r="U27" s="2">
        <f t="shared" si="21"/>
        <v>0.9375</v>
      </c>
      <c r="V27" s="1">
        <f t="shared" si="22"/>
        <v>0.75</v>
      </c>
      <c r="W27" s="2">
        <f t="shared" si="23"/>
        <v>1.234375</v>
      </c>
      <c r="X27" s="2">
        <f t="shared" si="24"/>
        <v>1.421875</v>
      </c>
      <c r="Y27" s="2">
        <f t="shared" si="25"/>
        <v>8.6875</v>
      </c>
      <c r="Z27" s="2">
        <f t="shared" si="26"/>
        <v>1.234375</v>
      </c>
    </row>
    <row r="28" spans="2:26" x14ac:dyDescent="0.25">
      <c r="B28">
        <f>Sheet3!D25*10</f>
        <v>710</v>
      </c>
      <c r="C28">
        <f>Sheet3!E25*10</f>
        <v>930</v>
      </c>
      <c r="D28" s="1">
        <f t="shared" si="12"/>
        <v>28</v>
      </c>
      <c r="E28" s="1">
        <f t="shared" si="5"/>
        <v>36.5</v>
      </c>
      <c r="F28">
        <f t="shared" si="6"/>
        <v>220</v>
      </c>
      <c r="G28">
        <f t="shared" si="7"/>
        <v>55</v>
      </c>
      <c r="H28">
        <f t="shared" si="8"/>
        <v>2</v>
      </c>
      <c r="I28" s="2">
        <f t="shared" si="13"/>
        <v>2.171875</v>
      </c>
      <c r="J28">
        <f t="shared" si="14"/>
        <v>1</v>
      </c>
      <c r="K28">
        <f t="shared" si="9"/>
        <v>44</v>
      </c>
      <c r="L28">
        <f t="shared" si="10"/>
        <v>22</v>
      </c>
      <c r="M28">
        <f t="shared" si="15"/>
        <v>1.7322834645669292</v>
      </c>
      <c r="N28">
        <f t="shared" si="11"/>
        <v>0.86614173228346458</v>
      </c>
      <c r="P28">
        <f t="shared" si="16"/>
        <v>220</v>
      </c>
      <c r="Q28">
        <f t="shared" si="17"/>
        <v>220</v>
      </c>
      <c r="R28">
        <f t="shared" si="18"/>
        <v>70</v>
      </c>
      <c r="S28">
        <f t="shared" si="19"/>
        <v>17.5</v>
      </c>
      <c r="T28">
        <f t="shared" si="20"/>
        <v>23.5</v>
      </c>
      <c r="U28" s="2">
        <f t="shared" si="21"/>
        <v>0.9375</v>
      </c>
      <c r="V28" s="1">
        <f t="shared" si="22"/>
        <v>0.75</v>
      </c>
      <c r="W28" s="2">
        <f t="shared" si="23"/>
        <v>1.234375</v>
      </c>
      <c r="X28" s="2">
        <f t="shared" si="24"/>
        <v>1.421875</v>
      </c>
      <c r="Y28" s="2">
        <f t="shared" si="25"/>
        <v>8.6875</v>
      </c>
      <c r="Z28" s="2">
        <f t="shared" si="26"/>
        <v>1.234375</v>
      </c>
    </row>
    <row r="29" spans="2:26" x14ac:dyDescent="0.25">
      <c r="B29">
        <f>Sheet3!D18*10</f>
        <v>690</v>
      </c>
      <c r="C29">
        <f>Sheet3!E18*10</f>
        <v>920</v>
      </c>
      <c r="D29" s="1">
        <f t="shared" si="12"/>
        <v>27.25</v>
      </c>
      <c r="E29" s="1">
        <f t="shared" si="5"/>
        <v>36.25</v>
      </c>
      <c r="F29">
        <f t="shared" si="6"/>
        <v>230</v>
      </c>
      <c r="G29">
        <f t="shared" si="7"/>
        <v>57.5</v>
      </c>
      <c r="H29">
        <f t="shared" si="8"/>
        <v>2</v>
      </c>
      <c r="I29" s="2">
        <f t="shared" si="13"/>
        <v>2.265625</v>
      </c>
      <c r="J29">
        <f t="shared" si="14"/>
        <v>2</v>
      </c>
      <c r="K29">
        <f t="shared" si="9"/>
        <v>46</v>
      </c>
      <c r="L29">
        <f t="shared" si="10"/>
        <v>24.5</v>
      </c>
      <c r="M29">
        <f t="shared" si="15"/>
        <v>1.8110236220472442</v>
      </c>
      <c r="N29">
        <f t="shared" si="11"/>
        <v>0.96456692913385833</v>
      </c>
      <c r="P29">
        <f t="shared" si="16"/>
        <v>230</v>
      </c>
      <c r="Q29">
        <f t="shared" si="17"/>
        <v>230</v>
      </c>
      <c r="R29">
        <f t="shared" si="18"/>
        <v>80</v>
      </c>
      <c r="S29">
        <f t="shared" si="19"/>
        <v>20</v>
      </c>
      <c r="T29">
        <f t="shared" si="20"/>
        <v>26</v>
      </c>
      <c r="U29" s="2">
        <f t="shared" si="21"/>
        <v>1</v>
      </c>
      <c r="V29" s="1">
        <f t="shared" si="22"/>
        <v>1</v>
      </c>
      <c r="W29" s="2">
        <f t="shared" si="23"/>
        <v>1.015625</v>
      </c>
      <c r="X29" s="2">
        <f t="shared" si="24"/>
        <v>1.265625</v>
      </c>
      <c r="Y29" s="2">
        <f t="shared" si="25"/>
        <v>9.0625</v>
      </c>
      <c r="Z29" s="2">
        <f t="shared" si="26"/>
        <v>1.265625</v>
      </c>
    </row>
    <row r="30" spans="2:26" x14ac:dyDescent="0.25">
      <c r="B30">
        <f>Sheet3!D21*10</f>
        <v>660</v>
      </c>
      <c r="C30">
        <f>Sheet3!E21*10</f>
        <v>890</v>
      </c>
      <c r="D30" s="1">
        <f t="shared" si="12"/>
        <v>26</v>
      </c>
      <c r="E30" s="1">
        <f t="shared" si="5"/>
        <v>35</v>
      </c>
      <c r="F30">
        <f t="shared" si="6"/>
        <v>230</v>
      </c>
      <c r="G30">
        <f t="shared" si="7"/>
        <v>57.5</v>
      </c>
      <c r="H30">
        <f t="shared" si="8"/>
        <v>2</v>
      </c>
      <c r="I30" s="2">
        <f t="shared" si="13"/>
        <v>2.265625</v>
      </c>
      <c r="J30">
        <f t="shared" si="14"/>
        <v>2</v>
      </c>
      <c r="K30">
        <f t="shared" si="9"/>
        <v>46</v>
      </c>
      <c r="L30">
        <f t="shared" si="10"/>
        <v>24.5</v>
      </c>
      <c r="M30">
        <f t="shared" si="15"/>
        <v>1.8110236220472442</v>
      </c>
      <c r="N30">
        <f t="shared" si="11"/>
        <v>0.96456692913385833</v>
      </c>
      <c r="P30">
        <f t="shared" si="16"/>
        <v>230</v>
      </c>
      <c r="Q30">
        <f t="shared" si="17"/>
        <v>230</v>
      </c>
      <c r="R30">
        <f t="shared" si="18"/>
        <v>80</v>
      </c>
      <c r="S30">
        <f t="shared" si="19"/>
        <v>20</v>
      </c>
      <c r="T30">
        <f t="shared" si="20"/>
        <v>26</v>
      </c>
      <c r="U30" s="2">
        <f t="shared" si="21"/>
        <v>1</v>
      </c>
      <c r="V30" s="1">
        <f t="shared" si="22"/>
        <v>1</v>
      </c>
      <c r="W30" s="2">
        <f t="shared" si="23"/>
        <v>1.015625</v>
      </c>
      <c r="X30" s="2">
        <f t="shared" si="24"/>
        <v>1.265625</v>
      </c>
      <c r="Y30" s="2">
        <f t="shared" si="25"/>
        <v>9.0625</v>
      </c>
      <c r="Z30" s="2">
        <f t="shared" si="26"/>
        <v>1.265625</v>
      </c>
    </row>
    <row r="31" spans="2:26" x14ac:dyDescent="0.25">
      <c r="B31">
        <f>Sheet3!D19*10</f>
        <v>670</v>
      </c>
      <c r="C31">
        <f>Sheet3!E19*10</f>
        <v>930</v>
      </c>
      <c r="D31" s="1">
        <f t="shared" si="12"/>
        <v>26.5</v>
      </c>
      <c r="E31" s="1">
        <f t="shared" si="5"/>
        <v>36.5</v>
      </c>
      <c r="F31">
        <f t="shared" si="6"/>
        <v>260</v>
      </c>
      <c r="G31">
        <f t="shared" si="7"/>
        <v>65</v>
      </c>
      <c r="H31">
        <f t="shared" si="8"/>
        <v>2</v>
      </c>
      <c r="I31" s="2">
        <f t="shared" si="13"/>
        <v>2.5625</v>
      </c>
      <c r="J31">
        <f t="shared" si="14"/>
        <v>2</v>
      </c>
      <c r="K31">
        <f t="shared" si="9"/>
        <v>52</v>
      </c>
      <c r="L31">
        <f t="shared" si="10"/>
        <v>32</v>
      </c>
      <c r="M31">
        <f t="shared" si="15"/>
        <v>2.0472440944881889</v>
      </c>
      <c r="N31">
        <f t="shared" si="11"/>
        <v>1.2598425196850394</v>
      </c>
      <c r="P31">
        <f t="shared" si="16"/>
        <v>250</v>
      </c>
      <c r="Q31">
        <f t="shared" si="17"/>
        <v>250</v>
      </c>
      <c r="R31">
        <f t="shared" si="18"/>
        <v>100</v>
      </c>
      <c r="S31">
        <f t="shared" si="19"/>
        <v>25</v>
      </c>
      <c r="T31">
        <f t="shared" si="20"/>
        <v>31</v>
      </c>
      <c r="U31" s="2">
        <f t="shared" si="21"/>
        <v>1.25</v>
      </c>
      <c r="V31" s="1">
        <f t="shared" si="22"/>
        <v>1</v>
      </c>
      <c r="W31" s="2">
        <f t="shared" si="23"/>
        <v>1.0625</v>
      </c>
      <c r="X31" s="2">
        <f t="shared" si="24"/>
        <v>1.5625</v>
      </c>
      <c r="Y31" s="2">
        <f t="shared" si="25"/>
        <v>10.25</v>
      </c>
      <c r="Z31" s="2">
        <f t="shared" si="26"/>
        <v>1.3125</v>
      </c>
    </row>
    <row r="32" spans="2:26" x14ac:dyDescent="0.25">
      <c r="B32">
        <f>Sheet3!D24*10</f>
        <v>710</v>
      </c>
      <c r="C32">
        <f>Sheet3!E24*10</f>
        <v>980</v>
      </c>
      <c r="D32" s="1">
        <f t="shared" si="12"/>
        <v>28</v>
      </c>
      <c r="E32" s="1">
        <f t="shared" si="5"/>
        <v>38.5</v>
      </c>
      <c r="F32">
        <f t="shared" si="6"/>
        <v>270</v>
      </c>
      <c r="G32">
        <f t="shared" si="7"/>
        <v>67.5</v>
      </c>
      <c r="H32">
        <f t="shared" si="8"/>
        <v>2</v>
      </c>
      <c r="I32" s="2">
        <f t="shared" si="13"/>
        <v>2.65625</v>
      </c>
      <c r="J32">
        <f t="shared" si="14"/>
        <v>2</v>
      </c>
      <c r="K32">
        <f t="shared" si="9"/>
        <v>54</v>
      </c>
      <c r="L32">
        <f t="shared" si="10"/>
        <v>34.5</v>
      </c>
      <c r="M32">
        <f t="shared" si="15"/>
        <v>2.1259842519685042</v>
      </c>
      <c r="N32">
        <f t="shared" si="11"/>
        <v>1.3582677165354331</v>
      </c>
      <c r="P32">
        <f t="shared" si="16"/>
        <v>250</v>
      </c>
      <c r="Q32">
        <f t="shared" si="17"/>
        <v>250</v>
      </c>
      <c r="R32">
        <f t="shared" si="18"/>
        <v>100</v>
      </c>
      <c r="S32">
        <f t="shared" si="19"/>
        <v>25</v>
      </c>
      <c r="T32">
        <f t="shared" si="20"/>
        <v>31</v>
      </c>
      <c r="U32" s="2">
        <f t="shared" si="21"/>
        <v>1.25</v>
      </c>
      <c r="V32" s="1">
        <f t="shared" si="22"/>
        <v>1</v>
      </c>
      <c r="W32" s="2">
        <f t="shared" si="23"/>
        <v>1.15625</v>
      </c>
      <c r="X32" s="2">
        <f t="shared" si="24"/>
        <v>1.65625</v>
      </c>
      <c r="Y32" s="2">
        <f t="shared" si="25"/>
        <v>10.625</v>
      </c>
      <c r="Z32" s="2">
        <f t="shared" si="26"/>
        <v>1.40625</v>
      </c>
    </row>
    <row r="33" spans="2:26" x14ac:dyDescent="0.25">
      <c r="B33">
        <f>Sheet3!D26*10</f>
        <v>680</v>
      </c>
      <c r="C33">
        <f>Sheet3!E26*10</f>
        <v>950</v>
      </c>
      <c r="D33" s="1">
        <f t="shared" si="12"/>
        <v>26.75</v>
      </c>
      <c r="E33" s="1">
        <f t="shared" si="5"/>
        <v>37.5</v>
      </c>
      <c r="F33">
        <f t="shared" si="6"/>
        <v>270</v>
      </c>
      <c r="G33">
        <f t="shared" si="7"/>
        <v>67.5</v>
      </c>
      <c r="H33">
        <f t="shared" si="8"/>
        <v>2</v>
      </c>
      <c r="I33" s="2">
        <f t="shared" si="13"/>
        <v>2.65625</v>
      </c>
      <c r="J33">
        <f t="shared" si="14"/>
        <v>2</v>
      </c>
      <c r="K33">
        <f t="shared" si="9"/>
        <v>54</v>
      </c>
      <c r="L33">
        <f t="shared" si="10"/>
        <v>34.5</v>
      </c>
      <c r="M33">
        <f t="shared" si="15"/>
        <v>2.1259842519685042</v>
      </c>
      <c r="N33">
        <f t="shared" si="11"/>
        <v>1.3582677165354331</v>
      </c>
      <c r="P33">
        <f t="shared" si="16"/>
        <v>250</v>
      </c>
      <c r="Q33">
        <f t="shared" si="17"/>
        <v>250</v>
      </c>
      <c r="R33">
        <f t="shared" si="18"/>
        <v>100</v>
      </c>
      <c r="S33">
        <f t="shared" si="19"/>
        <v>25</v>
      </c>
      <c r="T33">
        <f t="shared" si="20"/>
        <v>31</v>
      </c>
      <c r="U33" s="2">
        <f t="shared" si="21"/>
        <v>1.25</v>
      </c>
      <c r="V33" s="1">
        <f t="shared" si="22"/>
        <v>1</v>
      </c>
      <c r="W33" s="2">
        <f t="shared" si="23"/>
        <v>1.15625</v>
      </c>
      <c r="X33" s="2">
        <f t="shared" si="24"/>
        <v>1.65625</v>
      </c>
      <c r="Y33" s="2">
        <f t="shared" si="25"/>
        <v>10.625</v>
      </c>
      <c r="Z33" s="2">
        <f t="shared" si="26"/>
        <v>1.40625</v>
      </c>
    </row>
    <row r="34" spans="2:26" x14ac:dyDescent="0.25">
      <c r="B34">
        <f>Sheet3!D20*10</f>
        <v>660</v>
      </c>
      <c r="C34">
        <f>Sheet3!E20*10</f>
        <v>970</v>
      </c>
      <c r="D34" s="1">
        <f t="shared" si="12"/>
        <v>26</v>
      </c>
      <c r="E34" s="1">
        <f t="shared" si="5"/>
        <v>38.25</v>
      </c>
      <c r="F34">
        <f t="shared" si="6"/>
        <v>310</v>
      </c>
      <c r="G34">
        <f t="shared" si="7"/>
        <v>77.5</v>
      </c>
      <c r="H34">
        <f t="shared" si="8"/>
        <v>2</v>
      </c>
      <c r="I34" s="2">
        <f t="shared" si="13"/>
        <v>3.046875</v>
      </c>
      <c r="J34">
        <f t="shared" si="14"/>
        <v>2</v>
      </c>
      <c r="K34">
        <f t="shared" si="9"/>
        <v>62</v>
      </c>
      <c r="L34">
        <f t="shared" si="10"/>
        <v>42</v>
      </c>
      <c r="M34">
        <f t="shared" si="15"/>
        <v>2.4409448818897639</v>
      </c>
      <c r="N34">
        <f t="shared" si="11"/>
        <v>1.6535433070866143</v>
      </c>
      <c r="P34">
        <f t="shared" si="16"/>
        <v>250</v>
      </c>
      <c r="Q34">
        <f t="shared" si="17"/>
        <v>250</v>
      </c>
      <c r="R34">
        <f t="shared" si="18"/>
        <v>100</v>
      </c>
      <c r="S34">
        <f t="shared" si="19"/>
        <v>25</v>
      </c>
      <c r="T34">
        <f t="shared" si="20"/>
        <v>31</v>
      </c>
      <c r="U34" s="2">
        <f t="shared" si="21"/>
        <v>1.25</v>
      </c>
      <c r="V34" s="1">
        <f t="shared" si="22"/>
        <v>1</v>
      </c>
      <c r="W34" s="2">
        <f t="shared" si="23"/>
        <v>1.546875</v>
      </c>
      <c r="X34" s="2">
        <f t="shared" si="24"/>
        <v>2.046875</v>
      </c>
      <c r="Y34" s="2">
        <f t="shared" si="25"/>
        <v>12.1875</v>
      </c>
      <c r="Z34" s="2">
        <f t="shared" si="26"/>
        <v>1.796875</v>
      </c>
    </row>
    <row r="35" spans="2:26" x14ac:dyDescent="0.25">
      <c r="B35">
        <f>Sheet3!D28*10</f>
        <v>760</v>
      </c>
      <c r="C35">
        <f>Sheet3!E28*10</f>
        <v>1160</v>
      </c>
      <c r="D35" s="1">
        <f t="shared" si="12"/>
        <v>30</v>
      </c>
      <c r="E35" s="1">
        <f t="shared" si="5"/>
        <v>45.75</v>
      </c>
      <c r="F35">
        <f t="shared" si="6"/>
        <v>400</v>
      </c>
      <c r="G35">
        <f t="shared" si="7"/>
        <v>100</v>
      </c>
      <c r="H35">
        <f t="shared" si="8"/>
        <v>2</v>
      </c>
      <c r="I35" s="2">
        <f t="shared" si="13"/>
        <v>3.9375</v>
      </c>
      <c r="J35">
        <f t="shared" si="14"/>
        <v>2</v>
      </c>
      <c r="K35">
        <f t="shared" si="9"/>
        <v>80</v>
      </c>
      <c r="L35">
        <f t="shared" si="10"/>
        <v>42</v>
      </c>
      <c r="M35">
        <f t="shared" si="15"/>
        <v>3.1496062992125986</v>
      </c>
      <c r="N35">
        <f t="shared" si="11"/>
        <v>1.6535433070866143</v>
      </c>
      <c r="P35">
        <f t="shared" si="16"/>
        <v>250</v>
      </c>
      <c r="Q35">
        <f t="shared" si="17"/>
        <v>250</v>
      </c>
      <c r="R35">
        <f t="shared" si="18"/>
        <v>100</v>
      </c>
      <c r="S35">
        <f t="shared" si="19"/>
        <v>25</v>
      </c>
      <c r="T35">
        <f t="shared" si="20"/>
        <v>31</v>
      </c>
      <c r="U35" s="2">
        <f t="shared" si="21"/>
        <v>1.25</v>
      </c>
      <c r="V35" s="1">
        <f t="shared" si="22"/>
        <v>1.25</v>
      </c>
      <c r="W35" s="2">
        <f t="shared" si="23"/>
        <v>2.4375</v>
      </c>
      <c r="X35" s="2">
        <f t="shared" si="24"/>
        <v>2.6875</v>
      </c>
      <c r="Y35" s="2">
        <f t="shared" si="25"/>
        <v>15.75</v>
      </c>
      <c r="Z35" s="2">
        <f t="shared" si="26"/>
        <v>2.6875</v>
      </c>
    </row>
    <row r="36" spans="2:26" x14ac:dyDescent="0.25">
      <c r="B36">
        <f>46.5*25.4</f>
        <v>1181.0999999999999</v>
      </c>
      <c r="C36">
        <f>55.5*25.4</f>
        <v>1409.6999999999998</v>
      </c>
      <c r="D36" s="1">
        <f>ROUND(B36/25.4*4,0)/4</f>
        <v>46.5</v>
      </c>
      <c r="E36" s="1">
        <f>ROUND(C36/25.4*4,0)/4</f>
        <v>55.5</v>
      </c>
      <c r="F36">
        <f t="shared" si="6"/>
        <v>228.59999999999991</v>
      </c>
      <c r="G36">
        <f t="shared" si="7"/>
        <v>57.149999999999977</v>
      </c>
      <c r="H36">
        <f t="shared" si="8"/>
        <v>2</v>
      </c>
      <c r="I36" s="2">
        <f t="shared" ref="I36" si="27">Y36/4</f>
        <v>2.25</v>
      </c>
      <c r="J36">
        <f t="shared" si="14"/>
        <v>2</v>
      </c>
      <c r="K36">
        <f t="shared" si="9"/>
        <v>45.719999999999985</v>
      </c>
      <c r="L36">
        <f t="shared" si="10"/>
        <v>24.149999999999977</v>
      </c>
      <c r="M36">
        <f t="shared" ref="M36" si="28">K36/25.4</f>
        <v>1.7999999999999996</v>
      </c>
      <c r="N36">
        <f t="shared" ref="N36" si="29">L36/25.4</f>
        <v>0.95078740157480235</v>
      </c>
      <c r="P36">
        <f t="shared" si="16"/>
        <v>228.59999999999991</v>
      </c>
      <c r="Q36">
        <f t="shared" si="17"/>
        <v>228.59999999999991</v>
      </c>
      <c r="R36">
        <f t="shared" si="18"/>
        <v>78.599999999999909</v>
      </c>
      <c r="S36">
        <f t="shared" si="19"/>
        <v>19.649999999999977</v>
      </c>
      <c r="T36">
        <f t="shared" si="20"/>
        <v>25.649999999999977</v>
      </c>
      <c r="U36" s="2">
        <f t="shared" si="21"/>
        <v>1</v>
      </c>
      <c r="V36" s="1">
        <f t="shared" ref="V36" si="30">IF(F36&lt;5*25.4,0,IF(F36&lt;7*25.4,0.375,IF(F36&lt;9*25.4,0.75,IF(F36&lt;13*25.4,1,1.25))))</f>
        <v>1</v>
      </c>
      <c r="W36" s="2">
        <f t="shared" si="23"/>
        <v>1</v>
      </c>
      <c r="X36" s="2">
        <f t="shared" ref="X36" si="31">Y36/4-V36</f>
        <v>1.25</v>
      </c>
      <c r="Y36" s="2">
        <f t="shared" ref="Y36" si="32">ROUND((F36/25.4*16),0)/16</f>
        <v>9</v>
      </c>
      <c r="Z36" s="2">
        <f t="shared" si="26"/>
        <v>1.25</v>
      </c>
    </row>
    <row r="37" spans="2:26" x14ac:dyDescent="0.25">
      <c r="B37">
        <v>719</v>
      </c>
      <c r="C37">
        <v>1012</v>
      </c>
      <c r="D37" s="1">
        <f>ROUND(B37/25.4*4,0)/4</f>
        <v>28.25</v>
      </c>
      <c r="E37" s="1">
        <f>ROUND(C37/25.4*4,0)/4</f>
        <v>39.75</v>
      </c>
      <c r="F37">
        <f t="shared" ref="F37" si="33">C37-B37</f>
        <v>293</v>
      </c>
      <c r="G37">
        <f t="shared" si="7"/>
        <v>73.25</v>
      </c>
      <c r="H37">
        <f t="shared" ref="H37" si="34">IF(F37&gt;200,2,1)</f>
        <v>2</v>
      </c>
      <c r="I37" s="2">
        <f t="shared" ref="I37" si="35">Y37/4</f>
        <v>2.890625</v>
      </c>
      <c r="J37">
        <f t="shared" ref="J37" si="36">IF(Y37/4-U37&lt;$O$15,1,2)</f>
        <v>2</v>
      </c>
      <c r="K37">
        <f t="shared" ref="K37" si="37">20+(F37-100-((F37-100)/5))/4</f>
        <v>58.6</v>
      </c>
      <c r="L37">
        <f t="shared" ref="L37" si="38">12+((MAX(MIN(F37,300),180)-180)/4)</f>
        <v>40.25</v>
      </c>
      <c r="M37">
        <f t="shared" ref="M37" si="39">K37/25.4</f>
        <v>2.3070866141732287</v>
      </c>
      <c r="N37">
        <f t="shared" ref="N37" si="40">L37/25.4</f>
        <v>1.5846456692913387</v>
      </c>
      <c r="P37">
        <f t="shared" si="16"/>
        <v>250</v>
      </c>
      <c r="Q37">
        <f t="shared" si="17"/>
        <v>250</v>
      </c>
      <c r="R37">
        <f t="shared" si="18"/>
        <v>100</v>
      </c>
      <c r="S37">
        <f t="shared" si="19"/>
        <v>25</v>
      </c>
      <c r="T37">
        <f t="shared" si="20"/>
        <v>31</v>
      </c>
      <c r="U37" s="2">
        <f t="shared" ref="U37" si="41">ROUND((T37/25.4*16),0)/16</f>
        <v>1.25</v>
      </c>
      <c r="V37" s="1">
        <f t="shared" ref="V37" si="42">IF(F37&lt;5*25.4,0,IF(F37&lt;7*25.4,0.375,IF(F37&lt;9*25.4,0.75,IF(F37&lt;13*25.4,1,1.25))))</f>
        <v>1</v>
      </c>
      <c r="W37" s="2">
        <f t="shared" ref="W37" si="43">Y37/4-U37-((J37-1)*(0.25))</f>
        <v>1.390625</v>
      </c>
      <c r="X37" s="2">
        <f t="shared" ref="X37" si="44">Y37/4-V37</f>
        <v>1.890625</v>
      </c>
      <c r="Y37" s="2">
        <f t="shared" ref="Y37" si="45">ROUND((F37/25.4*16),0)/16</f>
        <v>11.5625</v>
      </c>
      <c r="Z37" s="2">
        <f t="shared" ref="Z37" si="46">Y37/4-U37</f>
        <v>1.640625</v>
      </c>
    </row>
    <row r="39" spans="2:26" x14ac:dyDescent="0.25">
      <c r="N39">
        <v>6</v>
      </c>
      <c r="O39">
        <v>100</v>
      </c>
      <c r="P39">
        <v>6</v>
      </c>
      <c r="Q39">
        <v>5</v>
      </c>
    </row>
    <row r="40" spans="2:26" x14ac:dyDescent="0.25">
      <c r="B40">
        <v>810</v>
      </c>
      <c r="C40">
        <v>940</v>
      </c>
      <c r="D40" s="1">
        <f>ROUND(B40/25.4*4,0)/4</f>
        <v>32</v>
      </c>
      <c r="E40" s="1">
        <f t="shared" ref="E40:E57" si="47">ROUND(C40/25.4*4,0)/4</f>
        <v>37</v>
      </c>
      <c r="F40">
        <f t="shared" ref="F40:F59" si="48">C40-B40</f>
        <v>130</v>
      </c>
      <c r="G40">
        <f t="shared" ref="G40:G59" si="49">F40/4</f>
        <v>32.5</v>
      </c>
      <c r="H40">
        <f t="shared" ref="H40:H59" si="50">IF(F40&gt;200,2,1)</f>
        <v>1</v>
      </c>
      <c r="I40" s="2">
        <f>Y40/4</f>
        <v>0</v>
      </c>
      <c r="J40">
        <f>IF(Y40/4-U40&lt;$O$15,1,2)</f>
        <v>1</v>
      </c>
      <c r="K40">
        <f t="shared" ref="K40:K59" si="51">20+(F40-100-((F40-100)/5))/4</f>
        <v>26</v>
      </c>
      <c r="L40">
        <f t="shared" ref="L40:L59" si="52">12+((MAX(MIN(F40,300),180)-180)/4)</f>
        <v>12</v>
      </c>
      <c r="N40">
        <f>(F40-$O$39)</f>
        <v>30</v>
      </c>
      <c r="O40">
        <f>((F40-$O$39)/$P$39)</f>
        <v>5</v>
      </c>
      <c r="P40">
        <f>(F40-$O$39-((F40-$O$39)/$P$39))</f>
        <v>25</v>
      </c>
      <c r="Q40">
        <f>(F40-$O$39-((F40-$O$39)/$P$39))/$Q$39</f>
        <v>5</v>
      </c>
      <c r="R40">
        <f>$N$39+(F40-$O$39-((F40-$O$39)/$P$39))/$Q$39</f>
        <v>11</v>
      </c>
    </row>
    <row r="41" spans="2:26" x14ac:dyDescent="0.25">
      <c r="B41">
        <v>610</v>
      </c>
      <c r="C41">
        <v>760</v>
      </c>
      <c r="D41" s="1">
        <f t="shared" ref="D41:D57" si="53">ROUND(B41/25.4*4,0)/4</f>
        <v>24</v>
      </c>
      <c r="E41" s="1">
        <f t="shared" si="47"/>
        <v>30</v>
      </c>
      <c r="F41">
        <f t="shared" si="48"/>
        <v>150</v>
      </c>
      <c r="G41">
        <f t="shared" si="49"/>
        <v>37.5</v>
      </c>
      <c r="H41">
        <f t="shared" si="50"/>
        <v>1</v>
      </c>
      <c r="I41" s="2">
        <f t="shared" ref="I41:I59" si="54">Y41/4</f>
        <v>0</v>
      </c>
      <c r="J41">
        <f t="shared" ref="J41:J59" si="55">IF(Y41/4-U41&lt;$O$15,1,2)</f>
        <v>1</v>
      </c>
      <c r="K41">
        <f t="shared" si="51"/>
        <v>30</v>
      </c>
      <c r="L41">
        <f t="shared" si="52"/>
        <v>12</v>
      </c>
      <c r="N41">
        <f t="shared" ref="N41:N59" si="56">(F41-$O$39)</f>
        <v>50</v>
      </c>
      <c r="O41">
        <f t="shared" ref="O41:O59" si="57">((F41-$O$39)/$P$39)</f>
        <v>8.3333333333333339</v>
      </c>
      <c r="P41">
        <f t="shared" ref="P41:P59" si="58">(F41-$O$39-((F41-$O$39)/$P$39))</f>
        <v>41.666666666666664</v>
      </c>
      <c r="Q41">
        <f t="shared" ref="Q41:Q59" si="59">(F41-$O$39-((F41-$O$39)/$P$39))/$Q$39</f>
        <v>8.3333333333333321</v>
      </c>
      <c r="R41">
        <f t="shared" ref="R41:R59" si="60">$N$39+(F41-$O$39-((F41-$O$39)/$P$39))/$Q$39</f>
        <v>14.333333333333332</v>
      </c>
    </row>
    <row r="42" spans="2:26" x14ac:dyDescent="0.25">
      <c r="B42">
        <v>760</v>
      </c>
      <c r="C42">
        <v>910</v>
      </c>
      <c r="D42" s="1">
        <f t="shared" si="53"/>
        <v>30</v>
      </c>
      <c r="E42" s="1">
        <f t="shared" si="47"/>
        <v>35.75</v>
      </c>
      <c r="F42">
        <f t="shared" si="48"/>
        <v>150</v>
      </c>
      <c r="G42">
        <f t="shared" si="49"/>
        <v>37.5</v>
      </c>
      <c r="H42">
        <f t="shared" si="50"/>
        <v>1</v>
      </c>
      <c r="I42" s="2">
        <f t="shared" si="54"/>
        <v>0</v>
      </c>
      <c r="J42">
        <f t="shared" si="55"/>
        <v>1</v>
      </c>
      <c r="K42">
        <f t="shared" si="51"/>
        <v>30</v>
      </c>
      <c r="L42">
        <f t="shared" si="52"/>
        <v>12</v>
      </c>
      <c r="N42">
        <f t="shared" si="56"/>
        <v>50</v>
      </c>
      <c r="O42">
        <f t="shared" si="57"/>
        <v>8.3333333333333339</v>
      </c>
      <c r="P42">
        <f t="shared" si="58"/>
        <v>41.666666666666664</v>
      </c>
      <c r="Q42">
        <f t="shared" si="59"/>
        <v>8.3333333333333321</v>
      </c>
      <c r="R42">
        <f t="shared" si="60"/>
        <v>14.333333333333332</v>
      </c>
    </row>
    <row r="43" spans="2:26" x14ac:dyDescent="0.25">
      <c r="B43">
        <v>810</v>
      </c>
      <c r="C43">
        <v>990</v>
      </c>
      <c r="D43" s="1">
        <f t="shared" si="53"/>
        <v>32</v>
      </c>
      <c r="E43" s="1">
        <f t="shared" si="47"/>
        <v>39</v>
      </c>
      <c r="F43">
        <f t="shared" si="48"/>
        <v>180</v>
      </c>
      <c r="G43">
        <f t="shared" si="49"/>
        <v>45</v>
      </c>
      <c r="H43">
        <f t="shared" si="50"/>
        <v>1</v>
      </c>
      <c r="I43" s="2">
        <f t="shared" si="54"/>
        <v>0</v>
      </c>
      <c r="J43">
        <f t="shared" si="55"/>
        <v>1</v>
      </c>
      <c r="K43">
        <f t="shared" si="51"/>
        <v>36</v>
      </c>
      <c r="L43">
        <f t="shared" si="52"/>
        <v>12</v>
      </c>
      <c r="N43">
        <f t="shared" si="56"/>
        <v>80</v>
      </c>
      <c r="O43">
        <f t="shared" si="57"/>
        <v>13.333333333333334</v>
      </c>
      <c r="P43">
        <f t="shared" si="58"/>
        <v>66.666666666666671</v>
      </c>
      <c r="Q43">
        <f t="shared" si="59"/>
        <v>13.333333333333334</v>
      </c>
      <c r="R43">
        <f t="shared" si="60"/>
        <v>19.333333333333336</v>
      </c>
    </row>
    <row r="44" spans="2:26" x14ac:dyDescent="0.25">
      <c r="B44">
        <v>740</v>
      </c>
      <c r="C44">
        <v>940</v>
      </c>
      <c r="D44" s="1">
        <f t="shared" si="53"/>
        <v>29.25</v>
      </c>
      <c r="E44" s="1">
        <f t="shared" si="47"/>
        <v>37</v>
      </c>
      <c r="F44">
        <f t="shared" si="48"/>
        <v>200</v>
      </c>
      <c r="G44">
        <f t="shared" si="49"/>
        <v>50</v>
      </c>
      <c r="H44">
        <f t="shared" si="50"/>
        <v>1</v>
      </c>
      <c r="I44" s="2">
        <f t="shared" si="54"/>
        <v>0</v>
      </c>
      <c r="J44">
        <f t="shared" si="55"/>
        <v>1</v>
      </c>
      <c r="K44">
        <f t="shared" si="51"/>
        <v>40</v>
      </c>
      <c r="L44">
        <f t="shared" si="52"/>
        <v>17</v>
      </c>
      <c r="N44">
        <f t="shared" si="56"/>
        <v>100</v>
      </c>
      <c r="O44">
        <f t="shared" si="57"/>
        <v>16.666666666666668</v>
      </c>
      <c r="P44">
        <f t="shared" si="58"/>
        <v>83.333333333333329</v>
      </c>
      <c r="Q44">
        <f t="shared" si="59"/>
        <v>16.666666666666664</v>
      </c>
      <c r="R44">
        <f t="shared" si="60"/>
        <v>22.666666666666664</v>
      </c>
    </row>
    <row r="45" spans="2:26" x14ac:dyDescent="0.25">
      <c r="B45">
        <v>650</v>
      </c>
      <c r="C45">
        <v>860</v>
      </c>
      <c r="D45" s="1">
        <f t="shared" si="53"/>
        <v>25.5</v>
      </c>
      <c r="E45" s="1">
        <f t="shared" si="47"/>
        <v>33.75</v>
      </c>
      <c r="F45">
        <f t="shared" si="48"/>
        <v>210</v>
      </c>
      <c r="G45">
        <f t="shared" si="49"/>
        <v>52.5</v>
      </c>
      <c r="H45">
        <f t="shared" si="50"/>
        <v>2</v>
      </c>
      <c r="I45" s="2">
        <f t="shared" si="54"/>
        <v>0</v>
      </c>
      <c r="J45">
        <f t="shared" si="55"/>
        <v>1</v>
      </c>
      <c r="K45">
        <f t="shared" si="51"/>
        <v>42</v>
      </c>
      <c r="L45">
        <f t="shared" si="52"/>
        <v>19.5</v>
      </c>
      <c r="N45">
        <f t="shared" si="56"/>
        <v>110</v>
      </c>
      <c r="O45">
        <f t="shared" si="57"/>
        <v>18.333333333333332</v>
      </c>
      <c r="P45">
        <f t="shared" si="58"/>
        <v>91.666666666666671</v>
      </c>
      <c r="Q45">
        <f t="shared" si="59"/>
        <v>18.333333333333336</v>
      </c>
      <c r="R45">
        <f t="shared" si="60"/>
        <v>24.333333333333336</v>
      </c>
    </row>
    <row r="46" spans="2:26" x14ac:dyDescent="0.25">
      <c r="B46">
        <v>640</v>
      </c>
      <c r="C46">
        <v>850</v>
      </c>
      <c r="D46" s="1">
        <f t="shared" si="53"/>
        <v>25.25</v>
      </c>
      <c r="E46" s="1">
        <f t="shared" si="47"/>
        <v>33.5</v>
      </c>
      <c r="F46">
        <f t="shared" si="48"/>
        <v>210</v>
      </c>
      <c r="G46">
        <f t="shared" si="49"/>
        <v>52.5</v>
      </c>
      <c r="H46">
        <f t="shared" si="50"/>
        <v>2</v>
      </c>
      <c r="I46" s="2">
        <f t="shared" si="54"/>
        <v>0</v>
      </c>
      <c r="J46">
        <f t="shared" si="55"/>
        <v>1</v>
      </c>
      <c r="K46">
        <f t="shared" si="51"/>
        <v>42</v>
      </c>
      <c r="L46">
        <f t="shared" si="52"/>
        <v>19.5</v>
      </c>
      <c r="N46">
        <f t="shared" si="56"/>
        <v>110</v>
      </c>
      <c r="O46">
        <f t="shared" si="57"/>
        <v>18.333333333333332</v>
      </c>
      <c r="P46">
        <f t="shared" si="58"/>
        <v>91.666666666666671</v>
      </c>
      <c r="Q46">
        <f t="shared" si="59"/>
        <v>18.333333333333336</v>
      </c>
      <c r="R46">
        <f t="shared" si="60"/>
        <v>24.333333333333336</v>
      </c>
    </row>
    <row r="47" spans="2:26" x14ac:dyDescent="0.25">
      <c r="B47">
        <v>910</v>
      </c>
      <c r="C47">
        <v>1120</v>
      </c>
      <c r="D47" s="1">
        <f t="shared" si="53"/>
        <v>35.75</v>
      </c>
      <c r="E47" s="1">
        <f t="shared" si="47"/>
        <v>44</v>
      </c>
      <c r="F47">
        <f t="shared" si="48"/>
        <v>210</v>
      </c>
      <c r="G47">
        <f t="shared" si="49"/>
        <v>52.5</v>
      </c>
      <c r="H47">
        <f t="shared" si="50"/>
        <v>2</v>
      </c>
      <c r="I47" s="2">
        <f t="shared" si="54"/>
        <v>0</v>
      </c>
      <c r="J47">
        <f t="shared" si="55"/>
        <v>1</v>
      </c>
      <c r="K47">
        <f t="shared" si="51"/>
        <v>42</v>
      </c>
      <c r="L47">
        <f t="shared" si="52"/>
        <v>19.5</v>
      </c>
      <c r="N47">
        <f t="shared" si="56"/>
        <v>110</v>
      </c>
      <c r="O47">
        <f t="shared" si="57"/>
        <v>18.333333333333332</v>
      </c>
      <c r="P47">
        <f t="shared" si="58"/>
        <v>91.666666666666671</v>
      </c>
      <c r="Q47">
        <f t="shared" si="59"/>
        <v>18.333333333333336</v>
      </c>
      <c r="R47">
        <f t="shared" si="60"/>
        <v>24.333333333333336</v>
      </c>
    </row>
    <row r="48" spans="2:26" x14ac:dyDescent="0.25">
      <c r="B48">
        <v>640</v>
      </c>
      <c r="C48">
        <v>860</v>
      </c>
      <c r="D48" s="1">
        <f t="shared" si="53"/>
        <v>25.25</v>
      </c>
      <c r="E48" s="1">
        <f t="shared" si="47"/>
        <v>33.75</v>
      </c>
      <c r="F48">
        <f t="shared" si="48"/>
        <v>220</v>
      </c>
      <c r="G48">
        <f t="shared" si="49"/>
        <v>55</v>
      </c>
      <c r="H48">
        <f t="shared" si="50"/>
        <v>2</v>
      </c>
      <c r="I48" s="2">
        <f t="shared" si="54"/>
        <v>0</v>
      </c>
      <c r="J48">
        <f t="shared" si="55"/>
        <v>1</v>
      </c>
      <c r="K48">
        <f t="shared" si="51"/>
        <v>44</v>
      </c>
      <c r="L48">
        <f t="shared" si="52"/>
        <v>22</v>
      </c>
      <c r="N48">
        <f t="shared" si="56"/>
        <v>120</v>
      </c>
      <c r="O48">
        <f t="shared" si="57"/>
        <v>20</v>
      </c>
      <c r="P48">
        <f t="shared" si="58"/>
        <v>100</v>
      </c>
      <c r="Q48">
        <f t="shared" si="59"/>
        <v>20</v>
      </c>
      <c r="R48">
        <f t="shared" si="60"/>
        <v>26</v>
      </c>
    </row>
    <row r="49" spans="2:18" x14ac:dyDescent="0.25">
      <c r="B49">
        <v>720</v>
      </c>
      <c r="C49">
        <v>940</v>
      </c>
      <c r="D49" s="1">
        <f t="shared" si="53"/>
        <v>28.25</v>
      </c>
      <c r="E49" s="1">
        <f t="shared" si="47"/>
        <v>37</v>
      </c>
      <c r="F49">
        <f t="shared" si="48"/>
        <v>220</v>
      </c>
      <c r="G49">
        <f t="shared" si="49"/>
        <v>55</v>
      </c>
      <c r="H49">
        <f t="shared" si="50"/>
        <v>2</v>
      </c>
      <c r="I49" s="2">
        <f t="shared" si="54"/>
        <v>0</v>
      </c>
      <c r="J49">
        <f t="shared" si="55"/>
        <v>1</v>
      </c>
      <c r="K49">
        <f t="shared" si="51"/>
        <v>44</v>
      </c>
      <c r="L49">
        <f t="shared" si="52"/>
        <v>22</v>
      </c>
      <c r="N49">
        <f t="shared" si="56"/>
        <v>120</v>
      </c>
      <c r="O49">
        <f t="shared" si="57"/>
        <v>20</v>
      </c>
      <c r="P49">
        <f t="shared" si="58"/>
        <v>100</v>
      </c>
      <c r="Q49">
        <f t="shared" si="59"/>
        <v>20</v>
      </c>
      <c r="R49">
        <f t="shared" si="60"/>
        <v>26</v>
      </c>
    </row>
    <row r="50" spans="2:18" x14ac:dyDescent="0.25">
      <c r="B50">
        <v>710</v>
      </c>
      <c r="C50">
        <v>930</v>
      </c>
      <c r="D50" s="1">
        <f t="shared" si="53"/>
        <v>28</v>
      </c>
      <c r="E50" s="1">
        <f t="shared" si="47"/>
        <v>36.5</v>
      </c>
      <c r="F50">
        <f t="shared" si="48"/>
        <v>220</v>
      </c>
      <c r="G50">
        <f t="shared" si="49"/>
        <v>55</v>
      </c>
      <c r="H50">
        <f t="shared" si="50"/>
        <v>2</v>
      </c>
      <c r="I50" s="2">
        <f t="shared" si="54"/>
        <v>0</v>
      </c>
      <c r="J50">
        <f t="shared" si="55"/>
        <v>1</v>
      </c>
      <c r="K50">
        <f t="shared" si="51"/>
        <v>44</v>
      </c>
      <c r="L50">
        <f t="shared" si="52"/>
        <v>22</v>
      </c>
      <c r="N50">
        <f t="shared" si="56"/>
        <v>120</v>
      </c>
      <c r="O50">
        <f t="shared" si="57"/>
        <v>20</v>
      </c>
      <c r="P50">
        <f t="shared" si="58"/>
        <v>100</v>
      </c>
      <c r="Q50">
        <f t="shared" si="59"/>
        <v>20</v>
      </c>
      <c r="R50">
        <f t="shared" si="60"/>
        <v>26</v>
      </c>
    </row>
    <row r="51" spans="2:18" x14ac:dyDescent="0.25">
      <c r="B51">
        <v>690</v>
      </c>
      <c r="C51">
        <v>920</v>
      </c>
      <c r="D51" s="1">
        <f t="shared" si="53"/>
        <v>27.25</v>
      </c>
      <c r="E51" s="1">
        <f t="shared" si="47"/>
        <v>36.25</v>
      </c>
      <c r="F51">
        <f t="shared" si="48"/>
        <v>230</v>
      </c>
      <c r="G51">
        <f t="shared" si="49"/>
        <v>57.5</v>
      </c>
      <c r="H51">
        <f t="shared" si="50"/>
        <v>2</v>
      </c>
      <c r="I51" s="2">
        <f t="shared" si="54"/>
        <v>0</v>
      </c>
      <c r="J51">
        <f t="shared" si="55"/>
        <v>1</v>
      </c>
      <c r="K51">
        <f t="shared" si="51"/>
        <v>46</v>
      </c>
      <c r="L51">
        <f t="shared" si="52"/>
        <v>24.5</v>
      </c>
      <c r="N51">
        <f t="shared" si="56"/>
        <v>130</v>
      </c>
      <c r="O51">
        <f t="shared" si="57"/>
        <v>21.666666666666668</v>
      </c>
      <c r="P51">
        <f t="shared" si="58"/>
        <v>108.33333333333333</v>
      </c>
      <c r="Q51">
        <f t="shared" si="59"/>
        <v>21.666666666666664</v>
      </c>
      <c r="R51">
        <f t="shared" si="60"/>
        <v>27.666666666666664</v>
      </c>
    </row>
    <row r="52" spans="2:18" x14ac:dyDescent="0.25">
      <c r="B52">
        <v>660</v>
      </c>
      <c r="C52">
        <v>890</v>
      </c>
      <c r="D52" s="1">
        <f t="shared" si="53"/>
        <v>26</v>
      </c>
      <c r="E52" s="1">
        <f t="shared" si="47"/>
        <v>35</v>
      </c>
      <c r="F52">
        <f t="shared" si="48"/>
        <v>230</v>
      </c>
      <c r="G52">
        <f t="shared" si="49"/>
        <v>57.5</v>
      </c>
      <c r="H52">
        <f t="shared" si="50"/>
        <v>2</v>
      </c>
      <c r="I52" s="2">
        <f t="shared" si="54"/>
        <v>0</v>
      </c>
      <c r="J52">
        <f t="shared" si="55"/>
        <v>1</v>
      </c>
      <c r="K52">
        <f t="shared" si="51"/>
        <v>46</v>
      </c>
      <c r="L52">
        <f t="shared" si="52"/>
        <v>24.5</v>
      </c>
      <c r="N52">
        <f t="shared" si="56"/>
        <v>130</v>
      </c>
      <c r="O52">
        <f t="shared" si="57"/>
        <v>21.666666666666668</v>
      </c>
      <c r="P52">
        <f t="shared" si="58"/>
        <v>108.33333333333333</v>
      </c>
      <c r="Q52">
        <f t="shared" si="59"/>
        <v>21.666666666666664</v>
      </c>
      <c r="R52">
        <f t="shared" si="60"/>
        <v>27.666666666666664</v>
      </c>
    </row>
    <row r="53" spans="2:18" x14ac:dyDescent="0.25">
      <c r="B53">
        <v>670</v>
      </c>
      <c r="C53">
        <v>930</v>
      </c>
      <c r="D53" s="1">
        <f t="shared" si="53"/>
        <v>26.5</v>
      </c>
      <c r="E53" s="1">
        <f t="shared" si="47"/>
        <v>36.5</v>
      </c>
      <c r="F53">
        <f t="shared" si="48"/>
        <v>260</v>
      </c>
      <c r="G53">
        <f t="shared" si="49"/>
        <v>65</v>
      </c>
      <c r="H53">
        <f t="shared" si="50"/>
        <v>2</v>
      </c>
      <c r="I53" s="2">
        <f t="shared" si="54"/>
        <v>0</v>
      </c>
      <c r="J53">
        <f t="shared" si="55"/>
        <v>1</v>
      </c>
      <c r="K53">
        <f t="shared" si="51"/>
        <v>52</v>
      </c>
      <c r="L53">
        <f t="shared" si="52"/>
        <v>32</v>
      </c>
      <c r="N53">
        <f t="shared" si="56"/>
        <v>160</v>
      </c>
      <c r="O53">
        <f t="shared" si="57"/>
        <v>26.666666666666668</v>
      </c>
      <c r="P53">
        <f t="shared" si="58"/>
        <v>133.33333333333334</v>
      </c>
      <c r="Q53">
        <f t="shared" si="59"/>
        <v>26.666666666666668</v>
      </c>
      <c r="R53">
        <f t="shared" si="60"/>
        <v>32.666666666666671</v>
      </c>
    </row>
    <row r="54" spans="2:18" x14ac:dyDescent="0.25">
      <c r="B54">
        <v>710</v>
      </c>
      <c r="C54">
        <v>980</v>
      </c>
      <c r="D54" s="1">
        <f t="shared" si="53"/>
        <v>28</v>
      </c>
      <c r="E54" s="1">
        <f t="shared" si="47"/>
        <v>38.5</v>
      </c>
      <c r="F54">
        <f t="shared" si="48"/>
        <v>270</v>
      </c>
      <c r="G54">
        <f t="shared" si="49"/>
        <v>67.5</v>
      </c>
      <c r="H54">
        <f t="shared" si="50"/>
        <v>2</v>
      </c>
      <c r="I54" s="2">
        <f t="shared" si="54"/>
        <v>0</v>
      </c>
      <c r="J54">
        <f t="shared" si="55"/>
        <v>1</v>
      </c>
      <c r="K54">
        <f t="shared" si="51"/>
        <v>54</v>
      </c>
      <c r="L54">
        <f t="shared" si="52"/>
        <v>34.5</v>
      </c>
      <c r="N54">
        <f t="shared" si="56"/>
        <v>170</v>
      </c>
      <c r="O54">
        <f t="shared" si="57"/>
        <v>28.333333333333332</v>
      </c>
      <c r="P54">
        <f t="shared" si="58"/>
        <v>141.66666666666666</v>
      </c>
      <c r="Q54">
        <f t="shared" si="59"/>
        <v>28.333333333333332</v>
      </c>
      <c r="R54">
        <f t="shared" si="60"/>
        <v>34.333333333333329</v>
      </c>
    </row>
    <row r="55" spans="2:18" x14ac:dyDescent="0.25">
      <c r="B55">
        <v>680</v>
      </c>
      <c r="C55">
        <v>950</v>
      </c>
      <c r="D55" s="1">
        <f t="shared" si="53"/>
        <v>26.75</v>
      </c>
      <c r="E55" s="1">
        <f t="shared" si="47"/>
        <v>37.5</v>
      </c>
      <c r="F55">
        <f t="shared" si="48"/>
        <v>270</v>
      </c>
      <c r="G55">
        <f t="shared" si="49"/>
        <v>67.5</v>
      </c>
      <c r="H55">
        <f t="shared" si="50"/>
        <v>2</v>
      </c>
      <c r="I55" s="2">
        <f t="shared" si="54"/>
        <v>0</v>
      </c>
      <c r="J55">
        <f t="shared" si="55"/>
        <v>1</v>
      </c>
      <c r="K55">
        <f t="shared" si="51"/>
        <v>54</v>
      </c>
      <c r="L55">
        <f t="shared" si="52"/>
        <v>34.5</v>
      </c>
      <c r="N55">
        <f t="shared" si="56"/>
        <v>170</v>
      </c>
      <c r="O55">
        <f t="shared" si="57"/>
        <v>28.333333333333332</v>
      </c>
      <c r="P55">
        <f t="shared" si="58"/>
        <v>141.66666666666666</v>
      </c>
      <c r="Q55">
        <f t="shared" si="59"/>
        <v>28.333333333333332</v>
      </c>
      <c r="R55">
        <f t="shared" si="60"/>
        <v>34.333333333333329</v>
      </c>
    </row>
    <row r="56" spans="2:18" x14ac:dyDescent="0.25">
      <c r="B56">
        <v>660</v>
      </c>
      <c r="C56">
        <v>970</v>
      </c>
      <c r="D56" s="1">
        <f t="shared" si="53"/>
        <v>26</v>
      </c>
      <c r="E56" s="1">
        <f t="shared" si="47"/>
        <v>38.25</v>
      </c>
      <c r="F56">
        <f t="shared" si="48"/>
        <v>310</v>
      </c>
      <c r="G56">
        <f t="shared" si="49"/>
        <v>77.5</v>
      </c>
      <c r="H56">
        <f t="shared" si="50"/>
        <v>2</v>
      </c>
      <c r="I56" s="2">
        <f t="shared" si="54"/>
        <v>0</v>
      </c>
      <c r="J56">
        <f t="shared" si="55"/>
        <v>1</v>
      </c>
      <c r="K56">
        <f t="shared" si="51"/>
        <v>62</v>
      </c>
      <c r="L56">
        <f t="shared" si="52"/>
        <v>42</v>
      </c>
      <c r="N56">
        <f t="shared" si="56"/>
        <v>210</v>
      </c>
      <c r="O56">
        <f t="shared" si="57"/>
        <v>35</v>
      </c>
      <c r="P56">
        <f t="shared" si="58"/>
        <v>175</v>
      </c>
      <c r="Q56">
        <f t="shared" si="59"/>
        <v>35</v>
      </c>
      <c r="R56">
        <f t="shared" si="60"/>
        <v>41</v>
      </c>
    </row>
    <row r="57" spans="2:18" x14ac:dyDescent="0.25">
      <c r="B57">
        <v>760</v>
      </c>
      <c r="C57">
        <v>1160</v>
      </c>
      <c r="D57" s="1">
        <f t="shared" si="53"/>
        <v>30</v>
      </c>
      <c r="E57" s="1">
        <f t="shared" si="47"/>
        <v>45.75</v>
      </c>
      <c r="F57">
        <f t="shared" si="48"/>
        <v>400</v>
      </c>
      <c r="G57">
        <f t="shared" si="49"/>
        <v>100</v>
      </c>
      <c r="H57">
        <f t="shared" si="50"/>
        <v>2</v>
      </c>
      <c r="I57" s="2">
        <f t="shared" si="54"/>
        <v>0</v>
      </c>
      <c r="J57">
        <f t="shared" si="55"/>
        <v>1</v>
      </c>
      <c r="K57">
        <f t="shared" si="51"/>
        <v>80</v>
      </c>
      <c r="L57">
        <f t="shared" si="52"/>
        <v>42</v>
      </c>
      <c r="N57">
        <f t="shared" si="56"/>
        <v>300</v>
      </c>
      <c r="O57">
        <f t="shared" si="57"/>
        <v>50</v>
      </c>
      <c r="P57">
        <f t="shared" si="58"/>
        <v>250</v>
      </c>
      <c r="Q57">
        <f t="shared" si="59"/>
        <v>50</v>
      </c>
      <c r="R57">
        <f t="shared" si="60"/>
        <v>56</v>
      </c>
    </row>
    <row r="58" spans="2:18" x14ac:dyDescent="0.25">
      <c r="B58">
        <v>1181.0999999999999</v>
      </c>
      <c r="C58">
        <v>1409.6999999999998</v>
      </c>
      <c r="D58" s="1">
        <f>ROUND(B58/25.4*4,0)/4</f>
        <v>46.5</v>
      </c>
      <c r="E58" s="1">
        <f>ROUND(C58/25.4*4,0)/4</f>
        <v>55.5</v>
      </c>
      <c r="F58">
        <f t="shared" si="48"/>
        <v>228.59999999999991</v>
      </c>
      <c r="G58">
        <f t="shared" si="49"/>
        <v>57.149999999999977</v>
      </c>
      <c r="H58">
        <f t="shared" si="50"/>
        <v>2</v>
      </c>
      <c r="I58" s="2">
        <f t="shared" si="54"/>
        <v>0</v>
      </c>
      <c r="J58">
        <f t="shared" si="55"/>
        <v>1</v>
      </c>
      <c r="K58">
        <f t="shared" si="51"/>
        <v>45.719999999999985</v>
      </c>
      <c r="L58">
        <f t="shared" si="52"/>
        <v>24.149999999999977</v>
      </c>
      <c r="N58">
        <f t="shared" si="56"/>
        <v>128.59999999999991</v>
      </c>
      <c r="O58">
        <f t="shared" si="57"/>
        <v>21.433333333333319</v>
      </c>
      <c r="P58">
        <f t="shared" si="58"/>
        <v>107.16666666666659</v>
      </c>
      <c r="Q58">
        <f t="shared" si="59"/>
        <v>21.433333333333316</v>
      </c>
      <c r="R58">
        <f t="shared" si="60"/>
        <v>27.433333333333316</v>
      </c>
    </row>
    <row r="59" spans="2:18" x14ac:dyDescent="0.25">
      <c r="B59">
        <v>719</v>
      </c>
      <c r="C59">
        <v>1012</v>
      </c>
      <c r="D59" s="1">
        <f>ROUND(B59/25.4*4,0)/4</f>
        <v>28.25</v>
      </c>
      <c r="E59" s="1">
        <f>ROUND(C59/25.4*4,0)/4</f>
        <v>39.75</v>
      </c>
      <c r="F59">
        <f t="shared" si="48"/>
        <v>293</v>
      </c>
      <c r="G59">
        <f t="shared" si="49"/>
        <v>73.25</v>
      </c>
      <c r="H59">
        <f t="shared" si="50"/>
        <v>2</v>
      </c>
      <c r="I59" s="2">
        <f t="shared" si="54"/>
        <v>0</v>
      </c>
      <c r="J59">
        <f t="shared" si="55"/>
        <v>1</v>
      </c>
      <c r="K59">
        <f t="shared" si="51"/>
        <v>58.6</v>
      </c>
      <c r="L59">
        <f t="shared" si="52"/>
        <v>40.25</v>
      </c>
      <c r="N59">
        <f t="shared" si="56"/>
        <v>193</v>
      </c>
      <c r="O59">
        <f t="shared" si="57"/>
        <v>32.166666666666664</v>
      </c>
      <c r="P59">
        <f t="shared" si="58"/>
        <v>160.83333333333334</v>
      </c>
      <c r="Q59">
        <f t="shared" si="59"/>
        <v>32.166666666666671</v>
      </c>
      <c r="R59">
        <f t="shared" si="60"/>
        <v>38.166666666666671</v>
      </c>
    </row>
  </sheetData>
  <autoFilter ref="B17:L35">
    <sortState ref="B18:L35">
      <sortCondition ref="F17:F3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topLeftCell="A13" workbookViewId="0">
      <selection activeCell="H30" sqref="H30"/>
    </sheetView>
  </sheetViews>
  <sheetFormatPr defaultRowHeight="15" x14ac:dyDescent="0.25"/>
  <cols>
    <col min="2" max="3" width="0" hidden="1" customWidth="1"/>
    <col min="6" max="6" width="10.140625" customWidth="1"/>
    <col min="8" max="8" width="12.5703125" customWidth="1"/>
  </cols>
  <sheetData>
    <row r="2" spans="1:10" x14ac:dyDescent="0.25">
      <c r="A2" t="s">
        <v>68</v>
      </c>
      <c r="B2" t="s">
        <v>61</v>
      </c>
      <c r="C2" t="s">
        <v>62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</row>
    <row r="3" spans="1:10" x14ac:dyDescent="0.25">
      <c r="A3">
        <f>Sheet3!A27</f>
        <v>13</v>
      </c>
      <c r="B3">
        <f>Sheet3!D27/2.54</f>
        <v>31.889763779527559</v>
      </c>
      <c r="C3">
        <f>Sheet3!E27/2.54</f>
        <v>37.00787401574803</v>
      </c>
      <c r="D3" s="1">
        <f t="shared" ref="D3:D20" si="0">ROUND(B3*8,0)/8</f>
        <v>31.875</v>
      </c>
      <c r="E3" s="1">
        <f t="shared" ref="E3:E20" si="1">ROUND(C3*8,0)/8</f>
        <v>37</v>
      </c>
      <c r="F3" s="1">
        <f t="shared" ref="F3:F20" si="2">D3+0.5</f>
        <v>32.375</v>
      </c>
      <c r="G3" s="1">
        <f t="shared" ref="G3:G20" si="3">E3+1.5</f>
        <v>38.5</v>
      </c>
      <c r="H3" s="1">
        <f t="shared" ref="H3:H20" si="4">G3-F3</f>
        <v>6.125</v>
      </c>
      <c r="I3" s="1">
        <f>IF(H3&lt;5,0,IF(H3&lt;7,0.375,IF(H3&lt;9,0.75,IF(H3&lt;13,1,1.25))))</f>
        <v>0.375</v>
      </c>
      <c r="J3" s="2">
        <f t="shared" ref="J3:J20" si="5">H3/4-I3</f>
        <v>1.15625</v>
      </c>
    </row>
    <row r="4" spans="1:10" x14ac:dyDescent="0.25">
      <c r="A4">
        <f>Sheet3!A15</f>
        <v>1</v>
      </c>
      <c r="B4">
        <f>Sheet3!D15/2.54</f>
        <v>24.015748031496063</v>
      </c>
      <c r="C4">
        <f>Sheet3!E15/2.54</f>
        <v>29.921259842519685</v>
      </c>
      <c r="D4" s="1">
        <f t="shared" si="0"/>
        <v>24</v>
      </c>
      <c r="E4" s="1">
        <f t="shared" si="1"/>
        <v>29.875</v>
      </c>
      <c r="F4" s="1">
        <f t="shared" si="2"/>
        <v>24.5</v>
      </c>
      <c r="G4" s="1">
        <f t="shared" si="3"/>
        <v>31.375</v>
      </c>
      <c r="H4" s="1">
        <f t="shared" si="4"/>
        <v>6.875</v>
      </c>
      <c r="I4" s="1">
        <f t="shared" ref="I4:I20" si="6">IF(H4&lt;5,0,IF(H4&lt;7,0.375,IF(H4&lt;9,0.75,IF(H4&lt;13,1,1.25))))</f>
        <v>0.375</v>
      </c>
      <c r="J4" s="2">
        <f t="shared" si="5"/>
        <v>1.34375</v>
      </c>
    </row>
    <row r="5" spans="1:10" x14ac:dyDescent="0.25">
      <c r="A5">
        <f>Sheet3!A29</f>
        <v>15</v>
      </c>
      <c r="B5">
        <f>Sheet3!D29/2.54</f>
        <v>29.921259842519685</v>
      </c>
      <c r="C5">
        <f>Sheet3!E29/2.54</f>
        <v>35.826771653543304</v>
      </c>
      <c r="D5" s="1">
        <f t="shared" si="0"/>
        <v>29.875</v>
      </c>
      <c r="E5" s="1">
        <f t="shared" si="1"/>
        <v>35.875</v>
      </c>
      <c r="F5" s="1">
        <f t="shared" si="2"/>
        <v>30.375</v>
      </c>
      <c r="G5" s="1">
        <f t="shared" si="3"/>
        <v>37.375</v>
      </c>
      <c r="H5" s="1">
        <f t="shared" si="4"/>
        <v>7</v>
      </c>
      <c r="I5" s="1">
        <f t="shared" si="6"/>
        <v>0.75</v>
      </c>
      <c r="J5" s="2">
        <f t="shared" si="5"/>
        <v>1</v>
      </c>
    </row>
    <row r="6" spans="1:10" x14ac:dyDescent="0.25">
      <c r="A6">
        <f>Sheet3!A31</f>
        <v>17</v>
      </c>
      <c r="B6">
        <f>Sheet3!D31/2.54</f>
        <v>31.889763779527559</v>
      </c>
      <c r="C6">
        <f>Sheet3!E31/2.54</f>
        <v>38.976377952755904</v>
      </c>
      <c r="D6" s="1">
        <f t="shared" si="0"/>
        <v>31.875</v>
      </c>
      <c r="E6" s="1">
        <f t="shared" si="1"/>
        <v>39</v>
      </c>
      <c r="F6" s="1">
        <f t="shared" si="2"/>
        <v>32.375</v>
      </c>
      <c r="G6" s="1">
        <f t="shared" si="3"/>
        <v>40.5</v>
      </c>
      <c r="H6" s="1">
        <f t="shared" si="4"/>
        <v>8.125</v>
      </c>
      <c r="I6" s="1">
        <f t="shared" si="6"/>
        <v>0.75</v>
      </c>
      <c r="J6" s="2">
        <f t="shared" si="5"/>
        <v>1.28125</v>
      </c>
    </row>
    <row r="7" spans="1:10" x14ac:dyDescent="0.25">
      <c r="A7">
        <f>Sheet3!A30</f>
        <v>16</v>
      </c>
      <c r="B7">
        <f>Sheet3!D30/2.54</f>
        <v>29.133858267716533</v>
      </c>
      <c r="C7">
        <f>Sheet3!E30/2.54</f>
        <v>37.00787401574803</v>
      </c>
      <c r="D7" s="1">
        <f t="shared" si="0"/>
        <v>29.125</v>
      </c>
      <c r="E7" s="1">
        <f t="shared" si="1"/>
        <v>37</v>
      </c>
      <c r="F7" s="1">
        <f t="shared" si="2"/>
        <v>29.625</v>
      </c>
      <c r="G7" s="1">
        <f t="shared" si="3"/>
        <v>38.5</v>
      </c>
      <c r="H7" s="1">
        <f t="shared" si="4"/>
        <v>8.875</v>
      </c>
      <c r="I7" s="1">
        <f t="shared" si="6"/>
        <v>0.75</v>
      </c>
      <c r="J7" s="2">
        <f t="shared" si="5"/>
        <v>1.46875</v>
      </c>
    </row>
    <row r="8" spans="1:10" x14ac:dyDescent="0.25">
      <c r="A8">
        <f>Sheet3!A16</f>
        <v>2</v>
      </c>
      <c r="B8">
        <f>Sheet3!D16/2.54</f>
        <v>25.590551181102363</v>
      </c>
      <c r="C8">
        <f>Sheet3!E16/2.54</f>
        <v>33.85826771653543</v>
      </c>
      <c r="D8" s="1">
        <f t="shared" si="0"/>
        <v>25.625</v>
      </c>
      <c r="E8" s="1">
        <f t="shared" si="1"/>
        <v>33.875</v>
      </c>
      <c r="F8" s="1">
        <f t="shared" si="2"/>
        <v>26.125</v>
      </c>
      <c r="G8" s="1">
        <f t="shared" si="3"/>
        <v>35.375</v>
      </c>
      <c r="H8" s="1">
        <f t="shared" si="4"/>
        <v>9.25</v>
      </c>
      <c r="I8" s="1">
        <f t="shared" si="6"/>
        <v>1</v>
      </c>
      <c r="J8" s="2">
        <f t="shared" si="5"/>
        <v>1.3125</v>
      </c>
    </row>
    <row r="9" spans="1:10" x14ac:dyDescent="0.25">
      <c r="A9">
        <f>Sheet3!A17</f>
        <v>3</v>
      </c>
      <c r="B9">
        <f>Sheet3!D17/2.54</f>
        <v>25.196850393700785</v>
      </c>
      <c r="C9">
        <f>Sheet3!E17/2.54</f>
        <v>33.464566929133859</v>
      </c>
      <c r="D9" s="1">
        <f t="shared" si="0"/>
        <v>25.25</v>
      </c>
      <c r="E9" s="1">
        <f t="shared" si="1"/>
        <v>33.5</v>
      </c>
      <c r="F9" s="1">
        <f t="shared" si="2"/>
        <v>25.75</v>
      </c>
      <c r="G9" s="1">
        <f t="shared" si="3"/>
        <v>35</v>
      </c>
      <c r="H9" s="1">
        <f t="shared" si="4"/>
        <v>9.25</v>
      </c>
      <c r="I9" s="1">
        <f t="shared" si="6"/>
        <v>1</v>
      </c>
      <c r="J9" s="2">
        <f t="shared" si="5"/>
        <v>1.3125</v>
      </c>
    </row>
    <row r="10" spans="1:10" x14ac:dyDescent="0.25">
      <c r="A10">
        <f>Sheet3!A32</f>
        <v>18</v>
      </c>
      <c r="B10">
        <f>Sheet3!D32/2.54</f>
        <v>35.826771653543304</v>
      </c>
      <c r="C10">
        <f>Sheet3!E32/2.54</f>
        <v>44.094488188976378</v>
      </c>
      <c r="D10" s="1">
        <f t="shared" si="0"/>
        <v>35.875</v>
      </c>
      <c r="E10" s="1">
        <f t="shared" si="1"/>
        <v>44.125</v>
      </c>
      <c r="F10" s="1">
        <f t="shared" si="2"/>
        <v>36.375</v>
      </c>
      <c r="G10" s="1">
        <f t="shared" si="3"/>
        <v>45.625</v>
      </c>
      <c r="H10" s="1">
        <f t="shared" si="4"/>
        <v>9.25</v>
      </c>
      <c r="I10" s="1">
        <f t="shared" si="6"/>
        <v>1</v>
      </c>
      <c r="J10" s="2">
        <f t="shared" si="5"/>
        <v>1.3125</v>
      </c>
    </row>
    <row r="11" spans="1:10" x14ac:dyDescent="0.25">
      <c r="A11">
        <f>Sheet3!A22</f>
        <v>8</v>
      </c>
      <c r="B11">
        <f>Sheet3!D22/2.54</f>
        <v>25.196850393700785</v>
      </c>
      <c r="C11">
        <f>Sheet3!E22/2.54</f>
        <v>33.85826771653543</v>
      </c>
      <c r="D11" s="1">
        <f t="shared" si="0"/>
        <v>25.25</v>
      </c>
      <c r="E11" s="1">
        <f t="shared" si="1"/>
        <v>33.875</v>
      </c>
      <c r="F11" s="1">
        <f t="shared" si="2"/>
        <v>25.75</v>
      </c>
      <c r="G11" s="1">
        <f t="shared" si="3"/>
        <v>35.375</v>
      </c>
      <c r="H11" s="1">
        <f t="shared" si="4"/>
        <v>9.625</v>
      </c>
      <c r="I11" s="1">
        <f t="shared" si="6"/>
        <v>1</v>
      </c>
      <c r="J11" s="2">
        <f t="shared" si="5"/>
        <v>1.40625</v>
      </c>
    </row>
    <row r="12" spans="1:10" x14ac:dyDescent="0.25">
      <c r="A12">
        <f>Sheet3!A23</f>
        <v>9</v>
      </c>
      <c r="B12">
        <f>Sheet3!D23/2.54</f>
        <v>28.346456692913385</v>
      </c>
      <c r="C12">
        <f>Sheet3!E23/2.54</f>
        <v>37.00787401574803</v>
      </c>
      <c r="D12" s="1">
        <f t="shared" si="0"/>
        <v>28.375</v>
      </c>
      <c r="E12" s="1">
        <f t="shared" si="1"/>
        <v>37</v>
      </c>
      <c r="F12" s="1">
        <f t="shared" si="2"/>
        <v>28.875</v>
      </c>
      <c r="G12" s="1">
        <f t="shared" si="3"/>
        <v>38.5</v>
      </c>
      <c r="H12" s="1">
        <f t="shared" si="4"/>
        <v>9.625</v>
      </c>
      <c r="I12" s="1">
        <f t="shared" si="6"/>
        <v>1</v>
      </c>
      <c r="J12" s="2">
        <f t="shared" si="5"/>
        <v>1.40625</v>
      </c>
    </row>
    <row r="13" spans="1:10" x14ac:dyDescent="0.25">
      <c r="A13">
        <f>Sheet3!A25</f>
        <v>11</v>
      </c>
      <c r="B13">
        <f>Sheet3!D25/2.54</f>
        <v>27.952755905511811</v>
      </c>
      <c r="C13">
        <f>Sheet3!E25/2.54</f>
        <v>36.614173228346459</v>
      </c>
      <c r="D13" s="1">
        <f t="shared" si="0"/>
        <v>28</v>
      </c>
      <c r="E13" s="1">
        <f t="shared" si="1"/>
        <v>36.625</v>
      </c>
      <c r="F13" s="1">
        <f t="shared" si="2"/>
        <v>28.5</v>
      </c>
      <c r="G13" s="1">
        <f t="shared" si="3"/>
        <v>38.125</v>
      </c>
      <c r="H13" s="1">
        <f t="shared" si="4"/>
        <v>9.625</v>
      </c>
      <c r="I13" s="1">
        <f t="shared" si="6"/>
        <v>1</v>
      </c>
      <c r="J13" s="2">
        <f t="shared" si="5"/>
        <v>1.40625</v>
      </c>
    </row>
    <row r="14" spans="1:10" x14ac:dyDescent="0.25">
      <c r="A14">
        <f>Sheet3!A21</f>
        <v>7</v>
      </c>
      <c r="B14">
        <f>Sheet3!D21/2.54</f>
        <v>25.984251968503937</v>
      </c>
      <c r="C14">
        <f>Sheet3!E21/2.54</f>
        <v>35.039370078740156</v>
      </c>
      <c r="D14" s="1">
        <f t="shared" si="0"/>
        <v>26</v>
      </c>
      <c r="E14" s="1">
        <f t="shared" si="1"/>
        <v>35</v>
      </c>
      <c r="F14" s="1">
        <f t="shared" si="2"/>
        <v>26.5</v>
      </c>
      <c r="G14" s="1">
        <f t="shared" si="3"/>
        <v>36.5</v>
      </c>
      <c r="H14" s="1">
        <f t="shared" si="4"/>
        <v>10</v>
      </c>
      <c r="I14" s="1">
        <f t="shared" si="6"/>
        <v>1</v>
      </c>
      <c r="J14" s="2">
        <f t="shared" si="5"/>
        <v>1.5</v>
      </c>
    </row>
    <row r="15" spans="1:10" x14ac:dyDescent="0.25">
      <c r="A15">
        <f>Sheet3!A18</f>
        <v>4</v>
      </c>
      <c r="B15">
        <f>Sheet3!D18/2.54</f>
        <v>27.165354330708659</v>
      </c>
      <c r="C15">
        <f>Sheet3!E18/2.54</f>
        <v>36.220472440944881</v>
      </c>
      <c r="D15" s="1">
        <f t="shared" si="0"/>
        <v>27.125</v>
      </c>
      <c r="E15" s="1">
        <f t="shared" si="1"/>
        <v>36.25</v>
      </c>
      <c r="F15" s="1">
        <f t="shared" si="2"/>
        <v>27.625</v>
      </c>
      <c r="G15" s="1">
        <f t="shared" si="3"/>
        <v>37.75</v>
      </c>
      <c r="H15" s="1">
        <f t="shared" si="4"/>
        <v>10.125</v>
      </c>
      <c r="I15" s="1">
        <f t="shared" si="6"/>
        <v>1</v>
      </c>
      <c r="J15" s="2">
        <f t="shared" si="5"/>
        <v>1.53125</v>
      </c>
    </row>
    <row r="16" spans="1:10" x14ac:dyDescent="0.25">
      <c r="A16">
        <f>Sheet3!A19</f>
        <v>5</v>
      </c>
      <c r="B16">
        <f>Sheet3!D19/2.54</f>
        <v>26.377952755905511</v>
      </c>
      <c r="C16">
        <f>Sheet3!E19/2.54</f>
        <v>36.614173228346459</v>
      </c>
      <c r="D16" s="1">
        <f t="shared" si="0"/>
        <v>26.375</v>
      </c>
      <c r="E16" s="1">
        <f t="shared" si="1"/>
        <v>36.625</v>
      </c>
      <c r="F16" s="1">
        <f t="shared" si="2"/>
        <v>26.875</v>
      </c>
      <c r="G16" s="1">
        <f t="shared" si="3"/>
        <v>38.125</v>
      </c>
      <c r="H16" s="1">
        <f t="shared" si="4"/>
        <v>11.25</v>
      </c>
      <c r="I16" s="1">
        <f t="shared" si="6"/>
        <v>1</v>
      </c>
      <c r="J16" s="2">
        <f t="shared" si="5"/>
        <v>1.8125</v>
      </c>
    </row>
    <row r="17" spans="1:10" x14ac:dyDescent="0.25">
      <c r="A17">
        <f>Sheet3!A24</f>
        <v>10</v>
      </c>
      <c r="B17">
        <f>Sheet3!D24/2.54</f>
        <v>27.952755905511811</v>
      </c>
      <c r="C17">
        <f>Sheet3!E24/2.54</f>
        <v>38.582677165354333</v>
      </c>
      <c r="D17" s="1">
        <f t="shared" si="0"/>
        <v>28</v>
      </c>
      <c r="E17" s="1">
        <f t="shared" si="1"/>
        <v>38.625</v>
      </c>
      <c r="F17" s="1">
        <f t="shared" si="2"/>
        <v>28.5</v>
      </c>
      <c r="G17" s="1">
        <f t="shared" si="3"/>
        <v>40.125</v>
      </c>
      <c r="H17" s="1">
        <f t="shared" si="4"/>
        <v>11.625</v>
      </c>
      <c r="I17" s="1">
        <f t="shared" si="6"/>
        <v>1</v>
      </c>
      <c r="J17" s="2">
        <f t="shared" si="5"/>
        <v>1.90625</v>
      </c>
    </row>
    <row r="18" spans="1:10" x14ac:dyDescent="0.25">
      <c r="A18">
        <f>Sheet3!A26</f>
        <v>13</v>
      </c>
      <c r="B18">
        <f>Sheet3!D26/2.54</f>
        <v>26.771653543307085</v>
      </c>
      <c r="C18">
        <f>Sheet3!E26/2.54</f>
        <v>37.401574803149607</v>
      </c>
      <c r="D18" s="1">
        <f t="shared" si="0"/>
        <v>26.75</v>
      </c>
      <c r="E18" s="1">
        <f t="shared" si="1"/>
        <v>37.375</v>
      </c>
      <c r="F18" s="1">
        <f t="shared" si="2"/>
        <v>27.25</v>
      </c>
      <c r="G18" s="1">
        <f t="shared" si="3"/>
        <v>38.875</v>
      </c>
      <c r="H18" s="1">
        <f t="shared" si="4"/>
        <v>11.625</v>
      </c>
      <c r="I18" s="1">
        <f t="shared" si="6"/>
        <v>1</v>
      </c>
      <c r="J18" s="2">
        <f t="shared" si="5"/>
        <v>1.90625</v>
      </c>
    </row>
    <row r="19" spans="1:10" x14ac:dyDescent="0.25">
      <c r="A19">
        <f>Sheet3!A20</f>
        <v>6</v>
      </c>
      <c r="B19">
        <f>Sheet3!D20/2.54</f>
        <v>25.984251968503937</v>
      </c>
      <c r="C19">
        <f>Sheet3!E20/2.54</f>
        <v>38.188976377952756</v>
      </c>
      <c r="D19" s="1">
        <f t="shared" si="0"/>
        <v>26</v>
      </c>
      <c r="E19" s="1">
        <f t="shared" si="1"/>
        <v>38.25</v>
      </c>
      <c r="F19" s="1">
        <f t="shared" si="2"/>
        <v>26.5</v>
      </c>
      <c r="G19" s="1">
        <f t="shared" si="3"/>
        <v>39.75</v>
      </c>
      <c r="H19" s="1">
        <f t="shared" si="4"/>
        <v>13.25</v>
      </c>
      <c r="I19" s="1">
        <f t="shared" si="6"/>
        <v>1.25</v>
      </c>
      <c r="J19" s="2">
        <f t="shared" si="5"/>
        <v>2.0625</v>
      </c>
    </row>
    <row r="20" spans="1:10" x14ac:dyDescent="0.25">
      <c r="A20">
        <f>Sheet3!A28</f>
        <v>14</v>
      </c>
      <c r="B20">
        <f>Sheet3!D28/2.54</f>
        <v>29.921259842519685</v>
      </c>
      <c r="C20">
        <f>Sheet3!E28/2.54</f>
        <v>45.669291338582674</v>
      </c>
      <c r="D20" s="1">
        <f t="shared" si="0"/>
        <v>29.875</v>
      </c>
      <c r="E20" s="1">
        <f t="shared" si="1"/>
        <v>45.625</v>
      </c>
      <c r="F20" s="1">
        <f t="shared" si="2"/>
        <v>30.375</v>
      </c>
      <c r="G20" s="1">
        <f t="shared" si="3"/>
        <v>47.125</v>
      </c>
      <c r="H20" s="1">
        <f t="shared" si="4"/>
        <v>16.75</v>
      </c>
      <c r="I20" s="1">
        <f t="shared" si="6"/>
        <v>1.25</v>
      </c>
      <c r="J20" s="2">
        <f t="shared" si="5"/>
        <v>2.9375</v>
      </c>
    </row>
    <row r="30" spans="1:10" x14ac:dyDescent="0.25">
      <c r="D30">
        <v>10</v>
      </c>
      <c r="E30">
        <v>17</v>
      </c>
      <c r="F30">
        <f>D32-D30</f>
        <v>20</v>
      </c>
      <c r="G30">
        <f>E31-E30</f>
        <v>0.80000000000000071</v>
      </c>
      <c r="H30">
        <f>(F30/E31)*E30</f>
        <v>19.101123595505616</v>
      </c>
    </row>
    <row r="31" spans="1:10" x14ac:dyDescent="0.25">
      <c r="D31">
        <v>950</v>
      </c>
      <c r="E31">
        <v>17.8</v>
      </c>
    </row>
    <row r="32" spans="1:10" x14ac:dyDescent="0.25">
      <c r="D32">
        <v>30</v>
      </c>
    </row>
  </sheetData>
  <autoFilter ref="A2:J20">
    <sortState ref="A3:J20">
      <sortCondition ref="H2:H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 Admin</dc:creator>
  <cp:lastModifiedBy>WV Admin</cp:lastModifiedBy>
  <dcterms:created xsi:type="dcterms:W3CDTF">2017-11-21T16:05:47Z</dcterms:created>
  <dcterms:modified xsi:type="dcterms:W3CDTF">2017-12-21T22:53:55Z</dcterms:modified>
</cp:coreProperties>
</file>