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bookViews>
    <workbookView xWindow="0" yWindow="0" windowWidth="20490" windowHeight="8340"/>
  </bookViews>
  <sheets>
    <sheet name="ENERO" sheetId="13" r:id="rId1"/>
    <sheet name="PRESUPUESTO CON ADECUACIONES LO" sheetId="17" r:id="rId2"/>
  </sheets>
  <definedNames>
    <definedName name="_xlnm._FilterDatabase" localSheetId="0" hidden="1">ENERO!$A$4:$H$183</definedName>
  </definedNames>
  <calcPr calcId="152511" iterate="1"/>
</workbook>
</file>

<file path=xl/calcChain.xml><?xml version="1.0" encoding="utf-8"?>
<calcChain xmlns="http://schemas.openxmlformats.org/spreadsheetml/2006/main">
  <c r="K14" i="13" l="1"/>
  <c r="G7" i="17" l="1"/>
  <c r="G8" i="17"/>
  <c r="G9" i="17"/>
  <c r="G10" i="17"/>
  <c r="G11" i="17"/>
  <c r="G12" i="17"/>
  <c r="G13" i="17"/>
  <c r="G14" i="17"/>
  <c r="G15" i="17"/>
  <c r="G16" i="17"/>
  <c r="G17" i="17"/>
  <c r="G6" i="17"/>
  <c r="E18" i="17"/>
  <c r="F18" i="17"/>
  <c r="M16" i="17"/>
  <c r="L17" i="17"/>
  <c r="L16" i="17"/>
  <c r="G18" i="17" l="1"/>
  <c r="E15" i="13"/>
  <c r="E16" i="13"/>
  <c r="E13" i="13"/>
  <c r="E42" i="13" l="1"/>
  <c r="K16" i="13" l="1"/>
  <c r="K17" i="13" l="1"/>
  <c r="E67" i="13"/>
  <c r="E65" i="13"/>
  <c r="E64" i="13"/>
  <c r="K15" i="13"/>
  <c r="E51" i="13" l="1"/>
  <c r="K20" i="13" l="1"/>
  <c r="E21" i="13" l="1"/>
  <c r="E20" i="13"/>
  <c r="E18" i="13"/>
  <c r="E14" i="13"/>
  <c r="K13" i="13" s="1"/>
  <c r="M14" i="13" l="1"/>
  <c r="J18" i="17"/>
  <c r="I18" i="17"/>
  <c r="H18" i="17"/>
  <c r="D18" i="17"/>
  <c r="C18" i="17"/>
  <c r="K17" i="17"/>
  <c r="K16" i="17"/>
  <c r="K18" i="17" s="1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E182" i="13" l="1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M13" i="13" l="1"/>
  <c r="E183" i="13"/>
  <c r="E111" i="13"/>
</calcChain>
</file>

<file path=xl/sharedStrings.xml><?xml version="1.0" encoding="utf-8"?>
<sst xmlns="http://schemas.openxmlformats.org/spreadsheetml/2006/main" count="264" uniqueCount="162">
  <si>
    <t>FECHA</t>
  </si>
  <si>
    <t>ARTICULO</t>
  </si>
  <si>
    <t>VALOR UNITARIO</t>
  </si>
  <si>
    <t>CANTIDAD</t>
  </si>
  <si>
    <t>VALOR TOTAL</t>
  </si>
  <si>
    <t>AREA</t>
  </si>
  <si>
    <t>PROVEEDOR</t>
  </si>
  <si>
    <t>IMPREVISTOS</t>
  </si>
  <si>
    <t>COMERCIALIZADORA ELECTRICA</t>
  </si>
  <si>
    <t>ARSA</t>
  </si>
  <si>
    <t>TOTAL</t>
  </si>
  <si>
    <t>NPP56102</t>
  </si>
  <si>
    <t>NPP56108</t>
  </si>
  <si>
    <t>NPP56109</t>
  </si>
  <si>
    <t>NPL561</t>
  </si>
  <si>
    <t>INGEPESA SAS</t>
  </si>
  <si>
    <t>SITECSA</t>
  </si>
  <si>
    <t>NPP56110</t>
  </si>
  <si>
    <t>INDUSTRIAS ASOCIADAS</t>
  </si>
  <si>
    <t>COSTA OIL</t>
  </si>
  <si>
    <t>NPS561</t>
  </si>
  <si>
    <t>ALFRIO</t>
  </si>
  <si>
    <t>ELECTROBOBINADOS</t>
  </si>
  <si>
    <t>VIP</t>
  </si>
  <si>
    <t>NPP56132</t>
  </si>
  <si>
    <t>REPUESTOS BASCULAS PLANTA</t>
  </si>
  <si>
    <t>ATLAS COPCO</t>
  </si>
  <si>
    <t xml:space="preserve">UMP </t>
  </si>
  <si>
    <t>REFRINEVADO</t>
  </si>
  <si>
    <t>MUNDO BANDAS</t>
  </si>
  <si>
    <t>PLANTA</t>
  </si>
  <si>
    <t>LOGISTICA</t>
  </si>
  <si>
    <t>ADMINISTRACION</t>
  </si>
  <si>
    <t>INDUSA</t>
  </si>
  <si>
    <t>ADOBADO</t>
  </si>
  <si>
    <t>UNO A</t>
  </si>
  <si>
    <t>ADICION ACTIVO/PROYECTOS</t>
  </si>
  <si>
    <t>TRANSPORTE</t>
  </si>
  <si>
    <t>COMERCIAL</t>
  </si>
  <si>
    <t>AJOVER</t>
  </si>
  <si>
    <t>PRESUPUESTO MES PLANTA:</t>
  </si>
  <si>
    <t>PRESUPUESTO LOGISTICA</t>
  </si>
  <si>
    <t>DISPONIBLE</t>
  </si>
  <si>
    <t>REFRIDCOL</t>
  </si>
  <si>
    <t>PRESUPUESTO ADOBO</t>
  </si>
  <si>
    <t>APROBADO</t>
  </si>
  <si>
    <t>Mes</t>
  </si>
  <si>
    <t xml:space="preserve">REAL </t>
  </si>
  <si>
    <t>Planta</t>
  </si>
  <si>
    <t>Logistica</t>
  </si>
  <si>
    <t>Adobados</t>
  </si>
  <si>
    <t>Cumplimiento planta</t>
  </si>
  <si>
    <t>Cumplimiento logistica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</si>
  <si>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</si>
  <si>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</si>
  <si>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</si>
  <si>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</si>
  <si>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</si>
  <si>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</si>
  <si>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</si>
  <si>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</si>
  <si>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</si>
  <si>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</si>
  <si>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</si>
  <si>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</si>
  <si>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COSTO MANTENIMIENTO AVICOLA EL MADROÑO 2021</t>
  </si>
  <si>
    <t>PRESUPUESTO MANTENIMIENTO 2021</t>
  </si>
  <si>
    <t>MANTENIMIENTO PREVENTIVO COMPRESOR ATLAS</t>
  </si>
  <si>
    <t>SUMINISTRO MANDO HIDRAULICO REPASADORA ITA</t>
  </si>
  <si>
    <t xml:space="preserve">FABRICACION TAPAS CANCAMOS SUBESTACION </t>
  </si>
  <si>
    <t>TRABAJAMOS METALMECANICOS A EMPACADORAS Y DESCLOACADORA</t>
  </si>
  <si>
    <t>CONSTRUMETALES MIRANDA</t>
  </si>
  <si>
    <t>BANDAS 4000X50 DESPLUMADORA</t>
  </si>
  <si>
    <t>BISAGRA Y RAMPA TUNEL #6</t>
  </si>
  <si>
    <t>MOTOR AXIAL PARA TUNEL 7 Y 9</t>
  </si>
  <si>
    <t>MOTOR AXIAL PARA EVAPORADORES PLANTA</t>
  </si>
  <si>
    <t>ACEITE REDUCTORES 680 E HIDRAULICO 68</t>
  </si>
  <si>
    <t>ACEITE HIDRAULICO 32</t>
  </si>
  <si>
    <t>CONSUMIBLE: UNIONES PARA CADENA</t>
  </si>
  <si>
    <t>DISTRIRODAMIENTO</t>
  </si>
  <si>
    <t xml:space="preserve">BOBINA 220V </t>
  </si>
  <si>
    <t>REPUESTO COMPRESOR RACK PLANTA</t>
  </si>
  <si>
    <t>COMPRESORES LTDA</t>
  </si>
  <si>
    <t>EJES BOMBA PATAS</t>
  </si>
  <si>
    <t>INOXIDABLES HR</t>
  </si>
  <si>
    <t>MOTOR 1/2" PARA CUARTO FRIO</t>
  </si>
  <si>
    <t>REPARACION MAQUINA DIGI</t>
  </si>
  <si>
    <t xml:space="preserve">CONSUMIBLE: RODAMIENTOS </t>
  </si>
  <si>
    <t>CONSUMIBLE: GRASA AZUL</t>
  </si>
  <si>
    <t>CONSUMIBLE: ACEITE PARA BOMBA DE VACIO</t>
  </si>
  <si>
    <t>BOMBA AGUAS NEGRAS ENTRADA EVISCERACION</t>
  </si>
  <si>
    <t>EYS</t>
  </si>
  <si>
    <t>MANTENIMIENTO BOMBA AMONIACO</t>
  </si>
  <si>
    <t>REPUESTOS BASCULAS INDUSA</t>
  </si>
  <si>
    <t>TRABAJAMOS METALMECANICOS A CARRETAS LOGISTICA</t>
  </si>
  <si>
    <t>TRABAJAMOS METALMECANICOS A DESPLUMADORA</t>
  </si>
  <si>
    <t>PROGRAMA MANTENIMIENTO PREDICTIVO PLANTA</t>
  </si>
  <si>
    <t>PROGRAMA MANTENIMIENTO PREDICTIVO LOGISTICA</t>
  </si>
  <si>
    <t>ALQUILER CARGADOR MONTACARGAS</t>
  </si>
  <si>
    <t>MANTENIMIENTO MOTORES: BLOWER+BANDA PRODUCTO</t>
  </si>
  <si>
    <t>CALIBRACION BASCULAS PLANTA</t>
  </si>
  <si>
    <t>IMPROTEC</t>
  </si>
  <si>
    <t>CALIBRACION BASCULAS LOGISTICA</t>
  </si>
  <si>
    <t>CALIBRACION BASCULAS INDUSA</t>
  </si>
  <si>
    <t>CABLE Y TERMINALES COMPRESOR VILTER</t>
  </si>
  <si>
    <t>CONSUMIBLES: ELECTRICOS CLAVIJA+CAPACITORES+SELECTORES</t>
  </si>
  <si>
    <t>CONSUMIBLES ELECTRICOS: CINTA AUTOF+TERMINALES</t>
  </si>
  <si>
    <t>MANGUERA HIDRAULICA MARINADORA TITAN</t>
  </si>
  <si>
    <t>REPARACION COMPRESOR RACK</t>
  </si>
  <si>
    <t>i</t>
  </si>
  <si>
    <t xml:space="preserve">CONSUMIBLE: MEROPA 220+ ACEITE CAPELLA </t>
  </si>
  <si>
    <t>REPARACION AIRE ACONDICIONADO CALIDAD</t>
  </si>
  <si>
    <t>NPP56103</t>
  </si>
  <si>
    <t>ELECTRIFRIO</t>
  </si>
  <si>
    <t>ASISTENCIA TECNICA CONTENEDOR BARRANQUILA</t>
  </si>
  <si>
    <t>NVB0581</t>
  </si>
  <si>
    <t>CAMBIO AISLAMIENTO DE TUBERIA</t>
  </si>
  <si>
    <t xml:space="preserve">MANTENIMIENTO COMPRESOR VILTER </t>
  </si>
  <si>
    <t>MANTENIMIENTO AIRES ACONDICIONADOS PLANTA</t>
  </si>
  <si>
    <t>MANTENIMIENTO AIRE ACONDICIONADOS COMERCIAL</t>
  </si>
  <si>
    <t>NVVD0208</t>
  </si>
  <si>
    <t>Adobado</t>
  </si>
  <si>
    <t>VIGAS PARA CAVA 11</t>
  </si>
  <si>
    <t>INDARS SAS</t>
  </si>
  <si>
    <t>REPUESTOS ADICIONALES MTTO DIGI</t>
  </si>
  <si>
    <t>REPUESTOS+SERVICIO TECNICO PIU</t>
  </si>
  <si>
    <t>TEIXPAC</t>
  </si>
  <si>
    <t>AJUSTE Y MANTENIMIENTO DE BASCULAS PLANTA</t>
  </si>
  <si>
    <t>AJUSTE Y MANTENIMIENTO DE BASCULAS LOGISTICA</t>
  </si>
  <si>
    <t>AJUSTE Y MANTENIMIENTO DE BASCULAS INDUSA</t>
  </si>
  <si>
    <t>AJUSTE Y MANTENIMIENTO DE BASCULAS CONTROL INTERNO</t>
  </si>
  <si>
    <t>NADM561</t>
  </si>
  <si>
    <t>PRODUCTO QUIMICO TORRES DE ENFRIAMIENTO</t>
  </si>
  <si>
    <t>EXRO</t>
  </si>
  <si>
    <t>CONSUMIBLES: RODAMIENTOS+RETENEDORES</t>
  </si>
  <si>
    <t>RODACHIN</t>
  </si>
  <si>
    <t>CONSUMIBLES: SOLDADURA PVC+BROCAS+REMACHES+SILICONA</t>
  </si>
  <si>
    <t>FERRETERIA ALEMANA</t>
  </si>
  <si>
    <t>PRODUCTO QUIMICO CALDERAS PLANT</t>
  </si>
  <si>
    <t>PRODUCTO QUIMICO CALDERAS INDUSA</t>
  </si>
  <si>
    <t>RETENEDORES LINEA EVISCERACION</t>
  </si>
  <si>
    <t>MANGUERA PARA TUNEL CONTINUO</t>
  </si>
  <si>
    <t xml:space="preserve">ABRAZADERAS </t>
  </si>
  <si>
    <t>SUMINDUSTRIAL</t>
  </si>
  <si>
    <t>CONSUMIBLES: CAJAS TOMA</t>
  </si>
  <si>
    <t>SUMILEC</t>
  </si>
  <si>
    <t>CANALETA PARA CABLEADO DE PLANTA</t>
  </si>
  <si>
    <t>ACCESORIOS PARA SUBESTACION ADOBADO</t>
  </si>
  <si>
    <t>NPA561</t>
  </si>
  <si>
    <t>EXTRACTORES PARA COLGADO Y EVISCERACION</t>
  </si>
  <si>
    <t>RECIBIDO</t>
  </si>
  <si>
    <t>REPUESTOS EVISCERACION: RESORTES+GANCHOS</t>
  </si>
  <si>
    <t>METALFULL</t>
  </si>
  <si>
    <t>RODAMIENTOS PARA ELEVADOR DE HUACALES</t>
  </si>
  <si>
    <t>NPP56107</t>
  </si>
  <si>
    <t>REPUESTOS PARA GANCHOS DESPRESADORA AUTOMATICA</t>
  </si>
  <si>
    <t>PLADESAN</t>
  </si>
  <si>
    <t>REPUESTO PARA MEDIDORES DE ENERGIA</t>
  </si>
  <si>
    <t>NOVAC</t>
  </si>
  <si>
    <t>BOBINA PARA MUELLES</t>
  </si>
  <si>
    <t>REFLECTOR PARA PATIO</t>
  </si>
  <si>
    <t>ITALENER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</si>
</sst>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[$$-240A]\ #,##0"/>
    <numFmt numFmtId="166" formatCode="_-&quot;$&quot;* #,##0_-;\-&quot;$&quot;* #,##0_-;_-&quot;$&quot;* &quot;-&quot;??_-;_-@_-"/>
    <numFmt numFmtId="167" formatCode="_-[$$-240A]\ * #,##0_ ;_-[$$-240A]\ * \-#,##0\ ;_-[$$-240A]\ * &quot;-&quot;_ ;_-@_ "/>
    <numFmt numFmtId="168" formatCode="_-* #,##0\ _€_-;\-* #,##0\ _€_-;_-* &quot;-&quot;??\ _€_-;_-@_-"/>
    <numFmt numFmtId="169" formatCode="0.0%"/>
    <numFmt numFmtId="170" formatCode="_-* #,##0.0\ _€_-;\-* #,##0.0\ _€_-;_-* &quot;-&quot;??\ _€_-;_-@_-"/>
    <numFmt numFmtId="171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 Narrow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13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166" fontId="3" fillId="0" borderId="1" xfId="0" applyNumberFormat="1" applyFont="1" applyBorder="1"/>
    <xf numFmtId="166" fontId="2" fillId="0" borderId="0" xfId="0" applyNumberFormat="1" applyFont="1"/>
    <xf numFmtId="0" fontId="3" fillId="0" borderId="0" xfId="0" applyFont="1" applyFill="1"/>
    <xf numFmtId="0" fontId="3" fillId="0" borderId="1" xfId="0" applyFont="1" applyBorder="1" applyAlignment="1">
      <alignment horizontal="left"/>
    </xf>
    <xf numFmtId="166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1" xfId="0" applyFont="1" applyBorder="1"/>
    <xf numFmtId="166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vertical="center"/>
    </xf>
    <xf numFmtId="167" fontId="3" fillId="8" borderId="22" xfId="1" applyNumberFormat="1" applyFont="1" applyFill="1" applyBorder="1" applyAlignment="1">
      <alignment horizontal="center" vertical="center"/>
    </xf>
    <xf numFmtId="167" fontId="3" fillId="8" borderId="1" xfId="1" applyNumberFormat="1" applyFont="1" applyFill="1" applyBorder="1" applyAlignment="1">
      <alignment horizontal="center" vertical="center"/>
    </xf>
    <xf numFmtId="168" fontId="3" fillId="9" borderId="1" xfId="1" applyNumberFormat="1" applyFont="1" applyFill="1" applyBorder="1" applyAlignment="1">
      <alignment horizontal="center" vertical="center"/>
    </xf>
    <xf numFmtId="167" fontId="3" fillId="6" borderId="23" xfId="1" applyNumberFormat="1" applyFont="1" applyFill="1" applyBorder="1" applyAlignment="1">
      <alignment horizontal="center" vertical="center"/>
    </xf>
    <xf numFmtId="167" fontId="3" fillId="9" borderId="1" xfId="1" applyNumberFormat="1" applyFont="1" applyFill="1" applyBorder="1" applyAlignment="1">
      <alignment horizontal="center" vertical="center"/>
    </xf>
    <xf numFmtId="167" fontId="3" fillId="7" borderId="23" xfId="1" applyNumberFormat="1" applyFont="1" applyFill="1" applyBorder="1" applyAlignment="1">
      <alignment horizontal="center" vertical="center"/>
    </xf>
    <xf numFmtId="169" fontId="3" fillId="4" borderId="6" xfId="2" applyNumberFormat="1" applyFont="1" applyFill="1" applyBorder="1"/>
    <xf numFmtId="170" fontId="3" fillId="2" borderId="1" xfId="0" applyNumberFormat="1" applyFont="1" applyFill="1" applyBorder="1"/>
    <xf numFmtId="0" fontId="4" fillId="0" borderId="24" xfId="0" applyFont="1" applyFill="1" applyBorder="1" applyAlignment="1">
      <alignment horizontal="left" vertical="center"/>
    </xf>
    <xf numFmtId="170" fontId="3" fillId="4" borderId="1" xfId="0" applyNumberFormat="1" applyFont="1" applyFill="1" applyBorder="1"/>
    <xf numFmtId="169" fontId="3" fillId="2" borderId="6" xfId="2" applyNumberFormat="1" applyFont="1" applyFill="1" applyBorder="1"/>
    <xf numFmtId="168" fontId="3" fillId="9" borderId="6" xfId="1" applyNumberFormat="1" applyFont="1" applyFill="1" applyBorder="1" applyAlignment="1">
      <alignment horizontal="center" vertical="center"/>
    </xf>
    <xf numFmtId="168" fontId="3" fillId="7" borderId="23" xfId="1" applyNumberFormat="1" applyFont="1" applyFill="1" applyBorder="1" applyAlignment="1">
      <alignment horizontal="center" vertical="center"/>
    </xf>
    <xf numFmtId="168" fontId="3" fillId="0" borderId="6" xfId="1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168" fontId="3" fillId="9" borderId="26" xfId="1" applyNumberFormat="1" applyFont="1" applyFill="1" applyBorder="1" applyAlignment="1">
      <alignment horizontal="center" vertical="center"/>
    </xf>
    <xf numFmtId="168" fontId="3" fillId="9" borderId="27" xfId="1" applyNumberFormat="1" applyFont="1" applyFill="1" applyBorder="1" applyAlignment="1">
      <alignment horizontal="center" vertical="center"/>
    </xf>
    <xf numFmtId="168" fontId="3" fillId="7" borderId="28" xfId="1" applyNumberFormat="1" applyFont="1" applyFill="1" applyBorder="1" applyAlignment="1">
      <alignment horizontal="center" vertical="center"/>
    </xf>
    <xf numFmtId="168" fontId="0" fillId="0" borderId="1" xfId="1" applyNumberFormat="1" applyFont="1" applyFill="1" applyBorder="1" applyAlignment="1">
      <alignment horizontal="center" vertical="center"/>
    </xf>
    <xf numFmtId="167" fontId="7" fillId="0" borderId="0" xfId="0" applyNumberFormat="1" applyFont="1"/>
    <xf numFmtId="168" fontId="7" fillId="0" borderId="0" xfId="0" applyNumberFormat="1" applyFont="1"/>
    <xf numFmtId="167" fontId="7" fillId="6" borderId="0" xfId="0" applyNumberFormat="1" applyFont="1" applyFill="1"/>
    <xf numFmtId="167" fontId="7" fillId="7" borderId="0" xfId="0" applyNumberFormat="1" applyFont="1" applyFill="1"/>
    <xf numFmtId="168" fontId="12" fillId="0" borderId="0" xfId="0" applyNumberFormat="1" applyFont="1" applyFill="1"/>
    <xf numFmtId="168" fontId="0" fillId="0" borderId="0" xfId="0" applyNumberFormat="1"/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4" fontId="5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 vertical="center"/>
    </xf>
    <xf numFmtId="166" fontId="3" fillId="0" borderId="1" xfId="0" applyNumberFormat="1" applyFont="1" applyFill="1" applyBorder="1"/>
    <xf numFmtId="166" fontId="5" fillId="4" borderId="1" xfId="0" applyNumberFormat="1" applyFont="1" applyFill="1" applyBorder="1"/>
    <xf numFmtId="0" fontId="10" fillId="8" borderId="29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/>
    </xf>
    <xf numFmtId="166" fontId="14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167" fontId="3" fillId="8" borderId="16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4" fillId="0" borderId="1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M183"/>
  <sheetViews>
    <sheetView tabSelected="1" topLeftCell="E1" zoomScale="115" zoomScaleNormal="115" workbookViewId="0">
      <pane ySplit="6" topLeftCell="A7" activePane="bottomLeft" state="frozen"/>
      <selection pane="bottomLeft" activeCell="L18" sqref="L18"/>
    </sheetView>
  </sheetViews>
  <sheetFormatPr baseColWidth="10" defaultColWidth="11.5703125" defaultRowHeight="16.5" x14ac:dyDescent="0.3"/>
  <cols>
    <col min="1" max="1" width="11.5703125" style="2"/>
    <col min="2" max="2" width="61.85546875" style="2" bestFit="1" customWidth="1"/>
    <col min="3" max="3" width="16.42578125" style="2" hidden="1" customWidth="1"/>
    <col min="4" max="4" width="10.28515625" style="2" hidden="1" customWidth="1"/>
    <col min="5" max="5" width="18.7109375" style="2" bestFit="1" customWidth="1"/>
    <col min="6" max="6" width="17.28515625" style="2" customWidth="1"/>
    <col min="7" max="7" width="31.5703125" style="2" customWidth="1"/>
    <col min="8" max="8" width="33.5703125" style="2" hidden="1" customWidth="1"/>
    <col min="9" max="9" width="11.5703125" style="2"/>
    <col min="10" max="10" width="30.5703125" style="2" customWidth="1"/>
    <col min="11" max="11" width="23" style="2" bestFit="1" customWidth="1"/>
    <col min="12" max="12" width="11.5703125" style="2"/>
    <col min="13" max="13" width="14.28515625" style="2" customWidth="1"/>
    <col min="14" max="16384" width="11.5703125" style="2"/>
  </cols>
  <sheetData>
    <row r="1" spans="1:13" ht="15" customHeight="1" x14ac:dyDescent="0.3">
      <c r="A1" s="89" t="s">
        <v>65</v>
      </c>
      <c r="B1" s="90"/>
      <c r="C1" s="90"/>
      <c r="D1" s="90"/>
      <c r="E1" s="90"/>
      <c r="F1" s="90"/>
      <c r="G1" s="91"/>
    </row>
    <row r="2" spans="1:13" ht="15" customHeight="1" x14ac:dyDescent="0.3">
      <c r="A2" s="92"/>
      <c r="B2" s="93"/>
      <c r="C2" s="93"/>
      <c r="D2" s="93"/>
      <c r="E2" s="93"/>
      <c r="F2" s="93"/>
      <c r="G2" s="94"/>
    </row>
    <row r="3" spans="1:13" ht="15" customHeight="1" thickBot="1" x14ac:dyDescent="0.35">
      <c r="A3" s="95"/>
      <c r="B3" s="96"/>
      <c r="C3" s="96"/>
      <c r="D3" s="96"/>
      <c r="E3" s="96"/>
      <c r="F3" s="96"/>
      <c r="G3" s="97"/>
    </row>
    <row r="4" spans="1:13" x14ac:dyDescent="0.3">
      <c r="A4" s="98" t="s">
        <v>0</v>
      </c>
      <c r="B4" s="98" t="s">
        <v>1</v>
      </c>
      <c r="C4" s="100" t="s">
        <v>2</v>
      </c>
      <c r="D4" s="98" t="s">
        <v>3</v>
      </c>
      <c r="E4" s="98" t="s">
        <v>4</v>
      </c>
      <c r="F4" s="98" t="s">
        <v>5</v>
      </c>
      <c r="G4" s="98" t="s">
        <v>6</v>
      </c>
      <c r="H4" s="83"/>
    </row>
    <row r="5" spans="1:13" x14ac:dyDescent="0.3">
      <c r="A5" s="99"/>
      <c r="B5" s="99"/>
      <c r="C5" s="101"/>
      <c r="D5" s="99"/>
      <c r="E5" s="99"/>
      <c r="F5" s="99"/>
      <c r="G5" s="99"/>
      <c r="H5" s="83"/>
    </row>
    <row r="6" spans="1:13" x14ac:dyDescent="0.3">
      <c r="A6" s="99"/>
      <c r="B6" s="99"/>
      <c r="C6" s="101"/>
      <c r="D6" s="99"/>
      <c r="E6" s="99"/>
      <c r="F6" s="99"/>
      <c r="G6" s="99"/>
      <c r="H6" s="84"/>
    </row>
    <row r="7" spans="1:13" ht="18" x14ac:dyDescent="0.35">
      <c r="A7" s="68">
        <v>44201</v>
      </c>
      <c r="B7" s="21" t="s">
        <v>67</v>
      </c>
      <c r="C7" s="66"/>
      <c r="D7" s="67"/>
      <c r="E7" s="66">
        <v>2288831</v>
      </c>
      <c r="F7" s="22" t="s">
        <v>11</v>
      </c>
      <c r="G7" s="23" t="s">
        <v>26</v>
      </c>
      <c r="J7" s="102" t="s">
        <v>45</v>
      </c>
      <c r="K7" s="102"/>
    </row>
    <row r="8" spans="1:13" ht="13.9" x14ac:dyDescent="0.25">
      <c r="A8" s="68">
        <v>44200</v>
      </c>
      <c r="B8" s="21" t="s">
        <v>68</v>
      </c>
      <c r="C8" s="66"/>
      <c r="D8" s="65"/>
      <c r="E8" s="66">
        <v>1956500</v>
      </c>
      <c r="F8" s="21" t="s">
        <v>13</v>
      </c>
      <c r="G8" s="23" t="s">
        <v>16</v>
      </c>
      <c r="J8" s="17" t="s">
        <v>40</v>
      </c>
      <c r="K8" s="18">
        <v>142155343</v>
      </c>
    </row>
    <row r="9" spans="1:13" ht="13.9" x14ac:dyDescent="0.25">
      <c r="A9" s="68">
        <v>44202</v>
      </c>
      <c r="B9" s="21" t="s">
        <v>69</v>
      </c>
      <c r="C9" s="66"/>
      <c r="D9" s="65"/>
      <c r="E9" s="66">
        <v>2500000</v>
      </c>
      <c r="F9" s="22" t="s">
        <v>11</v>
      </c>
      <c r="G9" s="23" t="s">
        <v>35</v>
      </c>
      <c r="J9" s="17" t="s">
        <v>41</v>
      </c>
      <c r="K9" s="18">
        <v>16450386</v>
      </c>
    </row>
    <row r="10" spans="1:13" ht="13.9" x14ac:dyDescent="0.25">
      <c r="A10" s="68">
        <v>44208</v>
      </c>
      <c r="B10" s="24" t="s">
        <v>70</v>
      </c>
      <c r="C10" s="66"/>
      <c r="D10" s="67"/>
      <c r="E10" s="66">
        <v>2730000</v>
      </c>
      <c r="F10" s="69" t="s">
        <v>11</v>
      </c>
      <c r="G10" s="23" t="s">
        <v>71</v>
      </c>
      <c r="J10" s="17" t="s">
        <v>44</v>
      </c>
      <c r="K10" s="18">
        <v>2125800</v>
      </c>
    </row>
    <row r="11" spans="1:13" ht="13.9" x14ac:dyDescent="0.25">
      <c r="A11" s="68">
        <v>44209</v>
      </c>
      <c r="B11" s="24" t="s">
        <v>72</v>
      </c>
      <c r="C11" s="8"/>
      <c r="D11" s="21"/>
      <c r="E11" s="8">
        <v>660000</v>
      </c>
      <c r="F11" s="21" t="s">
        <v>13</v>
      </c>
      <c r="G11" s="23" t="s">
        <v>29</v>
      </c>
    </row>
    <row r="12" spans="1:13" ht="15.6" x14ac:dyDescent="0.3">
      <c r="A12" s="68">
        <v>44211</v>
      </c>
      <c r="B12" s="21" t="s">
        <v>73</v>
      </c>
      <c r="C12" s="8"/>
      <c r="D12" s="21"/>
      <c r="E12" s="8">
        <v>274000</v>
      </c>
      <c r="F12" s="21" t="s">
        <v>14</v>
      </c>
      <c r="G12" s="23" t="s">
        <v>43</v>
      </c>
      <c r="J12" s="85" t="s">
        <v>150</v>
      </c>
      <c r="K12" s="85"/>
      <c r="M12" s="2" t="s">
        <v>42</v>
      </c>
    </row>
    <row r="13" spans="1:13" ht="13.9" x14ac:dyDescent="0.25">
      <c r="A13" s="68">
        <v>44209</v>
      </c>
      <c r="B13" s="24" t="s">
        <v>74</v>
      </c>
      <c r="C13" s="8"/>
      <c r="D13" s="24"/>
      <c r="E13" s="8">
        <f>320000+450000+280000</f>
        <v>1050000</v>
      </c>
      <c r="F13" s="69" t="s">
        <v>11</v>
      </c>
      <c r="G13" s="23" t="s">
        <v>28</v>
      </c>
      <c r="J13" s="25" t="s">
        <v>30</v>
      </c>
      <c r="K13" s="74">
        <f>+E7+E8+E9+E10+E11+E14+E15+E17+E18+E19+E20+E22+E23+E24+E25+E26+E28+E31+E46+E47+E48+E49+E50+E39+E40+E42+E43+E44+E52+E53+E54+E58+E60+E61+E62+E64+E66+E67+E68+E70+E71+E72+E73+E74+E75+E13+50000000</f>
        <v>140446541</v>
      </c>
      <c r="M13" s="75">
        <f>K8-K13</f>
        <v>1708802</v>
      </c>
    </row>
    <row r="14" spans="1:13" ht="13.9" x14ac:dyDescent="0.25">
      <c r="A14" s="68">
        <v>44209</v>
      </c>
      <c r="B14" s="24" t="s">
        <v>75</v>
      </c>
      <c r="C14" s="8"/>
      <c r="D14" s="21"/>
      <c r="E14" s="8">
        <f>280000*2</f>
        <v>560000</v>
      </c>
      <c r="F14" s="21" t="s">
        <v>11</v>
      </c>
      <c r="G14" s="23" t="s">
        <v>28</v>
      </c>
      <c r="J14" s="25" t="s">
        <v>31</v>
      </c>
      <c r="K14" s="74">
        <f>+E12+E21+E30+E33+E34+E37+E51+E55+E59+E65</f>
        <v>13064596</v>
      </c>
      <c r="M14" s="75">
        <f>K9-K14</f>
        <v>3385790</v>
      </c>
    </row>
    <row r="15" spans="1:13" ht="13.9" x14ac:dyDescent="0.25">
      <c r="A15" s="68">
        <v>44209</v>
      </c>
      <c r="B15" s="21" t="s">
        <v>76</v>
      </c>
      <c r="C15" s="8"/>
      <c r="D15" s="21"/>
      <c r="E15" s="8">
        <f>596100*2+(525800*2)</f>
        <v>2243800</v>
      </c>
      <c r="F15" s="21" t="s">
        <v>11</v>
      </c>
      <c r="G15" s="23" t="s">
        <v>27</v>
      </c>
      <c r="J15" s="3" t="s">
        <v>32</v>
      </c>
      <c r="K15" s="4">
        <f>+E57</f>
        <v>85000</v>
      </c>
    </row>
    <row r="16" spans="1:13" ht="13.9" x14ac:dyDescent="0.25">
      <c r="A16" s="68">
        <v>44209</v>
      </c>
      <c r="B16" s="21" t="s">
        <v>77</v>
      </c>
      <c r="C16" s="8"/>
      <c r="D16" s="21"/>
      <c r="E16" s="8">
        <f>625950*2</f>
        <v>1251900</v>
      </c>
      <c r="F16" s="21" t="s">
        <v>14</v>
      </c>
      <c r="G16" s="23" t="s">
        <v>27</v>
      </c>
      <c r="J16" s="3" t="s">
        <v>33</v>
      </c>
      <c r="K16" s="4">
        <f>+E29+E38+E56+E63</f>
        <v>2242742</v>
      </c>
    </row>
    <row r="17" spans="1:11" ht="13.9" x14ac:dyDescent="0.25">
      <c r="A17" s="68">
        <v>44208</v>
      </c>
      <c r="B17" s="21" t="s">
        <v>78</v>
      </c>
      <c r="C17" s="8"/>
      <c r="D17" s="21"/>
      <c r="E17" s="8">
        <v>193000</v>
      </c>
      <c r="F17" s="21" t="s">
        <v>11</v>
      </c>
      <c r="G17" s="23" t="s">
        <v>79</v>
      </c>
      <c r="J17" s="3" t="s">
        <v>34</v>
      </c>
      <c r="K17" s="4">
        <f>+E69</f>
        <v>113300</v>
      </c>
    </row>
    <row r="18" spans="1:11" ht="13.9" x14ac:dyDescent="0.25">
      <c r="A18" s="68">
        <v>44211</v>
      </c>
      <c r="B18" s="21" t="s">
        <v>80</v>
      </c>
      <c r="C18" s="8"/>
      <c r="D18" s="21"/>
      <c r="E18" s="8">
        <f>69900*10</f>
        <v>699000</v>
      </c>
      <c r="F18" s="21" t="s">
        <v>11</v>
      </c>
      <c r="G18" s="23" t="s">
        <v>18</v>
      </c>
      <c r="J18" s="25" t="s">
        <v>36</v>
      </c>
      <c r="K18" s="74"/>
    </row>
    <row r="19" spans="1:11" ht="13.9" x14ac:dyDescent="0.25">
      <c r="A19" s="68">
        <v>44211</v>
      </c>
      <c r="B19" s="21" t="s">
        <v>81</v>
      </c>
      <c r="C19" s="8"/>
      <c r="D19" s="21"/>
      <c r="E19" s="8">
        <v>1575000</v>
      </c>
      <c r="F19" s="21" t="s">
        <v>11</v>
      </c>
      <c r="G19" s="23" t="s">
        <v>82</v>
      </c>
      <c r="J19" s="3" t="s">
        <v>37</v>
      </c>
      <c r="K19" s="4"/>
    </row>
    <row r="20" spans="1:11" ht="13.9" x14ac:dyDescent="0.25">
      <c r="A20" s="68">
        <v>44204</v>
      </c>
      <c r="B20" s="21" t="s">
        <v>83</v>
      </c>
      <c r="C20" s="8"/>
      <c r="D20" s="21"/>
      <c r="E20" s="8">
        <f>280000*4</f>
        <v>1120000</v>
      </c>
      <c r="F20" s="22" t="s">
        <v>24</v>
      </c>
      <c r="G20" s="23" t="s">
        <v>84</v>
      </c>
      <c r="J20" s="3" t="s">
        <v>38</v>
      </c>
      <c r="K20" s="4">
        <f>+E41</f>
        <v>1687500</v>
      </c>
    </row>
    <row r="21" spans="1:11" ht="18" x14ac:dyDescent="0.35">
      <c r="A21" s="68">
        <v>44208</v>
      </c>
      <c r="B21" s="21" t="s">
        <v>85</v>
      </c>
      <c r="C21" s="8"/>
      <c r="D21" s="21"/>
      <c r="E21" s="8">
        <f>306000*2</f>
        <v>612000</v>
      </c>
      <c r="F21" s="22" t="s">
        <v>14</v>
      </c>
      <c r="G21" s="23" t="s">
        <v>21</v>
      </c>
      <c r="K21" s="5"/>
    </row>
    <row r="22" spans="1:11" ht="13.9" x14ac:dyDescent="0.25">
      <c r="A22" s="68">
        <v>44221</v>
      </c>
      <c r="B22" s="21" t="s">
        <v>86</v>
      </c>
      <c r="C22" s="8"/>
      <c r="D22" s="21"/>
      <c r="E22" s="8">
        <v>15982650</v>
      </c>
      <c r="F22" s="21" t="s">
        <v>11</v>
      </c>
      <c r="G22" s="23" t="s">
        <v>39</v>
      </c>
    </row>
    <row r="23" spans="1:11" ht="13.9" x14ac:dyDescent="0.25">
      <c r="A23" s="68">
        <v>44208</v>
      </c>
      <c r="B23" s="21" t="s">
        <v>87</v>
      </c>
      <c r="C23" s="8"/>
      <c r="D23" s="21"/>
      <c r="E23" s="8">
        <v>2671985</v>
      </c>
      <c r="F23" s="21" t="s">
        <v>11</v>
      </c>
      <c r="G23" s="23" t="s">
        <v>9</v>
      </c>
    </row>
    <row r="24" spans="1:11" ht="13.9" x14ac:dyDescent="0.25">
      <c r="A24" s="68">
        <v>44208</v>
      </c>
      <c r="B24" s="21" t="s">
        <v>88</v>
      </c>
      <c r="C24" s="70"/>
      <c r="D24" s="21"/>
      <c r="E24" s="8">
        <v>491880</v>
      </c>
      <c r="F24" s="21" t="s">
        <v>11</v>
      </c>
      <c r="G24" s="23" t="s">
        <v>19</v>
      </c>
    </row>
    <row r="25" spans="1:11" ht="13.9" x14ac:dyDescent="0.25">
      <c r="A25" s="68">
        <v>44208</v>
      </c>
      <c r="B25" s="21" t="s">
        <v>89</v>
      </c>
      <c r="C25" s="70"/>
      <c r="D25" s="21"/>
      <c r="E25" s="8">
        <v>278171</v>
      </c>
      <c r="F25" s="21" t="s">
        <v>11</v>
      </c>
      <c r="G25" s="23" t="s">
        <v>19</v>
      </c>
    </row>
    <row r="26" spans="1:11" ht="13.9" x14ac:dyDescent="0.25">
      <c r="A26" s="68"/>
      <c r="B26" s="21" t="s">
        <v>90</v>
      </c>
      <c r="C26" s="70"/>
      <c r="D26" s="21"/>
      <c r="E26" s="8">
        <v>1617671</v>
      </c>
      <c r="F26" s="21" t="s">
        <v>17</v>
      </c>
      <c r="G26" s="23" t="s">
        <v>91</v>
      </c>
    </row>
    <row r="27" spans="1:11" ht="13.9" x14ac:dyDescent="0.25">
      <c r="A27" s="68"/>
      <c r="B27" s="21" t="s">
        <v>92</v>
      </c>
      <c r="C27" s="70"/>
      <c r="D27" s="21"/>
      <c r="E27" s="8">
        <v>3348907</v>
      </c>
      <c r="F27" s="21" t="s">
        <v>11</v>
      </c>
      <c r="G27" s="23" t="s">
        <v>22</v>
      </c>
    </row>
    <row r="28" spans="1:11" ht="13.9" x14ac:dyDescent="0.25">
      <c r="A28" s="68"/>
      <c r="B28" s="21" t="s">
        <v>25</v>
      </c>
      <c r="C28" s="70"/>
      <c r="D28" s="21"/>
      <c r="E28" s="8">
        <v>729000</v>
      </c>
      <c r="F28" s="21" t="s">
        <v>11</v>
      </c>
      <c r="G28" s="23" t="s">
        <v>15</v>
      </c>
    </row>
    <row r="29" spans="1:11" ht="13.9" x14ac:dyDescent="0.25">
      <c r="A29" s="68"/>
      <c r="B29" s="21" t="s">
        <v>93</v>
      </c>
      <c r="C29" s="8"/>
      <c r="D29" s="21"/>
      <c r="E29" s="8">
        <v>360000</v>
      </c>
      <c r="F29" s="21" t="s">
        <v>20</v>
      </c>
      <c r="G29" s="23" t="s">
        <v>15</v>
      </c>
      <c r="H29" s="20"/>
    </row>
    <row r="30" spans="1:11" ht="13.9" x14ac:dyDescent="0.25">
      <c r="A30" s="68">
        <v>44221</v>
      </c>
      <c r="B30" s="21" t="s">
        <v>94</v>
      </c>
      <c r="C30" s="70"/>
      <c r="D30" s="21"/>
      <c r="E30" s="8">
        <v>400000</v>
      </c>
      <c r="F30" s="21" t="s">
        <v>14</v>
      </c>
      <c r="G30" s="23" t="s">
        <v>71</v>
      </c>
    </row>
    <row r="31" spans="1:11" ht="13.9" x14ac:dyDescent="0.25">
      <c r="A31" s="68">
        <v>44221</v>
      </c>
      <c r="B31" s="21" t="s">
        <v>95</v>
      </c>
      <c r="C31" s="70"/>
      <c r="D31" s="21"/>
      <c r="E31" s="8">
        <v>880000</v>
      </c>
      <c r="F31" s="21" t="s">
        <v>13</v>
      </c>
      <c r="G31" s="23" t="s">
        <v>71</v>
      </c>
    </row>
    <row r="32" spans="1:11" ht="13.9" x14ac:dyDescent="0.25">
      <c r="A32" s="68"/>
      <c r="B32" s="21" t="s">
        <v>96</v>
      </c>
      <c r="C32" s="70"/>
      <c r="D32" s="21"/>
      <c r="E32" s="8">
        <v>1937250</v>
      </c>
      <c r="F32" s="21" t="s">
        <v>11</v>
      </c>
      <c r="G32" s="23" t="s">
        <v>23</v>
      </c>
    </row>
    <row r="33" spans="1:9" ht="13.9" x14ac:dyDescent="0.25">
      <c r="A33" s="68"/>
      <c r="B33" s="21" t="s">
        <v>97</v>
      </c>
      <c r="C33" s="70"/>
      <c r="D33" s="21"/>
      <c r="E33" s="8">
        <v>830250</v>
      </c>
      <c r="F33" s="21" t="s">
        <v>14</v>
      </c>
      <c r="G33" s="23" t="s">
        <v>23</v>
      </c>
    </row>
    <row r="34" spans="1:9" ht="13.9" x14ac:dyDescent="0.25">
      <c r="A34" s="68">
        <v>44222</v>
      </c>
      <c r="B34" s="21" t="s">
        <v>98</v>
      </c>
      <c r="C34" s="70"/>
      <c r="D34" s="21"/>
      <c r="E34" s="8">
        <v>1200000</v>
      </c>
      <c r="F34" s="21" t="s">
        <v>14</v>
      </c>
      <c r="G34" s="23" t="s">
        <v>22</v>
      </c>
    </row>
    <row r="35" spans="1:9" ht="13.9" x14ac:dyDescent="0.25">
      <c r="A35" s="68"/>
      <c r="B35" s="24" t="s">
        <v>99</v>
      </c>
      <c r="C35" s="8"/>
      <c r="D35" s="21"/>
      <c r="E35" s="8">
        <v>1155963</v>
      </c>
      <c r="F35" s="22" t="s">
        <v>11</v>
      </c>
      <c r="G35" s="23" t="s">
        <v>22</v>
      </c>
    </row>
    <row r="36" spans="1:9" ht="13.9" x14ac:dyDescent="0.25">
      <c r="A36" s="68"/>
      <c r="B36" s="21" t="s">
        <v>100</v>
      </c>
      <c r="C36" s="70"/>
      <c r="D36" s="21"/>
      <c r="E36" s="8">
        <v>4515781</v>
      </c>
      <c r="F36" s="21" t="s">
        <v>11</v>
      </c>
      <c r="G36" s="23" t="s">
        <v>101</v>
      </c>
    </row>
    <row r="37" spans="1:9" ht="13.9" x14ac:dyDescent="0.25">
      <c r="A37" s="68"/>
      <c r="B37" s="21" t="s">
        <v>102</v>
      </c>
      <c r="C37" s="70"/>
      <c r="D37" s="21"/>
      <c r="E37" s="8">
        <v>5074000</v>
      </c>
      <c r="F37" s="21" t="s">
        <v>14</v>
      </c>
      <c r="G37" s="23" t="s">
        <v>101</v>
      </c>
    </row>
    <row r="38" spans="1:9" ht="13.9" x14ac:dyDescent="0.25">
      <c r="A38" s="68"/>
      <c r="B38" s="21" t="s">
        <v>103</v>
      </c>
      <c r="C38" s="8"/>
      <c r="D38" s="21"/>
      <c r="E38" s="8">
        <v>392479</v>
      </c>
      <c r="F38" s="21" t="s">
        <v>20</v>
      </c>
      <c r="G38" s="23" t="s">
        <v>101</v>
      </c>
    </row>
    <row r="39" spans="1:9" s="6" customFormat="1" ht="13.9" x14ac:dyDescent="0.25">
      <c r="A39" s="68">
        <v>44211</v>
      </c>
      <c r="B39" s="21" t="s">
        <v>108</v>
      </c>
      <c r="C39" s="70"/>
      <c r="D39" s="21"/>
      <c r="E39" s="8">
        <v>9059688</v>
      </c>
      <c r="F39" s="22" t="s">
        <v>11</v>
      </c>
      <c r="G39" s="21" t="s">
        <v>82</v>
      </c>
    </row>
    <row r="40" spans="1:9" s="6" customFormat="1" ht="13.9" x14ac:dyDescent="0.25">
      <c r="A40" s="68"/>
      <c r="B40" s="21" t="s">
        <v>111</v>
      </c>
      <c r="C40" s="8"/>
      <c r="D40" s="21"/>
      <c r="E40" s="8">
        <v>250000</v>
      </c>
      <c r="F40" s="21" t="s">
        <v>112</v>
      </c>
      <c r="G40" s="21" t="s">
        <v>113</v>
      </c>
    </row>
    <row r="41" spans="1:9" s="6" customFormat="1" ht="13.9" x14ac:dyDescent="0.25">
      <c r="A41" s="68">
        <v>44216</v>
      </c>
      <c r="B41" s="21" t="s">
        <v>114</v>
      </c>
      <c r="C41" s="70"/>
      <c r="D41" s="21"/>
      <c r="E41" s="8">
        <v>1687500</v>
      </c>
      <c r="F41" s="21" t="s">
        <v>115</v>
      </c>
      <c r="G41" s="23" t="s">
        <v>113</v>
      </c>
    </row>
    <row r="42" spans="1:9" ht="13.9" x14ac:dyDescent="0.25">
      <c r="A42" s="68"/>
      <c r="B42" s="21" t="s">
        <v>116</v>
      </c>
      <c r="C42" s="70"/>
      <c r="D42" s="21"/>
      <c r="E42" s="8">
        <f>3160000+2680000</f>
        <v>5840000</v>
      </c>
      <c r="F42" s="21" t="s">
        <v>11</v>
      </c>
      <c r="G42" s="23" t="s">
        <v>113</v>
      </c>
    </row>
    <row r="43" spans="1:9" ht="13.9" x14ac:dyDescent="0.25">
      <c r="A43" s="68"/>
      <c r="B43" s="21" t="s">
        <v>117</v>
      </c>
      <c r="C43" s="8"/>
      <c r="D43" s="21"/>
      <c r="E43" s="8">
        <v>1500000</v>
      </c>
      <c r="F43" s="21" t="s">
        <v>11</v>
      </c>
      <c r="G43" s="23" t="s">
        <v>113</v>
      </c>
    </row>
    <row r="44" spans="1:9" x14ac:dyDescent="0.3">
      <c r="A44" s="68">
        <v>44215</v>
      </c>
      <c r="B44" s="21" t="s">
        <v>118</v>
      </c>
      <c r="C44" s="8"/>
      <c r="D44" s="21"/>
      <c r="E44" s="8">
        <v>1066000</v>
      </c>
      <c r="F44" s="21" t="s">
        <v>11</v>
      </c>
      <c r="G44" s="23" t="s">
        <v>113</v>
      </c>
      <c r="I44" s="2" t="s">
        <v>109</v>
      </c>
    </row>
    <row r="45" spans="1:9" x14ac:dyDescent="0.3">
      <c r="A45" s="68">
        <v>44215</v>
      </c>
      <c r="B45" s="21" t="s">
        <v>119</v>
      </c>
      <c r="C45" s="8"/>
      <c r="D45" s="21"/>
      <c r="E45" s="8">
        <v>170000</v>
      </c>
      <c r="F45" s="21" t="s">
        <v>120</v>
      </c>
      <c r="G45" s="23" t="s">
        <v>113</v>
      </c>
    </row>
    <row r="46" spans="1:9" x14ac:dyDescent="0.3">
      <c r="A46" s="68">
        <v>44204</v>
      </c>
      <c r="B46" s="21" t="s">
        <v>104</v>
      </c>
      <c r="C46" s="8"/>
      <c r="D46" s="21"/>
      <c r="E46" s="8">
        <v>3700288</v>
      </c>
      <c r="F46" s="21" t="s">
        <v>11</v>
      </c>
      <c r="G46" s="23" t="s">
        <v>8</v>
      </c>
    </row>
    <row r="47" spans="1:9" x14ac:dyDescent="0.3">
      <c r="A47" s="68">
        <v>44204</v>
      </c>
      <c r="B47" s="21" t="s">
        <v>110</v>
      </c>
      <c r="C47" s="8"/>
      <c r="D47" s="21"/>
      <c r="E47" s="8">
        <v>5710970</v>
      </c>
      <c r="F47" s="21" t="s">
        <v>11</v>
      </c>
      <c r="G47" s="23" t="s">
        <v>19</v>
      </c>
    </row>
    <row r="48" spans="1:9" x14ac:dyDescent="0.3">
      <c r="A48" s="68">
        <v>44204</v>
      </c>
      <c r="B48" s="24" t="s">
        <v>105</v>
      </c>
      <c r="C48" s="8"/>
      <c r="D48" s="21"/>
      <c r="E48" s="8">
        <v>1332895</v>
      </c>
      <c r="F48" s="22" t="s">
        <v>11</v>
      </c>
      <c r="G48" s="23" t="s">
        <v>8</v>
      </c>
    </row>
    <row r="49" spans="1:9" x14ac:dyDescent="0.3">
      <c r="A49" s="68">
        <v>44205</v>
      </c>
      <c r="B49" s="21" t="s">
        <v>106</v>
      </c>
      <c r="C49" s="8"/>
      <c r="D49" s="21"/>
      <c r="E49" s="8">
        <v>98380</v>
      </c>
      <c r="F49" s="21" t="s">
        <v>11</v>
      </c>
      <c r="G49" s="23" t="s">
        <v>8</v>
      </c>
    </row>
    <row r="50" spans="1:9" s="6" customFormat="1" x14ac:dyDescent="0.3">
      <c r="A50" s="68">
        <v>44203</v>
      </c>
      <c r="B50" s="21" t="s">
        <v>107</v>
      </c>
      <c r="C50" s="8"/>
      <c r="D50" s="21"/>
      <c r="E50" s="8">
        <v>120000</v>
      </c>
      <c r="F50" s="21" t="s">
        <v>12</v>
      </c>
      <c r="G50" s="23" t="s">
        <v>29</v>
      </c>
      <c r="I50" s="6" t="s">
        <v>109</v>
      </c>
    </row>
    <row r="51" spans="1:9" x14ac:dyDescent="0.3">
      <c r="A51" s="68">
        <v>44217</v>
      </c>
      <c r="B51" s="24" t="s">
        <v>122</v>
      </c>
      <c r="C51" s="8"/>
      <c r="D51" s="21"/>
      <c r="E51" s="8">
        <f>165000*6</f>
        <v>990000</v>
      </c>
      <c r="F51" s="22" t="s">
        <v>14</v>
      </c>
      <c r="G51" s="23" t="s">
        <v>123</v>
      </c>
    </row>
    <row r="52" spans="1:9" x14ac:dyDescent="0.3">
      <c r="A52" s="68">
        <v>44221</v>
      </c>
      <c r="B52" s="21" t="s">
        <v>124</v>
      </c>
      <c r="C52" s="8"/>
      <c r="D52" s="21"/>
      <c r="E52" s="8">
        <v>4044838</v>
      </c>
      <c r="F52" s="21" t="s">
        <v>12</v>
      </c>
      <c r="G52" s="23" t="s">
        <v>39</v>
      </c>
    </row>
    <row r="53" spans="1:9" x14ac:dyDescent="0.3">
      <c r="A53" s="68">
        <v>44203</v>
      </c>
      <c r="B53" s="21" t="s">
        <v>125</v>
      </c>
      <c r="C53" s="8"/>
      <c r="D53" s="21"/>
      <c r="E53" s="8">
        <v>1837043</v>
      </c>
      <c r="F53" s="21" t="s">
        <v>12</v>
      </c>
      <c r="G53" s="23" t="s">
        <v>126</v>
      </c>
    </row>
    <row r="54" spans="1:9" x14ac:dyDescent="0.3">
      <c r="A54" s="68">
        <v>44221</v>
      </c>
      <c r="B54" s="21" t="s">
        <v>127</v>
      </c>
      <c r="C54" s="8"/>
      <c r="D54" s="21"/>
      <c r="E54" s="8">
        <v>2505000</v>
      </c>
      <c r="F54" s="21" t="s">
        <v>11</v>
      </c>
      <c r="G54" s="23" t="s">
        <v>15</v>
      </c>
    </row>
    <row r="55" spans="1:9" x14ac:dyDescent="0.3">
      <c r="A55" s="68">
        <v>44221</v>
      </c>
      <c r="B55" s="21" t="s">
        <v>128</v>
      </c>
      <c r="C55" s="8"/>
      <c r="D55" s="21"/>
      <c r="E55" s="8">
        <v>1020000</v>
      </c>
      <c r="F55" s="22" t="s">
        <v>14</v>
      </c>
      <c r="G55" s="23" t="s">
        <v>15</v>
      </c>
    </row>
    <row r="56" spans="1:9" x14ac:dyDescent="0.3">
      <c r="A56" s="68">
        <v>44221</v>
      </c>
      <c r="B56" s="21" t="s">
        <v>129</v>
      </c>
      <c r="C56" s="70"/>
      <c r="D56" s="21"/>
      <c r="E56" s="8">
        <v>310000</v>
      </c>
      <c r="F56" s="21" t="s">
        <v>20</v>
      </c>
      <c r="G56" s="23" t="s">
        <v>15</v>
      </c>
      <c r="H56" s="20"/>
    </row>
    <row r="57" spans="1:9" x14ac:dyDescent="0.3">
      <c r="A57" s="68">
        <v>44221</v>
      </c>
      <c r="B57" s="21" t="s">
        <v>130</v>
      </c>
      <c r="C57" s="70"/>
      <c r="D57" s="21"/>
      <c r="E57" s="8">
        <v>85000</v>
      </c>
      <c r="F57" s="21" t="s">
        <v>131</v>
      </c>
      <c r="G57" s="23" t="s">
        <v>15</v>
      </c>
    </row>
    <row r="58" spans="1:9" x14ac:dyDescent="0.3">
      <c r="A58" s="68">
        <v>44216</v>
      </c>
      <c r="B58" s="21" t="s">
        <v>132</v>
      </c>
      <c r="C58" s="8"/>
      <c r="D58" s="21"/>
      <c r="E58" s="8">
        <v>2496346</v>
      </c>
      <c r="F58" s="21" t="s">
        <v>11</v>
      </c>
      <c r="G58" s="23" t="s">
        <v>133</v>
      </c>
    </row>
    <row r="59" spans="1:9" x14ac:dyDescent="0.3">
      <c r="A59" s="77">
        <v>44216</v>
      </c>
      <c r="B59" s="78" t="s">
        <v>132</v>
      </c>
      <c r="C59" s="79"/>
      <c r="D59" s="78"/>
      <c r="E59" s="8">
        <v>2496346</v>
      </c>
      <c r="F59" s="78" t="s">
        <v>14</v>
      </c>
      <c r="G59" s="80" t="s">
        <v>133</v>
      </c>
    </row>
    <row r="60" spans="1:9" x14ac:dyDescent="0.3">
      <c r="A60" s="68">
        <v>44212</v>
      </c>
      <c r="B60" s="21" t="s">
        <v>134</v>
      </c>
      <c r="C60" s="8"/>
      <c r="D60" s="21"/>
      <c r="E60" s="8">
        <v>267000</v>
      </c>
      <c r="F60" s="21" t="s">
        <v>11</v>
      </c>
      <c r="G60" s="23" t="s">
        <v>135</v>
      </c>
    </row>
    <row r="61" spans="1:9" x14ac:dyDescent="0.3">
      <c r="A61" s="68">
        <v>44211</v>
      </c>
      <c r="B61" s="24" t="s">
        <v>136</v>
      </c>
      <c r="C61" s="8"/>
      <c r="D61" s="21"/>
      <c r="E61" s="8">
        <v>324571</v>
      </c>
      <c r="F61" s="22" t="s">
        <v>11</v>
      </c>
      <c r="G61" s="23" t="s">
        <v>137</v>
      </c>
    </row>
    <row r="62" spans="1:9" x14ac:dyDescent="0.3">
      <c r="A62" s="68">
        <v>44211</v>
      </c>
      <c r="B62" s="21" t="s">
        <v>138</v>
      </c>
      <c r="C62" s="8"/>
      <c r="D62" s="21"/>
      <c r="E62" s="8">
        <v>1180263</v>
      </c>
      <c r="F62" s="21" t="s">
        <v>11</v>
      </c>
      <c r="G62" s="23" t="s">
        <v>133</v>
      </c>
    </row>
    <row r="63" spans="1:9" x14ac:dyDescent="0.3">
      <c r="A63" s="68">
        <v>44211</v>
      </c>
      <c r="B63" s="21" t="s">
        <v>139</v>
      </c>
      <c r="C63" s="8"/>
      <c r="D63" s="21"/>
      <c r="E63" s="8">
        <v>1180263</v>
      </c>
      <c r="F63" s="21" t="s">
        <v>20</v>
      </c>
      <c r="G63" s="23" t="s">
        <v>133</v>
      </c>
    </row>
    <row r="64" spans="1:9" x14ac:dyDescent="0.3">
      <c r="A64" s="68">
        <v>44218</v>
      </c>
      <c r="B64" s="21" t="s">
        <v>140</v>
      </c>
      <c r="C64" s="8"/>
      <c r="D64" s="21"/>
      <c r="E64" s="8">
        <f>6967*3</f>
        <v>20901</v>
      </c>
      <c r="F64" s="21" t="s">
        <v>17</v>
      </c>
      <c r="G64" s="23" t="s">
        <v>9</v>
      </c>
    </row>
    <row r="65" spans="1:7" x14ac:dyDescent="0.3">
      <c r="A65" s="68">
        <v>44216</v>
      </c>
      <c r="B65" s="21" t="s">
        <v>141</v>
      </c>
      <c r="C65" s="8"/>
      <c r="D65" s="21"/>
      <c r="E65" s="8">
        <f>42000*4</f>
        <v>168000</v>
      </c>
      <c r="F65" s="21" t="s">
        <v>14</v>
      </c>
      <c r="G65" s="23" t="s">
        <v>29</v>
      </c>
    </row>
    <row r="66" spans="1:7" x14ac:dyDescent="0.3">
      <c r="A66" s="68">
        <v>44216</v>
      </c>
      <c r="B66" s="21" t="s">
        <v>142</v>
      </c>
      <c r="C66" s="70"/>
      <c r="D66" s="21"/>
      <c r="E66" s="8">
        <v>117600</v>
      </c>
      <c r="F66" s="21" t="s">
        <v>11</v>
      </c>
      <c r="G66" s="23" t="s">
        <v>143</v>
      </c>
    </row>
    <row r="67" spans="1:7" x14ac:dyDescent="0.3">
      <c r="A67" s="68">
        <v>44217</v>
      </c>
      <c r="B67" s="21" t="s">
        <v>144</v>
      </c>
      <c r="C67" s="70"/>
      <c r="D67" s="21"/>
      <c r="E67" s="8">
        <f>373*20</f>
        <v>7460</v>
      </c>
      <c r="F67" s="21" t="s">
        <v>11</v>
      </c>
      <c r="G67" s="23" t="s">
        <v>145</v>
      </c>
    </row>
    <row r="68" spans="1:7" x14ac:dyDescent="0.3">
      <c r="A68" s="68">
        <v>44217</v>
      </c>
      <c r="B68" s="21" t="s">
        <v>146</v>
      </c>
      <c r="C68" s="8"/>
      <c r="D68" s="21"/>
      <c r="E68" s="8">
        <v>727255</v>
      </c>
      <c r="F68" s="21" t="s">
        <v>11</v>
      </c>
      <c r="G68" s="23" t="s">
        <v>145</v>
      </c>
    </row>
    <row r="69" spans="1:7" x14ac:dyDescent="0.3">
      <c r="A69" s="68">
        <v>44222</v>
      </c>
      <c r="B69" s="21" t="s">
        <v>147</v>
      </c>
      <c r="C69" s="8"/>
      <c r="D69" s="21"/>
      <c r="E69" s="8">
        <v>113300</v>
      </c>
      <c r="F69" s="21" t="s">
        <v>148</v>
      </c>
      <c r="G69" s="23" t="s">
        <v>8</v>
      </c>
    </row>
    <row r="70" spans="1:7" x14ac:dyDescent="0.3">
      <c r="A70" s="68">
        <v>44222</v>
      </c>
      <c r="B70" s="21" t="s">
        <v>149</v>
      </c>
      <c r="C70" s="8"/>
      <c r="D70" s="21"/>
      <c r="E70" s="8">
        <v>2044872</v>
      </c>
      <c r="F70" s="21" t="s">
        <v>11</v>
      </c>
      <c r="G70" s="23" t="s">
        <v>8</v>
      </c>
    </row>
    <row r="71" spans="1:7" x14ac:dyDescent="0.3">
      <c r="A71" s="68">
        <v>44221</v>
      </c>
      <c r="B71" s="21" t="s">
        <v>151</v>
      </c>
      <c r="C71" s="8"/>
      <c r="D71" s="21"/>
      <c r="E71" s="8">
        <v>3080000</v>
      </c>
      <c r="F71" s="21" t="s">
        <v>17</v>
      </c>
      <c r="G71" s="23" t="s">
        <v>152</v>
      </c>
    </row>
    <row r="72" spans="1:7" x14ac:dyDescent="0.3">
      <c r="A72" s="68">
        <v>44221</v>
      </c>
      <c r="B72" s="21" t="s">
        <v>153</v>
      </c>
      <c r="C72" s="8"/>
      <c r="D72" s="21"/>
      <c r="E72" s="8">
        <v>222683</v>
      </c>
      <c r="F72" s="22" t="s">
        <v>154</v>
      </c>
      <c r="G72" s="23" t="s">
        <v>9</v>
      </c>
    </row>
    <row r="73" spans="1:7" x14ac:dyDescent="0.3">
      <c r="A73" s="68">
        <v>44222</v>
      </c>
      <c r="B73" s="21" t="s">
        <v>155</v>
      </c>
      <c r="C73" s="8"/>
      <c r="D73" s="21"/>
      <c r="E73" s="8">
        <v>1040000</v>
      </c>
      <c r="F73" s="22" t="s">
        <v>12</v>
      </c>
      <c r="G73" s="23" t="s">
        <v>156</v>
      </c>
    </row>
    <row r="74" spans="1:7" x14ac:dyDescent="0.3">
      <c r="A74" s="68">
        <v>44222</v>
      </c>
      <c r="B74" s="21" t="s">
        <v>157</v>
      </c>
      <c r="C74" s="8"/>
      <c r="D74" s="21"/>
      <c r="E74" s="8">
        <v>1340000</v>
      </c>
      <c r="F74" s="21" t="s">
        <v>11</v>
      </c>
      <c r="G74" s="23" t="s">
        <v>158</v>
      </c>
    </row>
    <row r="75" spans="1:7" x14ac:dyDescent="0.3">
      <c r="A75" s="68">
        <v>44225</v>
      </c>
      <c r="B75" s="21" t="s">
        <v>159</v>
      </c>
      <c r="C75" s="8"/>
      <c r="D75" s="21"/>
      <c r="E75" s="8">
        <v>285000</v>
      </c>
      <c r="F75" s="21" t="s">
        <v>11</v>
      </c>
      <c r="G75" s="23" t="s">
        <v>16</v>
      </c>
    </row>
    <row r="76" spans="1:7" x14ac:dyDescent="0.3">
      <c r="A76" s="68">
        <v>44224</v>
      </c>
      <c r="B76" s="21" t="s">
        <v>160</v>
      </c>
      <c r="C76" s="8"/>
      <c r="D76" s="21"/>
      <c r="E76" s="8">
        <v>198000</v>
      </c>
      <c r="F76" s="21" t="s">
        <v>131</v>
      </c>
      <c r="G76" s="23" t="s">
        <v>161</v>
      </c>
    </row>
    <row r="77" spans="1:7" x14ac:dyDescent="0.3">
      <c r="A77" s="68"/>
      <c r="B77" s="21"/>
      <c r="C77" s="8"/>
      <c r="D77" s="21"/>
      <c r="E77" s="8"/>
      <c r="F77" s="21"/>
      <c r="G77" s="23"/>
    </row>
    <row r="78" spans="1:7" x14ac:dyDescent="0.3">
      <c r="A78" s="68"/>
      <c r="B78" s="21"/>
      <c r="C78" s="8"/>
      <c r="D78" s="21"/>
      <c r="E78" s="8"/>
      <c r="F78" s="21"/>
      <c r="G78" s="23"/>
    </row>
    <row r="79" spans="1:7" x14ac:dyDescent="0.3">
      <c r="A79" s="68"/>
      <c r="B79" s="21"/>
      <c r="C79" s="8"/>
      <c r="D79" s="21"/>
      <c r="E79" s="8"/>
      <c r="F79" s="21"/>
      <c r="G79" s="23"/>
    </row>
    <row r="80" spans="1:7" x14ac:dyDescent="0.3">
      <c r="A80" s="68"/>
      <c r="B80" s="21"/>
      <c r="C80" s="8"/>
      <c r="D80" s="21"/>
      <c r="E80" s="8"/>
      <c r="F80" s="21"/>
      <c r="G80" s="23"/>
    </row>
    <row r="81" spans="1:8" x14ac:dyDescent="0.3">
      <c r="A81" s="68"/>
      <c r="B81" s="24"/>
      <c r="C81" s="8"/>
      <c r="D81" s="21"/>
      <c r="E81" s="8"/>
      <c r="F81" s="22"/>
      <c r="G81" s="23"/>
    </row>
    <row r="82" spans="1:8" x14ac:dyDescent="0.3">
      <c r="A82" s="68"/>
      <c r="B82" s="21"/>
      <c r="C82" s="8"/>
      <c r="D82" s="21"/>
      <c r="E82" s="8"/>
      <c r="F82" s="21"/>
      <c r="G82" s="23"/>
      <c r="H82" s="20"/>
    </row>
    <row r="83" spans="1:8" x14ac:dyDescent="0.3">
      <c r="A83" s="68"/>
      <c r="B83" s="21"/>
      <c r="C83" s="8"/>
      <c r="D83" s="21"/>
      <c r="E83" s="8"/>
      <c r="F83" s="21"/>
      <c r="G83" s="23"/>
      <c r="H83" s="20"/>
    </row>
    <row r="84" spans="1:8" x14ac:dyDescent="0.3">
      <c r="A84" s="68"/>
      <c r="B84" s="21"/>
      <c r="C84" s="8"/>
      <c r="D84" s="21"/>
      <c r="E84" s="8"/>
      <c r="F84" s="21"/>
      <c r="G84" s="23"/>
    </row>
    <row r="85" spans="1:8" x14ac:dyDescent="0.3">
      <c r="A85" s="68"/>
      <c r="B85" s="21"/>
      <c r="C85" s="8"/>
      <c r="D85" s="21"/>
      <c r="E85" s="8"/>
      <c r="F85" s="21"/>
      <c r="G85" s="23"/>
    </row>
    <row r="86" spans="1:8" x14ac:dyDescent="0.3">
      <c r="A86" s="68"/>
      <c r="B86" s="21"/>
      <c r="C86" s="8"/>
      <c r="D86" s="21"/>
      <c r="E86" s="8"/>
      <c r="F86" s="21"/>
      <c r="G86" s="23"/>
    </row>
    <row r="87" spans="1:8" x14ac:dyDescent="0.3">
      <c r="A87" s="68"/>
      <c r="B87" s="21"/>
      <c r="C87" s="70"/>
      <c r="D87" s="21"/>
      <c r="E87" s="8"/>
      <c r="F87" s="21"/>
      <c r="G87" s="23"/>
      <c r="H87" s="103"/>
    </row>
    <row r="88" spans="1:8" ht="13.9" customHeight="1" x14ac:dyDescent="0.3">
      <c r="A88" s="68"/>
      <c r="B88" s="21"/>
      <c r="C88" s="8"/>
      <c r="D88" s="21"/>
      <c r="E88" s="8"/>
      <c r="F88" s="21"/>
      <c r="G88" s="23"/>
      <c r="H88" s="104"/>
    </row>
    <row r="89" spans="1:8" x14ac:dyDescent="0.3">
      <c r="A89" s="68"/>
      <c r="B89" s="21"/>
      <c r="C89" s="8"/>
      <c r="D89" s="21"/>
      <c r="E89" s="8"/>
      <c r="F89" s="21"/>
      <c r="G89" s="23"/>
    </row>
    <row r="90" spans="1:8" x14ac:dyDescent="0.3">
      <c r="A90" s="68"/>
      <c r="B90" s="24"/>
      <c r="C90" s="8"/>
      <c r="D90" s="21"/>
      <c r="E90" s="8"/>
      <c r="F90" s="22"/>
      <c r="G90" s="23"/>
    </row>
    <row r="91" spans="1:8" x14ac:dyDescent="0.3">
      <c r="A91" s="68"/>
      <c r="B91" s="21"/>
      <c r="C91" s="8"/>
      <c r="D91" s="21"/>
      <c r="E91" s="8"/>
      <c r="F91" s="21"/>
      <c r="G91" s="23"/>
    </row>
    <row r="92" spans="1:8" x14ac:dyDescent="0.3">
      <c r="A92" s="68"/>
      <c r="B92" s="21"/>
      <c r="C92" s="8"/>
      <c r="D92" s="21"/>
      <c r="E92" s="8"/>
      <c r="F92" s="21"/>
      <c r="G92" s="23"/>
    </row>
    <row r="93" spans="1:8" x14ac:dyDescent="0.3">
      <c r="A93" s="68"/>
      <c r="B93" s="21"/>
      <c r="C93" s="8"/>
      <c r="D93" s="21"/>
      <c r="E93" s="8"/>
      <c r="F93" s="21"/>
      <c r="G93" s="23"/>
    </row>
    <row r="94" spans="1:8" x14ac:dyDescent="0.3">
      <c r="A94" s="68"/>
      <c r="B94" s="21"/>
      <c r="C94" s="8"/>
      <c r="D94" s="21"/>
      <c r="E94" s="8"/>
      <c r="F94" s="21"/>
      <c r="G94" s="23"/>
    </row>
    <row r="95" spans="1:8" x14ac:dyDescent="0.3">
      <c r="A95" s="71"/>
      <c r="B95" s="7"/>
      <c r="C95" s="72"/>
      <c r="D95" s="7"/>
      <c r="E95" s="8">
        <f t="shared" ref="E95:E110" si="0">+C95*D95</f>
        <v>0</v>
      </c>
      <c r="F95" s="7"/>
      <c r="G95" s="9"/>
    </row>
    <row r="96" spans="1:8" x14ac:dyDescent="0.3">
      <c r="A96" s="71"/>
      <c r="B96" s="7"/>
      <c r="C96" s="72"/>
      <c r="D96" s="7"/>
      <c r="E96" s="8">
        <f t="shared" si="0"/>
        <v>0</v>
      </c>
      <c r="F96" s="7"/>
      <c r="G96" s="9"/>
    </row>
    <row r="97" spans="1:7" x14ac:dyDescent="0.3">
      <c r="A97" s="68"/>
      <c r="B97" s="7"/>
      <c r="C97" s="8"/>
      <c r="D97" s="7"/>
      <c r="E97" s="8">
        <f t="shared" si="0"/>
        <v>0</v>
      </c>
      <c r="F97" s="7"/>
      <c r="G97" s="9"/>
    </row>
    <row r="98" spans="1:7" x14ac:dyDescent="0.3">
      <c r="A98" s="68"/>
      <c r="B98" s="7"/>
      <c r="C98" s="73"/>
      <c r="D98" s="7"/>
      <c r="E98" s="8">
        <f t="shared" si="0"/>
        <v>0</v>
      </c>
      <c r="F98" s="7"/>
      <c r="G98" s="9"/>
    </row>
    <row r="99" spans="1:7" x14ac:dyDescent="0.3">
      <c r="A99" s="68"/>
      <c r="B99" s="7"/>
      <c r="C99" s="73"/>
      <c r="D99" s="7"/>
      <c r="E99" s="8">
        <f t="shared" si="0"/>
        <v>0</v>
      </c>
      <c r="F99" s="7"/>
      <c r="G99" s="9"/>
    </row>
    <row r="100" spans="1:7" x14ac:dyDescent="0.3">
      <c r="A100" s="71"/>
      <c r="B100" s="10"/>
      <c r="C100" s="73"/>
      <c r="D100" s="7"/>
      <c r="E100" s="8">
        <f t="shared" si="0"/>
        <v>0</v>
      </c>
      <c r="F100" s="64"/>
      <c r="G100" s="9"/>
    </row>
    <row r="101" spans="1:7" x14ac:dyDescent="0.3">
      <c r="A101" s="71"/>
      <c r="B101" s="7"/>
      <c r="C101" s="73"/>
      <c r="D101" s="7"/>
      <c r="E101" s="8">
        <f t="shared" si="0"/>
        <v>0</v>
      </c>
      <c r="F101" s="7"/>
      <c r="G101" s="9"/>
    </row>
    <row r="102" spans="1:7" x14ac:dyDescent="0.3">
      <c r="A102" s="71"/>
      <c r="B102" s="7"/>
      <c r="C102" s="73"/>
      <c r="D102" s="7"/>
      <c r="E102" s="8">
        <f t="shared" si="0"/>
        <v>0</v>
      </c>
      <c r="F102" s="7"/>
      <c r="G102" s="9"/>
    </row>
    <row r="103" spans="1:7" x14ac:dyDescent="0.3">
      <c r="A103" s="71"/>
      <c r="B103" s="7"/>
      <c r="C103" s="73"/>
      <c r="D103" s="7"/>
      <c r="E103" s="8">
        <f t="shared" si="0"/>
        <v>0</v>
      </c>
      <c r="F103" s="7"/>
      <c r="G103" s="9"/>
    </row>
    <row r="104" spans="1:7" x14ac:dyDescent="0.3">
      <c r="A104" s="71"/>
      <c r="B104" s="7"/>
      <c r="C104" s="73"/>
      <c r="D104" s="7"/>
      <c r="E104" s="8">
        <f t="shared" si="0"/>
        <v>0</v>
      </c>
      <c r="F104" s="7"/>
      <c r="G104" s="9"/>
    </row>
    <row r="105" spans="1:7" x14ac:dyDescent="0.3">
      <c r="A105" s="71"/>
      <c r="B105" s="7"/>
      <c r="C105" s="72"/>
      <c r="D105" s="7"/>
      <c r="E105" s="8">
        <f t="shared" si="0"/>
        <v>0</v>
      </c>
      <c r="F105" s="7"/>
      <c r="G105" s="9"/>
    </row>
    <row r="106" spans="1:7" x14ac:dyDescent="0.3">
      <c r="A106" s="71"/>
      <c r="B106" s="7"/>
      <c r="C106" s="72"/>
      <c r="D106" s="7"/>
      <c r="E106" s="8">
        <f t="shared" si="0"/>
        <v>0</v>
      </c>
      <c r="F106" s="7"/>
      <c r="G106" s="9"/>
    </row>
    <row r="107" spans="1:7" x14ac:dyDescent="0.3">
      <c r="A107" s="68"/>
      <c r="B107" s="7"/>
      <c r="C107" s="8"/>
      <c r="D107" s="7"/>
      <c r="E107" s="8">
        <f t="shared" si="0"/>
        <v>0</v>
      </c>
      <c r="F107" s="7"/>
      <c r="G107" s="9"/>
    </row>
    <row r="108" spans="1:7" x14ac:dyDescent="0.3">
      <c r="A108" s="68"/>
      <c r="B108" s="7"/>
      <c r="C108" s="73"/>
      <c r="D108" s="7"/>
      <c r="E108" s="8">
        <f t="shared" si="0"/>
        <v>0</v>
      </c>
      <c r="F108" s="7"/>
      <c r="G108" s="9"/>
    </row>
    <row r="109" spans="1:7" x14ac:dyDescent="0.3">
      <c r="A109" s="71"/>
      <c r="B109" s="7"/>
      <c r="C109" s="73"/>
      <c r="D109" s="7"/>
      <c r="E109" s="8">
        <f t="shared" si="0"/>
        <v>0</v>
      </c>
      <c r="F109" s="7"/>
      <c r="G109" s="9"/>
    </row>
    <row r="110" spans="1:7" x14ac:dyDescent="0.3">
      <c r="A110" s="71"/>
      <c r="B110" s="7"/>
      <c r="C110" s="73"/>
      <c r="D110" s="7"/>
      <c r="E110" s="8">
        <f t="shared" si="0"/>
        <v>0</v>
      </c>
      <c r="F110" s="7"/>
      <c r="G110" s="9"/>
    </row>
    <row r="111" spans="1:7" ht="18.75" x14ac:dyDescent="0.3">
      <c r="A111" s="11"/>
      <c r="B111" s="19"/>
      <c r="C111" s="12"/>
      <c r="D111" s="13" t="s">
        <v>10</v>
      </c>
      <c r="E111" s="14">
        <f>+SUM(E7:E110)</f>
        <v>120217480</v>
      </c>
      <c r="F111" s="15"/>
      <c r="G111" s="15"/>
    </row>
    <row r="112" spans="1:7" ht="20.25" x14ac:dyDescent="0.3">
      <c r="A112" s="86" t="s">
        <v>7</v>
      </c>
      <c r="B112" s="87"/>
      <c r="C112" s="87"/>
      <c r="D112" s="87"/>
      <c r="E112" s="87"/>
      <c r="F112" s="87"/>
      <c r="G112" s="88"/>
    </row>
    <row r="113" spans="1:7" x14ac:dyDescent="0.3">
      <c r="A113" s="11"/>
      <c r="B113" s="19"/>
      <c r="C113" s="12"/>
      <c r="D113" s="19"/>
      <c r="E113" s="12">
        <v>0</v>
      </c>
      <c r="F113" s="19"/>
      <c r="G113" s="19"/>
    </row>
    <row r="114" spans="1:7" x14ac:dyDescent="0.3">
      <c r="A114" s="11"/>
      <c r="B114" s="19"/>
      <c r="C114" s="12"/>
      <c r="D114" s="19"/>
      <c r="E114" s="12">
        <f>+C114*D114</f>
        <v>0</v>
      </c>
      <c r="F114" s="19"/>
      <c r="G114" s="19"/>
    </row>
    <row r="115" spans="1:7" x14ac:dyDescent="0.3">
      <c r="A115" s="11"/>
      <c r="B115" s="19"/>
      <c r="C115" s="12"/>
      <c r="D115" s="19"/>
      <c r="E115" s="12">
        <f t="shared" ref="E115:E178" si="1">+C115*D115</f>
        <v>0</v>
      </c>
      <c r="F115" s="19"/>
      <c r="G115" s="19"/>
    </row>
    <row r="116" spans="1:7" x14ac:dyDescent="0.3">
      <c r="A116" s="11"/>
      <c r="B116" s="19"/>
      <c r="C116" s="12"/>
      <c r="D116" s="19"/>
      <c r="E116" s="12">
        <f t="shared" si="1"/>
        <v>0</v>
      </c>
      <c r="F116" s="19"/>
      <c r="G116" s="19"/>
    </row>
    <row r="117" spans="1:7" x14ac:dyDescent="0.3">
      <c r="A117" s="11"/>
      <c r="B117" s="19"/>
      <c r="C117" s="12"/>
      <c r="D117" s="19"/>
      <c r="E117" s="12">
        <f t="shared" si="1"/>
        <v>0</v>
      </c>
      <c r="F117" s="19"/>
      <c r="G117" s="19"/>
    </row>
    <row r="118" spans="1:7" x14ac:dyDescent="0.3">
      <c r="A118" s="11"/>
      <c r="B118" s="19"/>
      <c r="C118" s="12"/>
      <c r="D118" s="19"/>
      <c r="E118" s="12">
        <f t="shared" si="1"/>
        <v>0</v>
      </c>
      <c r="F118" s="19"/>
      <c r="G118" s="19"/>
    </row>
    <row r="119" spans="1:7" x14ac:dyDescent="0.3">
      <c r="A119" s="11"/>
      <c r="B119" s="19"/>
      <c r="C119" s="12"/>
      <c r="D119" s="19"/>
      <c r="E119" s="12">
        <f t="shared" si="1"/>
        <v>0</v>
      </c>
      <c r="F119" s="19"/>
      <c r="G119" s="19"/>
    </row>
    <row r="120" spans="1:7" x14ac:dyDescent="0.3">
      <c r="A120" s="11"/>
      <c r="B120" s="19"/>
      <c r="C120" s="12"/>
      <c r="D120" s="19"/>
      <c r="E120" s="12">
        <f t="shared" si="1"/>
        <v>0</v>
      </c>
      <c r="F120" s="19"/>
      <c r="G120" s="19"/>
    </row>
    <row r="121" spans="1:7" x14ac:dyDescent="0.3">
      <c r="A121" s="11"/>
      <c r="B121" s="19"/>
      <c r="C121" s="12"/>
      <c r="D121" s="19"/>
      <c r="E121" s="12">
        <f t="shared" si="1"/>
        <v>0</v>
      </c>
      <c r="F121" s="19"/>
      <c r="G121" s="19"/>
    </row>
    <row r="122" spans="1:7" x14ac:dyDescent="0.3">
      <c r="A122" s="11"/>
      <c r="B122" s="19"/>
      <c r="C122" s="12"/>
      <c r="D122" s="19"/>
      <c r="E122" s="12">
        <f t="shared" si="1"/>
        <v>0</v>
      </c>
      <c r="F122" s="19"/>
      <c r="G122" s="19"/>
    </row>
    <row r="123" spans="1:7" x14ac:dyDescent="0.3">
      <c r="A123" s="11"/>
      <c r="B123" s="19"/>
      <c r="C123" s="12"/>
      <c r="D123" s="19"/>
      <c r="E123" s="12">
        <f t="shared" si="1"/>
        <v>0</v>
      </c>
      <c r="F123" s="19"/>
      <c r="G123" s="19"/>
    </row>
    <row r="124" spans="1:7" x14ac:dyDescent="0.3">
      <c r="A124" s="11"/>
      <c r="B124" s="19"/>
      <c r="C124" s="12"/>
      <c r="D124" s="19"/>
      <c r="E124" s="12">
        <f t="shared" si="1"/>
        <v>0</v>
      </c>
      <c r="F124" s="19"/>
      <c r="G124" s="19"/>
    </row>
    <row r="125" spans="1:7" x14ac:dyDescent="0.3">
      <c r="A125" s="11"/>
      <c r="B125" s="19"/>
      <c r="C125" s="12"/>
      <c r="D125" s="19"/>
      <c r="E125" s="12">
        <f t="shared" si="1"/>
        <v>0</v>
      </c>
      <c r="F125" s="19"/>
      <c r="G125" s="19"/>
    </row>
    <row r="126" spans="1:7" x14ac:dyDescent="0.3">
      <c r="A126" s="11"/>
      <c r="B126" s="19"/>
      <c r="C126" s="12"/>
      <c r="D126" s="19"/>
      <c r="E126" s="12">
        <f t="shared" si="1"/>
        <v>0</v>
      </c>
      <c r="F126" s="19"/>
      <c r="G126" s="19"/>
    </row>
    <row r="127" spans="1:7" x14ac:dyDescent="0.3">
      <c r="A127" s="11"/>
      <c r="B127" s="19"/>
      <c r="C127" s="12"/>
      <c r="D127" s="19"/>
      <c r="E127" s="12">
        <f t="shared" si="1"/>
        <v>0</v>
      </c>
      <c r="F127" s="19"/>
      <c r="G127" s="19"/>
    </row>
    <row r="128" spans="1:7" x14ac:dyDescent="0.3">
      <c r="A128" s="11"/>
      <c r="B128" s="19"/>
      <c r="C128" s="12"/>
      <c r="D128" s="19"/>
      <c r="E128" s="12">
        <f t="shared" si="1"/>
        <v>0</v>
      </c>
      <c r="F128" s="19"/>
      <c r="G128" s="19"/>
    </row>
    <row r="129" spans="1:7" x14ac:dyDescent="0.3">
      <c r="A129" s="11"/>
      <c r="B129" s="19"/>
      <c r="C129" s="12"/>
      <c r="D129" s="19"/>
      <c r="E129" s="12">
        <f t="shared" si="1"/>
        <v>0</v>
      </c>
      <c r="F129" s="19"/>
      <c r="G129" s="19"/>
    </row>
    <row r="130" spans="1:7" x14ac:dyDescent="0.3">
      <c r="A130" s="11"/>
      <c r="B130" s="19"/>
      <c r="C130" s="12"/>
      <c r="D130" s="19"/>
      <c r="E130" s="12">
        <f t="shared" si="1"/>
        <v>0</v>
      </c>
      <c r="F130" s="19"/>
      <c r="G130" s="19"/>
    </row>
    <row r="131" spans="1:7" x14ac:dyDescent="0.3">
      <c r="A131" s="11"/>
      <c r="B131" s="19"/>
      <c r="C131" s="12"/>
      <c r="D131" s="19"/>
      <c r="E131" s="12">
        <f t="shared" si="1"/>
        <v>0</v>
      </c>
      <c r="F131" s="19"/>
      <c r="G131" s="19"/>
    </row>
    <row r="132" spans="1:7" x14ac:dyDescent="0.3">
      <c r="A132" s="11"/>
      <c r="B132" s="19"/>
      <c r="C132" s="12"/>
      <c r="D132" s="19"/>
      <c r="E132" s="12">
        <f t="shared" si="1"/>
        <v>0</v>
      </c>
      <c r="F132" s="19"/>
      <c r="G132" s="19"/>
    </row>
    <row r="133" spans="1:7" x14ac:dyDescent="0.3">
      <c r="A133" s="11"/>
      <c r="B133" s="19"/>
      <c r="C133" s="12"/>
      <c r="D133" s="19"/>
      <c r="E133" s="12">
        <f t="shared" si="1"/>
        <v>0</v>
      </c>
      <c r="F133" s="19"/>
      <c r="G133" s="19"/>
    </row>
    <row r="134" spans="1:7" x14ac:dyDescent="0.3">
      <c r="A134" s="11"/>
      <c r="B134" s="19"/>
      <c r="C134" s="12"/>
      <c r="D134" s="19"/>
      <c r="E134" s="12">
        <f t="shared" si="1"/>
        <v>0</v>
      </c>
      <c r="F134" s="19"/>
      <c r="G134" s="19"/>
    </row>
    <row r="135" spans="1:7" x14ac:dyDescent="0.3">
      <c r="A135" s="11"/>
      <c r="B135" s="19"/>
      <c r="C135" s="12"/>
      <c r="D135" s="19"/>
      <c r="E135" s="12">
        <f t="shared" si="1"/>
        <v>0</v>
      </c>
      <c r="F135" s="19"/>
      <c r="G135" s="19"/>
    </row>
    <row r="136" spans="1:7" x14ac:dyDescent="0.3">
      <c r="A136" s="11"/>
      <c r="B136" s="19"/>
      <c r="C136" s="12"/>
      <c r="D136" s="19"/>
      <c r="E136" s="12">
        <f t="shared" si="1"/>
        <v>0</v>
      </c>
      <c r="F136" s="19"/>
      <c r="G136" s="19"/>
    </row>
    <row r="137" spans="1:7" x14ac:dyDescent="0.3">
      <c r="A137" s="11"/>
      <c r="B137" s="19"/>
      <c r="C137" s="12"/>
      <c r="D137" s="19"/>
      <c r="E137" s="12">
        <f t="shared" si="1"/>
        <v>0</v>
      </c>
      <c r="F137" s="19"/>
      <c r="G137" s="19"/>
    </row>
    <row r="138" spans="1:7" x14ac:dyDescent="0.3">
      <c r="A138" s="11"/>
      <c r="B138" s="19"/>
      <c r="C138" s="12"/>
      <c r="D138" s="19"/>
      <c r="E138" s="12">
        <f t="shared" si="1"/>
        <v>0</v>
      </c>
      <c r="F138" s="19"/>
      <c r="G138" s="19"/>
    </row>
    <row r="139" spans="1:7" x14ac:dyDescent="0.3">
      <c r="A139" s="11"/>
      <c r="B139" s="19"/>
      <c r="C139" s="12"/>
      <c r="D139" s="19"/>
      <c r="E139" s="12">
        <f t="shared" si="1"/>
        <v>0</v>
      </c>
      <c r="F139" s="19"/>
      <c r="G139" s="19"/>
    </row>
    <row r="140" spans="1:7" x14ac:dyDescent="0.3">
      <c r="A140" s="19"/>
      <c r="B140" s="19"/>
      <c r="C140" s="12"/>
      <c r="D140" s="19"/>
      <c r="E140" s="12">
        <f t="shared" si="1"/>
        <v>0</v>
      </c>
      <c r="F140" s="19"/>
      <c r="G140" s="19"/>
    </row>
    <row r="141" spans="1:7" x14ac:dyDescent="0.3">
      <c r="A141" s="19"/>
      <c r="B141" s="19"/>
      <c r="C141" s="12"/>
      <c r="D141" s="19"/>
      <c r="E141" s="12">
        <f t="shared" si="1"/>
        <v>0</v>
      </c>
      <c r="F141" s="19"/>
      <c r="G141" s="19"/>
    </row>
    <row r="142" spans="1:7" x14ac:dyDescent="0.3">
      <c r="A142" s="19"/>
      <c r="B142" s="19"/>
      <c r="C142" s="12"/>
      <c r="D142" s="19"/>
      <c r="E142" s="12">
        <f t="shared" si="1"/>
        <v>0</v>
      </c>
      <c r="F142" s="19"/>
      <c r="G142" s="19"/>
    </row>
    <row r="143" spans="1:7" x14ac:dyDescent="0.3">
      <c r="A143" s="19"/>
      <c r="B143" s="19"/>
      <c r="C143" s="12"/>
      <c r="D143" s="19"/>
      <c r="E143" s="12">
        <f t="shared" si="1"/>
        <v>0</v>
      </c>
      <c r="F143" s="19"/>
      <c r="G143" s="19"/>
    </row>
    <row r="144" spans="1:7" x14ac:dyDescent="0.3">
      <c r="A144" s="19"/>
      <c r="B144" s="19"/>
      <c r="C144" s="12"/>
      <c r="D144" s="19"/>
      <c r="E144" s="12">
        <f t="shared" si="1"/>
        <v>0</v>
      </c>
      <c r="F144" s="19"/>
      <c r="G144" s="19"/>
    </row>
    <row r="145" spans="1:7" x14ac:dyDescent="0.3">
      <c r="A145" s="19"/>
      <c r="B145" s="19"/>
      <c r="C145" s="12"/>
      <c r="D145" s="19"/>
      <c r="E145" s="12">
        <f t="shared" si="1"/>
        <v>0</v>
      </c>
      <c r="F145" s="19"/>
      <c r="G145" s="19"/>
    </row>
    <row r="146" spans="1:7" x14ac:dyDescent="0.3">
      <c r="A146" s="19"/>
      <c r="B146" s="19"/>
      <c r="C146" s="12"/>
      <c r="D146" s="19"/>
      <c r="E146" s="12">
        <f t="shared" si="1"/>
        <v>0</v>
      </c>
      <c r="F146" s="19"/>
      <c r="G146" s="19"/>
    </row>
    <row r="147" spans="1:7" x14ac:dyDescent="0.3">
      <c r="A147" s="19"/>
      <c r="B147" s="19"/>
      <c r="C147" s="12"/>
      <c r="D147" s="19"/>
      <c r="E147" s="12">
        <f t="shared" si="1"/>
        <v>0</v>
      </c>
      <c r="F147" s="19"/>
      <c r="G147" s="19"/>
    </row>
    <row r="148" spans="1:7" x14ac:dyDescent="0.3">
      <c r="A148" s="19"/>
      <c r="B148" s="19"/>
      <c r="C148" s="12"/>
      <c r="D148" s="19"/>
      <c r="E148" s="12">
        <f t="shared" si="1"/>
        <v>0</v>
      </c>
      <c r="F148" s="19"/>
      <c r="G148" s="19"/>
    </row>
    <row r="149" spans="1:7" x14ac:dyDescent="0.3">
      <c r="A149" s="19"/>
      <c r="B149" s="19"/>
      <c r="C149" s="12"/>
      <c r="D149" s="19"/>
      <c r="E149" s="12">
        <f t="shared" si="1"/>
        <v>0</v>
      </c>
      <c r="F149" s="19"/>
      <c r="G149" s="19"/>
    </row>
    <row r="150" spans="1:7" x14ac:dyDescent="0.3">
      <c r="A150" s="19"/>
      <c r="B150" s="19"/>
      <c r="C150" s="12"/>
      <c r="D150" s="19"/>
      <c r="E150" s="12">
        <f t="shared" si="1"/>
        <v>0</v>
      </c>
      <c r="F150" s="19"/>
      <c r="G150" s="19"/>
    </row>
    <row r="151" spans="1:7" x14ac:dyDescent="0.3">
      <c r="A151" s="19"/>
      <c r="B151" s="19"/>
      <c r="C151" s="12"/>
      <c r="D151" s="19"/>
      <c r="E151" s="12">
        <f t="shared" si="1"/>
        <v>0</v>
      </c>
      <c r="F151" s="19"/>
      <c r="G151" s="19"/>
    </row>
    <row r="152" spans="1:7" x14ac:dyDescent="0.3">
      <c r="A152" s="19"/>
      <c r="B152" s="19"/>
      <c r="C152" s="12"/>
      <c r="D152" s="19"/>
      <c r="E152" s="12">
        <f t="shared" si="1"/>
        <v>0</v>
      </c>
      <c r="F152" s="19"/>
      <c r="G152" s="19"/>
    </row>
    <row r="153" spans="1:7" x14ac:dyDescent="0.3">
      <c r="A153" s="19"/>
      <c r="B153" s="19"/>
      <c r="C153" s="12"/>
      <c r="D153" s="19"/>
      <c r="E153" s="12">
        <f t="shared" si="1"/>
        <v>0</v>
      </c>
      <c r="F153" s="19"/>
      <c r="G153" s="19"/>
    </row>
    <row r="154" spans="1:7" x14ac:dyDescent="0.3">
      <c r="A154" s="19"/>
      <c r="B154" s="19"/>
      <c r="C154" s="12"/>
      <c r="D154" s="19"/>
      <c r="E154" s="12">
        <f t="shared" si="1"/>
        <v>0</v>
      </c>
      <c r="F154" s="19"/>
      <c r="G154" s="19"/>
    </row>
    <row r="155" spans="1:7" x14ac:dyDescent="0.3">
      <c r="A155" s="19"/>
      <c r="B155" s="19"/>
      <c r="C155" s="12"/>
      <c r="D155" s="19"/>
      <c r="E155" s="12">
        <f t="shared" si="1"/>
        <v>0</v>
      </c>
      <c r="F155" s="19"/>
      <c r="G155" s="19"/>
    </row>
    <row r="156" spans="1:7" x14ac:dyDescent="0.3">
      <c r="A156" s="19"/>
      <c r="B156" s="19"/>
      <c r="C156" s="12"/>
      <c r="D156" s="19"/>
      <c r="E156" s="12">
        <f t="shared" si="1"/>
        <v>0</v>
      </c>
      <c r="F156" s="19"/>
      <c r="G156" s="19"/>
    </row>
    <row r="157" spans="1:7" x14ac:dyDescent="0.3">
      <c r="A157" s="19"/>
      <c r="B157" s="19"/>
      <c r="C157" s="12"/>
      <c r="D157" s="19"/>
      <c r="E157" s="12">
        <f t="shared" si="1"/>
        <v>0</v>
      </c>
      <c r="F157" s="19"/>
      <c r="G157" s="19"/>
    </row>
    <row r="158" spans="1:7" x14ac:dyDescent="0.3">
      <c r="A158" s="19"/>
      <c r="B158" s="19"/>
      <c r="C158" s="12"/>
      <c r="D158" s="19"/>
      <c r="E158" s="12">
        <f t="shared" si="1"/>
        <v>0</v>
      </c>
      <c r="F158" s="19"/>
      <c r="G158" s="19"/>
    </row>
    <row r="159" spans="1:7" x14ac:dyDescent="0.3">
      <c r="A159" s="19"/>
      <c r="B159" s="19"/>
      <c r="C159" s="12"/>
      <c r="D159" s="19"/>
      <c r="E159" s="12">
        <f t="shared" si="1"/>
        <v>0</v>
      </c>
      <c r="F159" s="19"/>
      <c r="G159" s="19"/>
    </row>
    <row r="160" spans="1:7" x14ac:dyDescent="0.3">
      <c r="A160" s="19"/>
      <c r="B160" s="19"/>
      <c r="C160" s="12"/>
      <c r="D160" s="19"/>
      <c r="E160" s="12">
        <f t="shared" si="1"/>
        <v>0</v>
      </c>
      <c r="F160" s="19"/>
      <c r="G160" s="19"/>
    </row>
    <row r="161" spans="1:7" x14ac:dyDescent="0.3">
      <c r="A161" s="19"/>
      <c r="B161" s="19"/>
      <c r="C161" s="12"/>
      <c r="D161" s="19"/>
      <c r="E161" s="12">
        <f t="shared" si="1"/>
        <v>0</v>
      </c>
      <c r="F161" s="19"/>
      <c r="G161" s="19"/>
    </row>
    <row r="162" spans="1:7" x14ac:dyDescent="0.3">
      <c r="A162" s="19"/>
      <c r="B162" s="19"/>
      <c r="C162" s="12"/>
      <c r="D162" s="19"/>
      <c r="E162" s="12">
        <f t="shared" si="1"/>
        <v>0</v>
      </c>
      <c r="F162" s="19"/>
      <c r="G162" s="19"/>
    </row>
    <row r="163" spans="1:7" x14ac:dyDescent="0.3">
      <c r="A163" s="19"/>
      <c r="B163" s="19"/>
      <c r="C163" s="12"/>
      <c r="D163" s="19"/>
      <c r="E163" s="12">
        <f t="shared" si="1"/>
        <v>0</v>
      </c>
      <c r="F163" s="19"/>
      <c r="G163" s="19"/>
    </row>
    <row r="164" spans="1:7" x14ac:dyDescent="0.3">
      <c r="A164" s="19"/>
      <c r="B164" s="19"/>
      <c r="C164" s="12"/>
      <c r="D164" s="19"/>
      <c r="E164" s="12">
        <f t="shared" si="1"/>
        <v>0</v>
      </c>
      <c r="F164" s="19"/>
      <c r="G164" s="19"/>
    </row>
    <row r="165" spans="1:7" x14ac:dyDescent="0.3">
      <c r="A165" s="19"/>
      <c r="B165" s="19"/>
      <c r="C165" s="12"/>
      <c r="D165" s="19"/>
      <c r="E165" s="12">
        <f t="shared" si="1"/>
        <v>0</v>
      </c>
      <c r="F165" s="19"/>
      <c r="G165" s="19"/>
    </row>
    <row r="166" spans="1:7" x14ac:dyDescent="0.3">
      <c r="A166" s="19"/>
      <c r="B166" s="19"/>
      <c r="C166" s="12"/>
      <c r="D166" s="19"/>
      <c r="E166" s="12">
        <f t="shared" si="1"/>
        <v>0</v>
      </c>
      <c r="F166" s="19"/>
      <c r="G166" s="19"/>
    </row>
    <row r="167" spans="1:7" x14ac:dyDescent="0.3">
      <c r="A167" s="19"/>
      <c r="B167" s="19"/>
      <c r="C167" s="12"/>
      <c r="D167" s="19"/>
      <c r="E167" s="12">
        <f t="shared" si="1"/>
        <v>0</v>
      </c>
      <c r="F167" s="19"/>
      <c r="G167" s="19"/>
    </row>
    <row r="168" spans="1:7" x14ac:dyDescent="0.3">
      <c r="A168" s="19"/>
      <c r="B168" s="19"/>
      <c r="C168" s="12"/>
      <c r="D168" s="19"/>
      <c r="E168" s="12">
        <f t="shared" si="1"/>
        <v>0</v>
      </c>
      <c r="F168" s="19"/>
      <c r="G168" s="19"/>
    </row>
    <row r="169" spans="1:7" x14ac:dyDescent="0.3">
      <c r="A169" s="19"/>
      <c r="B169" s="19"/>
      <c r="C169" s="12"/>
      <c r="D169" s="19"/>
      <c r="E169" s="12">
        <f t="shared" si="1"/>
        <v>0</v>
      </c>
      <c r="F169" s="19"/>
      <c r="G169" s="19"/>
    </row>
    <row r="170" spans="1:7" x14ac:dyDescent="0.3">
      <c r="A170" s="19"/>
      <c r="B170" s="19"/>
      <c r="C170" s="12"/>
      <c r="D170" s="19"/>
      <c r="E170" s="12">
        <f t="shared" si="1"/>
        <v>0</v>
      </c>
      <c r="F170" s="19"/>
      <c r="G170" s="19"/>
    </row>
    <row r="171" spans="1:7" x14ac:dyDescent="0.3">
      <c r="A171" s="19"/>
      <c r="B171" s="19"/>
      <c r="C171" s="12"/>
      <c r="D171" s="19"/>
      <c r="E171" s="12">
        <f t="shared" si="1"/>
        <v>0</v>
      </c>
      <c r="F171" s="19"/>
      <c r="G171" s="19"/>
    </row>
    <row r="172" spans="1:7" x14ac:dyDescent="0.3">
      <c r="A172" s="19"/>
      <c r="B172" s="19"/>
      <c r="C172" s="12"/>
      <c r="D172" s="19"/>
      <c r="E172" s="12">
        <f t="shared" si="1"/>
        <v>0</v>
      </c>
      <c r="F172" s="19"/>
      <c r="G172" s="19"/>
    </row>
    <row r="173" spans="1:7" x14ac:dyDescent="0.3">
      <c r="A173" s="19"/>
      <c r="B173" s="19"/>
      <c r="C173" s="12"/>
      <c r="D173" s="19"/>
      <c r="E173" s="12">
        <f t="shared" si="1"/>
        <v>0</v>
      </c>
      <c r="F173" s="19"/>
      <c r="G173" s="19"/>
    </row>
    <row r="174" spans="1:7" x14ac:dyDescent="0.3">
      <c r="A174" s="19"/>
      <c r="B174" s="19"/>
      <c r="C174" s="12"/>
      <c r="D174" s="19"/>
      <c r="E174" s="12">
        <f t="shared" si="1"/>
        <v>0</v>
      </c>
      <c r="F174" s="19"/>
      <c r="G174" s="19"/>
    </row>
    <row r="175" spans="1:7" x14ac:dyDescent="0.3">
      <c r="A175" s="19"/>
      <c r="B175" s="19"/>
      <c r="C175" s="12"/>
      <c r="D175" s="19"/>
      <c r="E175" s="12">
        <f t="shared" si="1"/>
        <v>0</v>
      </c>
      <c r="F175" s="19"/>
      <c r="G175" s="19"/>
    </row>
    <row r="176" spans="1:7" x14ac:dyDescent="0.3">
      <c r="A176" s="19"/>
      <c r="B176" s="19"/>
      <c r="C176" s="12"/>
      <c r="D176" s="19"/>
      <c r="E176" s="12">
        <f t="shared" si="1"/>
        <v>0</v>
      </c>
      <c r="F176" s="19"/>
      <c r="G176" s="19"/>
    </row>
    <row r="177" spans="1:7" x14ac:dyDescent="0.3">
      <c r="A177" s="19"/>
      <c r="B177" s="19"/>
      <c r="C177" s="12"/>
      <c r="D177" s="19"/>
      <c r="E177" s="12">
        <f t="shared" si="1"/>
        <v>0</v>
      </c>
      <c r="F177" s="19"/>
      <c r="G177" s="19"/>
    </row>
    <row r="178" spans="1:7" x14ac:dyDescent="0.3">
      <c r="A178" s="19"/>
      <c r="B178" s="19"/>
      <c r="C178" s="12"/>
      <c r="D178" s="19"/>
      <c r="E178" s="12">
        <f t="shared" si="1"/>
        <v>0</v>
      </c>
      <c r="F178" s="19"/>
      <c r="G178" s="19"/>
    </row>
    <row r="179" spans="1:7" x14ac:dyDescent="0.3">
      <c r="A179" s="19"/>
      <c r="B179" s="19"/>
      <c r="C179" s="12"/>
      <c r="D179" s="19"/>
      <c r="E179" s="12">
        <f>+C179*D179</f>
        <v>0</v>
      </c>
      <c r="F179" s="19"/>
      <c r="G179" s="19"/>
    </row>
    <row r="180" spans="1:7" x14ac:dyDescent="0.3">
      <c r="A180" s="19"/>
      <c r="B180" s="19"/>
      <c r="C180" s="12"/>
      <c r="D180" s="19"/>
      <c r="E180" s="12">
        <f>+C180*D180</f>
        <v>0</v>
      </c>
      <c r="F180" s="19"/>
      <c r="G180" s="19"/>
    </row>
    <row r="181" spans="1:7" x14ac:dyDescent="0.3">
      <c r="A181" s="19"/>
      <c r="B181" s="19"/>
      <c r="C181" s="12"/>
      <c r="D181" s="19"/>
      <c r="E181" s="12">
        <f>+C181*D181</f>
        <v>0</v>
      </c>
      <c r="F181" s="19"/>
      <c r="G181" s="19"/>
    </row>
    <row r="182" spans="1:7" x14ac:dyDescent="0.3">
      <c r="A182" s="3"/>
      <c r="B182" s="3"/>
      <c r="C182" s="12"/>
      <c r="D182" s="19"/>
      <c r="E182" s="12">
        <f>+C182*D182</f>
        <v>0</v>
      </c>
      <c r="F182" s="3"/>
      <c r="G182" s="3"/>
    </row>
    <row r="183" spans="1:7" x14ac:dyDescent="0.3">
      <c r="D183" s="2" t="s">
        <v>10</v>
      </c>
      <c r="E183" s="16">
        <f>SUM(E113:E182)</f>
        <v>0</v>
      </c>
    </row>
  </sheetData>
  <autoFilter ref="A4:H183"/>
  <mergeCells count="13">
    <mergeCell ref="H4:H6"/>
    <mergeCell ref="J12:K12"/>
    <mergeCell ref="A112:G112"/>
    <mergeCell ref="A1:G3"/>
    <mergeCell ref="A4:A6"/>
    <mergeCell ref="B4:B6"/>
    <mergeCell ref="C4:C6"/>
    <mergeCell ref="D4:D6"/>
    <mergeCell ref="E4:E6"/>
    <mergeCell ref="F4:F6"/>
    <mergeCell ref="G4:G6"/>
    <mergeCell ref="J7:K7"/>
    <mergeCell ref="H87:H88"/>
  </mergeCells>
  <pageMargins left="0.7" right="0.7" top="0.75" bottom="0.75" header="0.3" footer="0.3"/>
  <pageSetup scale="4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M27"/>
  <sheetViews>
    <sheetView zoomScale="90" zoomScaleNormal="90" workbookViewId="0">
      <selection activeCell="H21" sqref="H21"/>
    </sheetView>
  </sheetViews>
  <sheetFormatPr baseColWidth="10" defaultRowHeight="15" x14ac:dyDescent="0.25"/>
  <cols>
    <col min="2" max="2" width="12.85546875" customWidth="1"/>
    <col min="3" max="3" width="16.85546875" bestFit="1" customWidth="1"/>
    <col min="4" max="4" width="15.5703125" customWidth="1"/>
    <col min="5" max="5" width="12" hidden="1" customWidth="1"/>
    <col min="6" max="6" width="12.7109375" bestFit="1" customWidth="1"/>
    <col min="7" max="7" width="16.85546875" bestFit="1" customWidth="1"/>
    <col min="8" max="8" width="17.140625" bestFit="1" customWidth="1"/>
    <col min="9" max="9" width="15.42578125" customWidth="1"/>
    <col min="10" max="10" width="12" customWidth="1"/>
    <col min="11" max="11" width="16.85546875" bestFit="1" customWidth="1"/>
    <col min="12" max="13" width="12.85546875" hidden="1" customWidth="1"/>
  </cols>
  <sheetData>
    <row r="1" spans="2:13" ht="15.75" thickBot="1" x14ac:dyDescent="0.3"/>
    <row r="2" spans="2:13" ht="15" customHeight="1" x14ac:dyDescent="0.25">
      <c r="B2" s="105" t="s">
        <v>66</v>
      </c>
      <c r="C2" s="106"/>
      <c r="D2" s="106"/>
      <c r="E2" s="106"/>
      <c r="F2" s="106"/>
      <c r="G2" s="106"/>
      <c r="H2" s="106"/>
      <c r="I2" s="106"/>
      <c r="J2" s="106"/>
      <c r="K2" s="107"/>
      <c r="L2" s="26"/>
    </row>
    <row r="3" spans="2:13" ht="15" customHeight="1" thickBot="1" x14ac:dyDescent="0.3">
      <c r="B3" s="108"/>
      <c r="C3" s="109"/>
      <c r="D3" s="109"/>
      <c r="E3" s="109"/>
      <c r="F3" s="109"/>
      <c r="G3" s="109"/>
      <c r="H3" s="109"/>
      <c r="I3" s="109"/>
      <c r="J3" s="109"/>
      <c r="K3" s="110"/>
      <c r="L3" s="26"/>
    </row>
    <row r="4" spans="2:13" ht="15.75" thickBot="1" x14ac:dyDescent="0.3">
      <c r="B4" s="111" t="s">
        <v>46</v>
      </c>
      <c r="C4" s="113" t="s">
        <v>45</v>
      </c>
      <c r="D4" s="114"/>
      <c r="E4" s="114"/>
      <c r="F4" s="114"/>
      <c r="G4" s="115"/>
      <c r="H4" s="116" t="s">
        <v>47</v>
      </c>
      <c r="I4" s="116"/>
      <c r="J4" s="116"/>
      <c r="K4" s="117"/>
      <c r="L4" s="27"/>
    </row>
    <row r="5" spans="2:13" ht="26.25" thickBot="1" x14ac:dyDescent="0.3">
      <c r="B5" s="112"/>
      <c r="C5" s="28" t="s">
        <v>48</v>
      </c>
      <c r="D5" s="29" t="s">
        <v>49</v>
      </c>
      <c r="E5" s="30" t="s">
        <v>50</v>
      </c>
      <c r="F5" s="76" t="s">
        <v>121</v>
      </c>
      <c r="G5" s="31" t="s">
        <v>10</v>
      </c>
      <c r="H5" s="32" t="s">
        <v>48</v>
      </c>
      <c r="I5" s="33" t="s">
        <v>49</v>
      </c>
      <c r="J5" s="34" t="s">
        <v>121</v>
      </c>
      <c r="K5" s="35" t="s">
        <v>10</v>
      </c>
      <c r="L5" s="36" t="s">
        <v>51</v>
      </c>
      <c r="M5" s="37" t="s">
        <v>52</v>
      </c>
    </row>
    <row r="6" spans="2:13" ht="16.5" x14ac:dyDescent="0.3">
      <c r="B6" s="38" t="s">
        <v>53</v>
      </c>
      <c r="C6" s="39">
        <v>142155343</v>
      </c>
      <c r="D6" s="40">
        <v>16450386</v>
      </c>
      <c r="E6" s="41"/>
      <c r="F6" s="40">
        <v>2125800</v>
      </c>
      <c r="G6" s="42">
        <f>+SUM(C6:F6)</f>
        <v>160731529</v>
      </c>
      <c r="H6" s="43"/>
      <c r="I6" s="43"/>
      <c r="J6" s="41"/>
      <c r="K6" s="44"/>
      <c r="L6" s="45">
        <f t="shared" ref="L6:L17" si="0">+H6/C6</f>
        <v>0</v>
      </c>
      <c r="M6" s="46">
        <f t="shared" ref="M6:M13" si="1">+I6/D6*100</f>
        <v>0</v>
      </c>
    </row>
    <row r="7" spans="2:13" ht="16.5" x14ac:dyDescent="0.3">
      <c r="B7" s="47" t="s">
        <v>54</v>
      </c>
      <c r="C7" s="39">
        <v>126800771</v>
      </c>
      <c r="D7" s="40">
        <v>12611661</v>
      </c>
      <c r="E7" s="41"/>
      <c r="F7" s="40">
        <v>3582624</v>
      </c>
      <c r="G7" s="42">
        <f t="shared" ref="G7:G17" si="2">+SUM(C7:F7)</f>
        <v>142995056</v>
      </c>
      <c r="H7" s="43"/>
      <c r="I7" s="43"/>
      <c r="J7" s="41"/>
      <c r="K7" s="44"/>
      <c r="L7" s="45">
        <f t="shared" si="0"/>
        <v>0</v>
      </c>
      <c r="M7" s="46">
        <f t="shared" si="1"/>
        <v>0</v>
      </c>
    </row>
    <row r="8" spans="2:13" ht="16.5" x14ac:dyDescent="0.3">
      <c r="B8" s="47" t="s">
        <v>55</v>
      </c>
      <c r="C8" s="39">
        <v>136051322</v>
      </c>
      <c r="D8" s="40">
        <v>17955062</v>
      </c>
      <c r="E8" s="41"/>
      <c r="F8" s="40">
        <v>2125800</v>
      </c>
      <c r="G8" s="42">
        <f t="shared" si="2"/>
        <v>156132184</v>
      </c>
      <c r="H8" s="43"/>
      <c r="I8" s="43"/>
      <c r="J8" s="41"/>
      <c r="K8" s="44"/>
      <c r="L8" s="45">
        <f t="shared" si="0"/>
        <v>0</v>
      </c>
      <c r="M8" s="48">
        <f t="shared" si="1"/>
        <v>0</v>
      </c>
    </row>
    <row r="9" spans="2:13" ht="16.5" x14ac:dyDescent="0.3">
      <c r="B9" s="47" t="s">
        <v>56</v>
      </c>
      <c r="C9" s="39">
        <v>145332642</v>
      </c>
      <c r="D9" s="40">
        <v>13788762</v>
      </c>
      <c r="E9" s="41"/>
      <c r="F9" s="40">
        <v>2125800</v>
      </c>
      <c r="G9" s="42">
        <f t="shared" si="2"/>
        <v>161247204</v>
      </c>
      <c r="H9" s="43"/>
      <c r="I9" s="43"/>
      <c r="J9" s="41"/>
      <c r="K9" s="44"/>
      <c r="L9" s="45">
        <f t="shared" si="0"/>
        <v>0</v>
      </c>
      <c r="M9" s="48">
        <f t="shared" si="1"/>
        <v>0</v>
      </c>
    </row>
    <row r="10" spans="2:13" ht="16.5" x14ac:dyDescent="0.3">
      <c r="B10" s="47" t="s">
        <v>57</v>
      </c>
      <c r="C10" s="39">
        <v>149489871</v>
      </c>
      <c r="D10" s="40">
        <v>15250614</v>
      </c>
      <c r="E10" s="41"/>
      <c r="F10" s="40">
        <v>3582624</v>
      </c>
      <c r="G10" s="42">
        <f t="shared" si="2"/>
        <v>168323109</v>
      </c>
      <c r="H10" s="43"/>
      <c r="I10" s="43"/>
      <c r="J10" s="41"/>
      <c r="K10" s="44"/>
      <c r="L10" s="45">
        <f t="shared" si="0"/>
        <v>0</v>
      </c>
      <c r="M10" s="48">
        <f t="shared" si="1"/>
        <v>0</v>
      </c>
    </row>
    <row r="11" spans="2:13" ht="16.5" x14ac:dyDescent="0.3">
      <c r="B11" s="47" t="s">
        <v>58</v>
      </c>
      <c r="C11" s="39">
        <v>136874274</v>
      </c>
      <c r="D11" s="40">
        <v>18927965</v>
      </c>
      <c r="E11" s="41"/>
      <c r="F11" s="40">
        <v>2125800</v>
      </c>
      <c r="G11" s="42">
        <f t="shared" si="2"/>
        <v>157928039</v>
      </c>
      <c r="H11" s="43"/>
      <c r="I11" s="43"/>
      <c r="J11" s="41"/>
      <c r="K11" s="44"/>
      <c r="L11" s="49">
        <f t="shared" si="0"/>
        <v>0</v>
      </c>
      <c r="M11" s="46">
        <f t="shared" si="1"/>
        <v>0</v>
      </c>
    </row>
    <row r="12" spans="2:13" ht="16.5" x14ac:dyDescent="0.3">
      <c r="B12" s="47" t="s">
        <v>59</v>
      </c>
      <c r="C12" s="39">
        <v>147759084</v>
      </c>
      <c r="D12" s="40">
        <v>16395975</v>
      </c>
      <c r="E12" s="41"/>
      <c r="F12" s="40">
        <v>2125800</v>
      </c>
      <c r="G12" s="42">
        <f t="shared" si="2"/>
        <v>166280859</v>
      </c>
      <c r="H12" s="43"/>
      <c r="I12" s="43"/>
      <c r="J12" s="41"/>
      <c r="K12" s="44"/>
      <c r="L12" s="49">
        <f t="shared" si="0"/>
        <v>0</v>
      </c>
      <c r="M12" s="46">
        <f t="shared" si="1"/>
        <v>0</v>
      </c>
    </row>
    <row r="13" spans="2:13" ht="16.5" x14ac:dyDescent="0.3">
      <c r="B13" s="47" t="s">
        <v>60</v>
      </c>
      <c r="C13" s="39">
        <v>145463163</v>
      </c>
      <c r="D13" s="40">
        <v>13266411</v>
      </c>
      <c r="E13" s="41"/>
      <c r="F13" s="40">
        <v>3582624</v>
      </c>
      <c r="G13" s="42">
        <f t="shared" si="2"/>
        <v>162312198</v>
      </c>
      <c r="H13" s="43"/>
      <c r="I13" s="43"/>
      <c r="J13" s="41"/>
      <c r="K13" s="44"/>
      <c r="L13" s="49">
        <f t="shared" si="0"/>
        <v>0</v>
      </c>
      <c r="M13" s="46">
        <f t="shared" si="1"/>
        <v>0</v>
      </c>
    </row>
    <row r="14" spans="2:13" ht="16.5" x14ac:dyDescent="0.3">
      <c r="B14" s="47" t="s">
        <v>61</v>
      </c>
      <c r="C14" s="39">
        <v>143689217</v>
      </c>
      <c r="D14" s="81">
        <v>13332612</v>
      </c>
      <c r="E14" s="41"/>
      <c r="F14" s="40">
        <v>2125800</v>
      </c>
      <c r="G14" s="42">
        <f t="shared" si="2"/>
        <v>159147629</v>
      </c>
      <c r="H14" s="43"/>
      <c r="I14" s="43"/>
      <c r="J14" s="41"/>
      <c r="K14" s="44"/>
      <c r="L14" s="49">
        <f t="shared" si="0"/>
        <v>0</v>
      </c>
      <c r="M14" s="46">
        <f>+I14/D15*100</f>
        <v>0</v>
      </c>
    </row>
    <row r="15" spans="2:13" ht="16.5" x14ac:dyDescent="0.3">
      <c r="B15" s="47" t="s">
        <v>62</v>
      </c>
      <c r="C15" s="39">
        <v>146433724</v>
      </c>
      <c r="D15" s="40">
        <v>16208636</v>
      </c>
      <c r="E15" s="41"/>
      <c r="F15" s="40">
        <v>2125800</v>
      </c>
      <c r="G15" s="42">
        <f t="shared" si="2"/>
        <v>164768160</v>
      </c>
      <c r="H15" s="43"/>
      <c r="I15" s="43"/>
      <c r="J15" s="41"/>
      <c r="K15" s="44"/>
      <c r="L15" s="49">
        <f t="shared" si="0"/>
        <v>0</v>
      </c>
      <c r="M15" s="48">
        <f>+I15/D16*100</f>
        <v>0</v>
      </c>
    </row>
    <row r="16" spans="2:13" ht="16.5" x14ac:dyDescent="0.3">
      <c r="B16" s="47" t="s">
        <v>63</v>
      </c>
      <c r="C16" s="39">
        <v>132942971</v>
      </c>
      <c r="D16" s="40">
        <v>21327463</v>
      </c>
      <c r="E16" s="41"/>
      <c r="F16" s="40">
        <v>2125800</v>
      </c>
      <c r="G16" s="42">
        <f t="shared" si="2"/>
        <v>156396234</v>
      </c>
      <c r="H16" s="50"/>
      <c r="I16" s="41"/>
      <c r="J16" s="41"/>
      <c r="K16" s="51">
        <f>SUM(H16:J16)</f>
        <v>0</v>
      </c>
      <c r="L16" s="52">
        <f t="shared" si="0"/>
        <v>0</v>
      </c>
      <c r="M16" s="3">
        <f>+I16/D17*100</f>
        <v>0</v>
      </c>
    </row>
    <row r="17" spans="2:13" ht="17.25" thickBot="1" x14ac:dyDescent="0.3">
      <c r="B17" s="53" t="s">
        <v>64</v>
      </c>
      <c r="C17" s="39">
        <v>114344659</v>
      </c>
      <c r="D17" s="40">
        <v>17626334</v>
      </c>
      <c r="E17" s="54"/>
      <c r="F17" s="40">
        <v>2125800</v>
      </c>
      <c r="G17" s="42">
        <f t="shared" si="2"/>
        <v>134096793</v>
      </c>
      <c r="H17" s="55"/>
      <c r="I17" s="54"/>
      <c r="J17" s="54"/>
      <c r="K17" s="56">
        <f>SUM(H17:J17)</f>
        <v>0</v>
      </c>
      <c r="L17" s="57">
        <f t="shared" si="0"/>
        <v>0</v>
      </c>
      <c r="M17" s="1"/>
    </row>
    <row r="18" spans="2:13" ht="16.5" x14ac:dyDescent="0.3">
      <c r="B18" s="2"/>
      <c r="C18" s="58">
        <f t="shared" ref="C18" si="3">SUM(C6:C17)</f>
        <v>1667337041</v>
      </c>
      <c r="D18" s="58">
        <f>SUM(D6:D17)</f>
        <v>193141881</v>
      </c>
      <c r="E18" s="58">
        <f t="shared" ref="E18:F18" si="4">SUM(E6:E17)</f>
        <v>0</v>
      </c>
      <c r="F18" s="58">
        <f t="shared" si="4"/>
        <v>29880072</v>
      </c>
      <c r="G18" s="60">
        <f>SUM(G6:G17)</f>
        <v>1890358994</v>
      </c>
      <c r="H18" s="58">
        <f>SUM(H6:H17)</f>
        <v>0</v>
      </c>
      <c r="I18" s="58">
        <f t="shared" ref="I18:J18" si="5">SUM(I6:I17)</f>
        <v>0</v>
      </c>
      <c r="J18" s="59">
        <f t="shared" si="5"/>
        <v>0</v>
      </c>
      <c r="K18" s="61">
        <f>SUM(K6:K17)</f>
        <v>0</v>
      </c>
      <c r="L18" s="62"/>
    </row>
    <row r="19" spans="2:13" x14ac:dyDescent="0.25">
      <c r="H19" s="63"/>
    </row>
    <row r="20" spans="2:13" ht="14.45" customHeight="1" x14ac:dyDescent="0.25">
      <c r="C20" s="82"/>
      <c r="D20" s="63"/>
      <c r="E20" s="63"/>
      <c r="F20" s="63"/>
    </row>
    <row r="21" spans="2:13" ht="14.45" customHeight="1" x14ac:dyDescent="0.25">
      <c r="C21" s="82"/>
    </row>
    <row r="22" spans="2:13" ht="14.45" customHeight="1" x14ac:dyDescent="0.25"/>
    <row r="23" spans="2:13" ht="14.45" customHeight="1" x14ac:dyDescent="0.25"/>
    <row r="24" spans="2:13" ht="14.45" customHeight="1" x14ac:dyDescent="0.25"/>
    <row r="25" spans="2:13" ht="14.45" customHeight="1" x14ac:dyDescent="0.25"/>
    <row r="27" spans="2:13" x14ac:dyDescent="0.25">
      <c r="D27" s="63"/>
    </row>
  </sheetData>
  <mergeCells count="4">
    <mergeCell ref="B2:K3"/>
    <mergeCell ref="B4:B5"/>
    <mergeCell ref="C4:G4"/>
    <mergeCell ref="H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PRESUPUESTO CON ADECUACIONES 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sitrad</dc:creator>
  <cp:lastModifiedBy>us.sistemas</cp:lastModifiedBy>
  <cp:lastPrinted>2020-10-30T20:15:41Z</cp:lastPrinted>
  <dcterms:created xsi:type="dcterms:W3CDTF">2019-11-04T13:20:48Z</dcterms:created>
  <dcterms:modified xsi:type="dcterms:W3CDTF">2021-03-10T20:22:01Z</dcterms:modified>
</cp:coreProperties>
</file>