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l\Downloads\"/>
    </mc:Choice>
  </mc:AlternateContent>
  <xr:revisionPtr revIDLastSave="0" documentId="13_ncr:1_{CD00FA0F-73B5-490A-9D97-7D2296477B28}" xr6:coauthVersionLast="47" xr6:coauthVersionMax="47" xr10:uidLastSave="{00000000-0000-0000-0000-000000000000}"/>
  <bookViews>
    <workbookView xWindow="-108" yWindow="-108" windowWidth="23256" windowHeight="12456" xr2:uid="{DFE805B6-2EA8-4404-AE66-0A9FBE796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1" i="1"/>
  <c r="F10" i="1"/>
  <c r="C32" i="1"/>
  <c r="C33" i="1"/>
  <c r="C34" i="1"/>
  <c r="C35" i="1"/>
  <c r="C36" i="1"/>
  <c r="C31" i="1"/>
  <c r="B33" i="1"/>
  <c r="B34" i="1"/>
  <c r="B35" i="1"/>
  <c r="B36" i="1"/>
  <c r="B32" i="1"/>
  <c r="B31" i="1"/>
  <c r="A28" i="1"/>
  <c r="F25" i="1"/>
  <c r="G25" i="1"/>
  <c r="E25" i="1"/>
  <c r="D25" i="1"/>
  <c r="C25" i="1"/>
  <c r="G19" i="1"/>
  <c r="G20" i="1"/>
  <c r="G21" i="1"/>
  <c r="G22" i="1"/>
  <c r="G23" i="1"/>
  <c r="G18" i="1"/>
  <c r="F19" i="1"/>
  <c r="F20" i="1"/>
  <c r="F21" i="1"/>
  <c r="F22" i="1"/>
  <c r="F23" i="1"/>
  <c r="F18" i="1"/>
  <c r="E19" i="1"/>
  <c r="E20" i="1"/>
  <c r="E21" i="1"/>
  <c r="E22" i="1"/>
  <c r="E23" i="1"/>
  <c r="E18" i="1"/>
  <c r="D19" i="1"/>
  <c r="D20" i="1"/>
  <c r="D21" i="1"/>
  <c r="D22" i="1"/>
  <c r="D23" i="1"/>
  <c r="D18" i="1"/>
  <c r="C19" i="1"/>
  <c r="C20" i="1"/>
  <c r="C21" i="1"/>
  <c r="C22" i="1"/>
  <c r="C23" i="1"/>
  <c r="A23" i="1"/>
  <c r="A22" i="1"/>
  <c r="A21" i="1"/>
  <c r="A20" i="1"/>
  <c r="A19" i="1"/>
  <c r="A18" i="1"/>
  <c r="C18" i="1"/>
  <c r="B19" i="1"/>
  <c r="B20" i="1"/>
  <c r="B21" i="1"/>
  <c r="B22" i="1"/>
  <c r="B23" i="1"/>
  <c r="B18" i="1"/>
  <c r="F11" i="1"/>
  <c r="F12" i="1"/>
  <c r="F13" i="1"/>
  <c r="F14" i="1"/>
  <c r="F15" i="1"/>
  <c r="C15" i="1"/>
  <c r="C14" i="1"/>
  <c r="C13" i="1"/>
  <c r="C12" i="1"/>
  <c r="C11" i="1"/>
  <c r="A12" i="1"/>
  <c r="A11" i="1"/>
  <c r="B12" i="1"/>
  <c r="B11" i="1"/>
  <c r="C10" i="1"/>
  <c r="B15" i="1"/>
  <c r="B14" i="1"/>
  <c r="B13" i="1"/>
  <c r="B10" i="1"/>
  <c r="A10" i="1"/>
  <c r="A15" i="1"/>
  <c r="A14" i="1"/>
  <c r="A13" i="1"/>
  <c r="B28" i="1" l="1"/>
  <c r="C28" i="1"/>
</calcChain>
</file>

<file path=xl/sharedStrings.xml><?xml version="1.0" encoding="utf-8"?>
<sst xmlns="http://schemas.openxmlformats.org/spreadsheetml/2006/main" count="34" uniqueCount="31">
  <si>
    <t>Forno A</t>
  </si>
  <si>
    <t>Forno B</t>
  </si>
  <si>
    <t>Forno C</t>
  </si>
  <si>
    <t>Forno D</t>
  </si>
  <si>
    <t>Forno E</t>
  </si>
  <si>
    <t>Forno F</t>
  </si>
  <si>
    <t>Temperatura Nominal(ºC)</t>
  </si>
  <si>
    <t>Inc. Tipo A (V)</t>
  </si>
  <si>
    <t>Inc. Tipo B LM35 (V)</t>
  </si>
  <si>
    <t>In. Tipo B Arduino (V)</t>
  </si>
  <si>
    <t>Sσy</t>
  </si>
  <si>
    <t>Sx</t>
  </si>
  <si>
    <t>Sy</t>
  </si>
  <si>
    <t>Sx²</t>
  </si>
  <si>
    <t>Sxy</t>
  </si>
  <si>
    <t>Temperatura Medida PT100 (ºC) - Eixo x</t>
  </si>
  <si>
    <t>1/(σy)²</t>
  </si>
  <si>
    <t>x/(σy)²</t>
  </si>
  <si>
    <t>y/(σy)²</t>
  </si>
  <si>
    <t>x²/(σy)²</t>
  </si>
  <si>
    <t>xy/(σy)²</t>
  </si>
  <si>
    <t>Desv.Padrão (V)</t>
  </si>
  <si>
    <t xml:space="preserve">LM35 (V) </t>
  </si>
  <si>
    <t>Tensão Média (V) - Eixo y</t>
  </si>
  <si>
    <t>Inc. P. σP - σy (V)</t>
  </si>
  <si>
    <t xml:space="preserve">Inc. P. σP - σy (V) </t>
  </si>
  <si>
    <t>Tensão Média - y (V)</t>
  </si>
  <si>
    <t>a</t>
  </si>
  <si>
    <t>b</t>
  </si>
  <si>
    <t>Delta (∆)</t>
  </si>
  <si>
    <t>f(x) = ax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</si>
</sst>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70" formatCode="0.00000"/>
    <numFmt numFmtId="215" formatCode="0.000000000"/>
    <numFmt numFmtId="217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17" fontId="0" fillId="0" borderId="1" xfId="0" applyNumberFormat="1" applyBorder="1" applyAlignment="1">
      <alignment horizontal="center"/>
    </xf>
    <xf numFmtId="215" fontId="0" fillId="0" borderId="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Calibração do sensor LM35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Tensão Média - y (V)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Sheet1!$A$31:$A$36</c:f>
              <c:numCache>
                <c:formatCode>0.00</c:formatCode>
                <c:ptCount val="6"/>
                <c:pt idx="0">
                  <c:v>5.6989000000000001</c:v>
                </c:pt>
                <c:pt idx="1">
                  <c:v>10.752700000000001</c:v>
                </c:pt>
                <c:pt idx="2" formatCode="#,##0.00">
                  <c:v>20.967700000000001</c:v>
                </c:pt>
                <c:pt idx="3">
                  <c:v>37.096800000000002</c:v>
                </c:pt>
                <c:pt idx="4">
                  <c:v>46.3431</c:v>
                </c:pt>
                <c:pt idx="5">
                  <c:v>59.677399999999999</c:v>
                </c:pt>
              </c:numCache>
            </c:numRef>
          </c:xVal>
          <c:yVal>
            <c:numRef>
              <c:f>Sheet1!$C$31:$C$36</c:f>
              <c:numCache>
                <c:formatCode>0.00</c:formatCode>
                <c:ptCount val="6"/>
                <c:pt idx="0">
                  <c:v>5.8249999999999996E-2</c:v>
                </c:pt>
                <c:pt idx="1">
                  <c:v>0.10646666666666667</c:v>
                </c:pt>
                <c:pt idx="2">
                  <c:v>0.2097</c:v>
                </c:pt>
                <c:pt idx="3">
                  <c:v>0.37293333333333334</c:v>
                </c:pt>
                <c:pt idx="4">
                  <c:v>0.46308333333333335</c:v>
                </c:pt>
                <c:pt idx="5">
                  <c:v>0.59746666666666659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D-4F0A-94D9-6C130ABA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99360"/>
        <c:axId val="1707700608"/>
      </c:scatterChart>
      <c:valAx>
        <c:axId val="17076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(ºC)</a:t>
                </a:r>
              </a:p>
            </c:rich>
          </c:tx>
          <c:layout>
            <c:manualLayout>
              <c:xMode val="edge"/>
              <c:yMode val="edge"/>
              <c:x val="0.402273184601924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00608"/>
        <c:crosses val="autoZero"/>
        <c:crossBetween val="midCat"/>
      </c:valAx>
      <c:valAx>
        <c:axId val="1707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(V)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317512394284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37</xdr:row>
      <xdr:rowOff>68580</xdr:rowOff>
    </xdr:from>
    <xdr:to>
      <xdr:col>2</xdr:col>
      <xdr:colOff>845820</xdr:colOff>
      <xdr:row>52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F03B29-701F-402D-BAEA-8C9478782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8C0E-9DCB-4128-A787-D0EAEE7E124B}">
  <dimension ref="A1:I36"/>
  <sheetViews>
    <sheetView tabSelected="1" topLeftCell="A28" workbookViewId="0">
      <selection activeCell="F36" sqref="F36"/>
    </sheetView>
  </sheetViews>
  <sheetFormatPr defaultRowHeight="14.4" x14ac:dyDescent="0.3"/>
  <cols>
    <col min="1" max="1" width="36.5546875" customWidth="1"/>
    <col min="2" max="2" width="32.44140625" customWidth="1"/>
    <col min="3" max="3" width="45.44140625" customWidth="1"/>
    <col min="4" max="4" width="19.109375" customWidth="1"/>
    <col min="5" max="5" width="17.33203125" customWidth="1"/>
    <col min="6" max="6" width="15.21875" customWidth="1"/>
    <col min="7" max="7" width="13.109375" customWidth="1"/>
    <col min="11" max="11" width="13.44140625" customWidth="1"/>
    <col min="12" max="12" width="12.77734375" customWidth="1"/>
    <col min="13" max="13" width="17.109375" customWidth="1"/>
    <col min="14" max="14" width="18.77734375" customWidth="1"/>
    <col min="15" max="15" width="18.109375" customWidth="1"/>
    <col min="16" max="16" width="12.109375" customWidth="1"/>
    <col min="17" max="17" width="11.77734375" customWidth="1"/>
  </cols>
  <sheetData>
    <row r="1" spans="1:9" x14ac:dyDescent="0.3">
      <c r="A1" s="2"/>
      <c r="B1" s="2" t="s">
        <v>6</v>
      </c>
      <c r="C1" s="2" t="s">
        <v>15</v>
      </c>
      <c r="D1" s="3" t="s">
        <v>22</v>
      </c>
      <c r="E1" s="3"/>
      <c r="F1" s="3"/>
      <c r="G1" s="3"/>
      <c r="H1" s="3"/>
      <c r="I1" s="3"/>
    </row>
    <row r="2" spans="1:9" x14ac:dyDescent="0.3">
      <c r="A2" s="2" t="s">
        <v>0</v>
      </c>
      <c r="B2" s="2">
        <v>4.9400000000000004</v>
      </c>
      <c r="C2" s="4">
        <v>5.6989000000000001</v>
      </c>
      <c r="D2" s="2">
        <v>5.7000000000000002E-2</v>
      </c>
      <c r="E2" s="2">
        <v>5.91E-2</v>
      </c>
      <c r="F2" s="2">
        <v>6.0199999999999997E-2</v>
      </c>
      <c r="G2" s="2">
        <v>5.8099999999999999E-2</v>
      </c>
      <c r="H2" s="2">
        <v>5.8099999999999999E-2</v>
      </c>
      <c r="I2" s="2">
        <v>5.7000000000000002E-2</v>
      </c>
    </row>
    <row r="3" spans="1:9" x14ac:dyDescent="0.3">
      <c r="A3" s="2" t="s">
        <v>1</v>
      </c>
      <c r="B3" s="2">
        <v>9.8800000000000008</v>
      </c>
      <c r="C3" s="4">
        <v>10.752700000000001</v>
      </c>
      <c r="D3" s="2">
        <v>0.1075</v>
      </c>
      <c r="E3" s="2">
        <v>0.10539999999999999</v>
      </c>
      <c r="F3" s="2">
        <v>0.1065</v>
      </c>
      <c r="G3" s="2">
        <v>0.10539999999999999</v>
      </c>
      <c r="H3" s="2">
        <v>0.1075</v>
      </c>
      <c r="I3" s="2">
        <v>0.1065</v>
      </c>
    </row>
    <row r="4" spans="1:9" x14ac:dyDescent="0.3">
      <c r="A4" s="2" t="s">
        <v>2</v>
      </c>
      <c r="B4" s="2">
        <v>20.22</v>
      </c>
      <c r="C4" s="5">
        <v>20.967700000000001</v>
      </c>
      <c r="D4" s="2">
        <v>0.2097</v>
      </c>
      <c r="E4" s="2">
        <v>0.21079999999999999</v>
      </c>
      <c r="F4" s="2">
        <v>0.2097</v>
      </c>
      <c r="G4" s="2">
        <v>0.20860000000000001</v>
      </c>
      <c r="H4" s="2">
        <v>0.2097</v>
      </c>
      <c r="I4" s="2">
        <v>0.2097</v>
      </c>
    </row>
    <row r="5" spans="1:9" x14ac:dyDescent="0.3">
      <c r="A5" s="2" t="s">
        <v>3</v>
      </c>
      <c r="B5" s="2">
        <v>36.79</v>
      </c>
      <c r="C5" s="4">
        <v>37.096800000000002</v>
      </c>
      <c r="D5" s="2">
        <v>0.371</v>
      </c>
      <c r="E5" s="2">
        <v>0.372</v>
      </c>
      <c r="F5" s="2">
        <v>0.36990000000000001</v>
      </c>
      <c r="G5" s="2">
        <v>0.38169999999999998</v>
      </c>
      <c r="H5" s="2">
        <v>0.37309999999999999</v>
      </c>
      <c r="I5" s="2">
        <v>0.36990000000000001</v>
      </c>
    </row>
    <row r="6" spans="1:9" x14ac:dyDescent="0.3">
      <c r="A6" s="2" t="s">
        <v>4</v>
      </c>
      <c r="B6" s="2">
        <v>45.35</v>
      </c>
      <c r="C6" s="4">
        <v>46.3431</v>
      </c>
      <c r="D6" s="2">
        <v>0.46339999999999998</v>
      </c>
      <c r="E6" s="2">
        <v>0.46239999999999998</v>
      </c>
      <c r="F6" s="2">
        <v>0.46239999999999998</v>
      </c>
      <c r="G6" s="2">
        <v>0.46339999999999998</v>
      </c>
      <c r="H6" s="2">
        <v>0.46450000000000002</v>
      </c>
      <c r="I6" s="2">
        <v>0.46239999999999998</v>
      </c>
    </row>
    <row r="7" spans="1:9" x14ac:dyDescent="0.3">
      <c r="A7" s="2" t="s">
        <v>5</v>
      </c>
      <c r="B7" s="2">
        <v>58.75</v>
      </c>
      <c r="C7" s="4">
        <v>59.677399999999999</v>
      </c>
      <c r="D7" s="2">
        <v>0.5968</v>
      </c>
      <c r="E7" s="2">
        <v>0.5968</v>
      </c>
      <c r="F7" s="2">
        <v>0.5978</v>
      </c>
      <c r="G7" s="2">
        <v>0.5978</v>
      </c>
      <c r="H7" s="2">
        <v>0.5978</v>
      </c>
      <c r="I7" s="2">
        <v>0.5978</v>
      </c>
    </row>
    <row r="8" spans="1:9" x14ac:dyDescent="0.3">
      <c r="A8" s="6"/>
      <c r="B8" s="6"/>
      <c r="C8" s="7"/>
      <c r="D8" s="6"/>
      <c r="E8" s="6"/>
      <c r="F8" s="6"/>
      <c r="G8" s="6"/>
      <c r="H8" s="6"/>
      <c r="I8" s="6"/>
    </row>
    <row r="9" spans="1:9" x14ac:dyDescent="0.3">
      <c r="A9" s="2" t="s">
        <v>23</v>
      </c>
      <c r="B9" s="2" t="s">
        <v>21</v>
      </c>
      <c r="C9" s="2" t="s">
        <v>7</v>
      </c>
      <c r="D9" s="2" t="s">
        <v>9</v>
      </c>
      <c r="E9" s="2" t="s">
        <v>8</v>
      </c>
      <c r="F9" s="2" t="s">
        <v>24</v>
      </c>
      <c r="G9" s="6"/>
      <c r="H9" s="6"/>
      <c r="I9" s="6"/>
    </row>
    <row r="10" spans="1:9" x14ac:dyDescent="0.3">
      <c r="A10" s="4">
        <f>MEDIAN(D2:I2)</f>
        <v>5.8099999999999999E-2</v>
      </c>
      <c r="B10" s="8">
        <f>STDEVA(D2:I2)</f>
        <v>1.2405643876881181E-3</v>
      </c>
      <c r="C10" s="8">
        <f t="shared" ref="C10:C15" si="0">B10/(SQRT(6))</f>
        <v>5.0645829048402322E-4</v>
      </c>
      <c r="D10" s="9">
        <v>9.7750000000000007E-3</v>
      </c>
      <c r="E10" s="2">
        <v>5.0000000000000001E-3</v>
      </c>
      <c r="F10" s="8">
        <f>SQRT(C10^2+D10^2+E10^2)</f>
        <v>1.0991229458072469E-2</v>
      </c>
      <c r="G10" s="6"/>
      <c r="H10" s="6"/>
      <c r="I10" s="6"/>
    </row>
    <row r="11" spans="1:9" x14ac:dyDescent="0.3">
      <c r="A11" s="4">
        <f>AVERAGE(D3:I3)</f>
        <v>0.10646666666666667</v>
      </c>
      <c r="B11" s="8">
        <f>_xlfn.STDEV.S(D3:I3)</f>
        <v>9.3950341493081904E-4</v>
      </c>
      <c r="C11" s="8">
        <f t="shared" si="0"/>
        <v>3.8355066303046828E-4</v>
      </c>
      <c r="D11" s="9">
        <v>9.7750000000000007E-3</v>
      </c>
      <c r="E11" s="2">
        <v>5.0000000000000001E-3</v>
      </c>
      <c r="F11" s="8">
        <f t="shared" ref="F11:F15" si="1">SQRT(C11^2+D11^2+E11^2)</f>
        <v>1.0986252141249587E-2</v>
      </c>
      <c r="G11" s="6"/>
      <c r="H11" s="6"/>
      <c r="I11" s="6"/>
    </row>
    <row r="12" spans="1:9" x14ac:dyDescent="0.3">
      <c r="A12" s="4">
        <f>AVERAGE(D4:I4)</f>
        <v>0.2097</v>
      </c>
      <c r="B12" s="8">
        <f>_xlfn.STDEV.S(D4:I4)</f>
        <v>6.9570108523703711E-4</v>
      </c>
      <c r="C12" s="8">
        <f t="shared" si="0"/>
        <v>2.8401877872187467E-4</v>
      </c>
      <c r="D12" s="9">
        <v>9.7750000000000007E-3</v>
      </c>
      <c r="E12" s="2">
        <v>5.0000000000000001E-3</v>
      </c>
      <c r="F12" s="8">
        <f t="shared" si="1"/>
        <v>1.0983227743549101E-2</v>
      </c>
      <c r="G12" s="6"/>
      <c r="H12" s="6"/>
      <c r="I12" s="6"/>
    </row>
    <row r="13" spans="1:9" x14ac:dyDescent="0.3">
      <c r="A13" s="4">
        <f>MEDIAN(D5:I5)</f>
        <v>0.3715</v>
      </c>
      <c r="B13" s="8">
        <f>STDEVA(D5:I5)</f>
        <v>4.4697501794470126E-3</v>
      </c>
      <c r="C13" s="8">
        <f t="shared" si="0"/>
        <v>1.824767869559788E-3</v>
      </c>
      <c r="D13" s="9">
        <v>9.7750000000000007E-3</v>
      </c>
      <c r="E13" s="2">
        <v>5.0000000000000001E-3</v>
      </c>
      <c r="F13" s="8">
        <f t="shared" si="1"/>
        <v>1.1130157356379908E-2</v>
      </c>
      <c r="G13" s="6"/>
      <c r="H13" s="6"/>
      <c r="I13" s="6"/>
    </row>
    <row r="14" spans="1:9" x14ac:dyDescent="0.3">
      <c r="A14" s="4">
        <f>MEDIAN(D6:I6)</f>
        <v>0.46289999999999998</v>
      </c>
      <c r="B14" s="8">
        <f>STDEVA(D6:I6)</f>
        <v>8.4950966249165943E-4</v>
      </c>
      <c r="C14" s="8">
        <f t="shared" si="0"/>
        <v>3.4681086744475326E-4</v>
      </c>
      <c r="D14" s="9">
        <v>9.7750000000000007E-3</v>
      </c>
      <c r="E14" s="2">
        <v>5.0000000000000001E-3</v>
      </c>
      <c r="F14" s="8">
        <f t="shared" si="1"/>
        <v>1.0985030850105874E-2</v>
      </c>
      <c r="G14" s="6"/>
      <c r="H14" s="6"/>
      <c r="I14" s="6"/>
    </row>
    <row r="15" spans="1:9" x14ac:dyDescent="0.3">
      <c r="A15" s="4">
        <f>MEDIAN(D7:I7)</f>
        <v>0.5978</v>
      </c>
      <c r="B15" s="8">
        <f>STDEVA(D7:I7)</f>
        <v>5.1639777949432275E-4</v>
      </c>
      <c r="C15" s="8">
        <f t="shared" si="0"/>
        <v>2.1081851067789219E-4</v>
      </c>
      <c r="D15" s="9">
        <v>9.7750000000000007E-3</v>
      </c>
      <c r="E15" s="2">
        <v>5.0000000000000001E-3</v>
      </c>
      <c r="F15" s="8">
        <f t="shared" si="1"/>
        <v>1.0981578640816832E-2</v>
      </c>
      <c r="G15" s="6"/>
      <c r="H15" s="6"/>
      <c r="I15" s="6"/>
    </row>
    <row r="16" spans="1:9" x14ac:dyDescent="0.3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3">
      <c r="A17" s="2" t="s">
        <v>26</v>
      </c>
      <c r="B17" s="2" t="s">
        <v>25</v>
      </c>
      <c r="C17" s="2" t="s">
        <v>16</v>
      </c>
      <c r="D17" s="2" t="s">
        <v>17</v>
      </c>
      <c r="E17" s="2" t="s">
        <v>18</v>
      </c>
      <c r="F17" s="2" t="s">
        <v>19</v>
      </c>
      <c r="G17" s="2" t="s">
        <v>20</v>
      </c>
      <c r="H17" s="6"/>
      <c r="I17" s="6"/>
    </row>
    <row r="18" spans="1:9" x14ac:dyDescent="0.3">
      <c r="A18" s="4">
        <f>AVERAGE(D2:I2)</f>
        <v>5.8249999999999996E-2</v>
      </c>
      <c r="B18" s="9">
        <f>SQRT(C10^2+D10^2+E10^2)</f>
        <v>1.0991229458072469E-2</v>
      </c>
      <c r="C18" s="4">
        <f>1/(B18^2)</f>
        <v>8277.6574643258828</v>
      </c>
      <c r="D18" s="4">
        <f>C18*C2</f>
        <v>47173.542123446772</v>
      </c>
      <c r="E18" s="4">
        <f>A18*C18</f>
        <v>482.17354729698263</v>
      </c>
      <c r="F18" s="4">
        <f>(C2^2) * C18</f>
        <v>268837.29920731083</v>
      </c>
      <c r="G18" s="4">
        <f>C2*A18*C18</f>
        <v>2747.8588286907743</v>
      </c>
      <c r="H18" s="6"/>
      <c r="I18" s="6"/>
    </row>
    <row r="19" spans="1:9" x14ac:dyDescent="0.3">
      <c r="A19" s="4">
        <f>AVERAGE(D3:I3)</f>
        <v>0.10646666666666667</v>
      </c>
      <c r="B19" s="9">
        <f t="shared" ref="B19:B23" si="2">SQRT(C11^2+D11^2+E11^2)</f>
        <v>1.0986252141249587E-2</v>
      </c>
      <c r="C19" s="4">
        <f t="shared" ref="C19:C23" si="3">1/(B19^2)</f>
        <v>8285.1595416787823</v>
      </c>
      <c r="D19" s="4">
        <f t="shared" ref="D19:D23" si="4">C19*C3</f>
        <v>89087.83500380945</v>
      </c>
      <c r="E19" s="4">
        <f t="shared" ref="E19:E23" si="5">A19*C19</f>
        <v>882.09331920406771</v>
      </c>
      <c r="F19" s="4">
        <f t="shared" ref="F19:F23" si="6">(C3^2) * C19</f>
        <v>957934.76344546198</v>
      </c>
      <c r="G19" s="4">
        <f t="shared" ref="G19:G23" si="7">C3*A19*C19</f>
        <v>9484.8848334055801</v>
      </c>
      <c r="H19" s="6"/>
      <c r="I19" s="6"/>
    </row>
    <row r="20" spans="1:9" x14ac:dyDescent="0.3">
      <c r="A20" s="4">
        <f>AVERAGE(D4:I4)</f>
        <v>0.2097</v>
      </c>
      <c r="B20" s="9">
        <f t="shared" si="2"/>
        <v>1.0983227743549101E-2</v>
      </c>
      <c r="C20" s="4">
        <f t="shared" si="3"/>
        <v>8289.7230576229013</v>
      </c>
      <c r="D20" s="4">
        <f t="shared" si="4"/>
        <v>173816.4261553197</v>
      </c>
      <c r="E20" s="4">
        <f t="shared" si="5"/>
        <v>1738.3549251835225</v>
      </c>
      <c r="F20" s="4">
        <f t="shared" si="6"/>
        <v>3644530.6786968973</v>
      </c>
      <c r="G20" s="4">
        <f t="shared" si="7"/>
        <v>36449.304564770544</v>
      </c>
      <c r="H20" s="6"/>
      <c r="I20" s="6"/>
    </row>
    <row r="21" spans="1:9" x14ac:dyDescent="0.3">
      <c r="A21" s="4">
        <f>MEDIAN(D5:I5)</f>
        <v>0.3715</v>
      </c>
      <c r="B21" s="9">
        <f t="shared" si="2"/>
        <v>1.1130157356379908E-2</v>
      </c>
      <c r="C21" s="4">
        <f t="shared" si="3"/>
        <v>8072.3018134986596</v>
      </c>
      <c r="D21" s="4">
        <f t="shared" si="4"/>
        <v>299456.56591499707</v>
      </c>
      <c r="E21" s="4">
        <f t="shared" si="5"/>
        <v>2998.8601237147518</v>
      </c>
      <c r="F21" s="4">
        <f t="shared" si="6"/>
        <v>11108880.334435465</v>
      </c>
      <c r="G21" s="4">
        <f t="shared" si="7"/>
        <v>111248.11423742143</v>
      </c>
      <c r="H21" s="6"/>
      <c r="I21" s="6"/>
    </row>
    <row r="22" spans="1:9" x14ac:dyDescent="0.3">
      <c r="A22" s="4">
        <f>MEDIAN(D6:I6)</f>
        <v>0.46289999999999998</v>
      </c>
      <c r="B22" s="9">
        <f t="shared" si="2"/>
        <v>1.0985030850105874E-2</v>
      </c>
      <c r="C22" s="4">
        <f t="shared" si="3"/>
        <v>8287.0018950761969</v>
      </c>
      <c r="D22" s="4">
        <f t="shared" si="4"/>
        <v>384045.35752370569</v>
      </c>
      <c r="E22" s="4">
        <f t="shared" si="5"/>
        <v>3836.0531772307713</v>
      </c>
      <c r="F22" s="4">
        <f t="shared" si="6"/>
        <v>17797852.408256847</v>
      </c>
      <c r="G22" s="4">
        <f t="shared" si="7"/>
        <v>177774.59599772334</v>
      </c>
      <c r="H22" s="6"/>
      <c r="I22" s="6"/>
    </row>
    <row r="23" spans="1:9" x14ac:dyDescent="0.3">
      <c r="A23" s="4">
        <f>MEDIAN(D7:I7)</f>
        <v>0.5978</v>
      </c>
      <c r="B23" s="9">
        <f t="shared" si="2"/>
        <v>1.0981578640816832E-2</v>
      </c>
      <c r="C23" s="4">
        <f t="shared" si="3"/>
        <v>8292.2129785801753</v>
      </c>
      <c r="D23" s="4">
        <f t="shared" si="4"/>
        <v>494857.71080792055</v>
      </c>
      <c r="E23" s="4">
        <f t="shared" si="5"/>
        <v>4957.0849185952284</v>
      </c>
      <c r="F23" s="4">
        <f t="shared" si="6"/>
        <v>29531821.550968599</v>
      </c>
      <c r="G23" s="4">
        <f t="shared" si="7"/>
        <v>295825.93952097493</v>
      </c>
      <c r="H23" s="6"/>
      <c r="I23" s="6"/>
    </row>
    <row r="24" spans="1:9" x14ac:dyDescent="0.3">
      <c r="A24" s="6"/>
      <c r="B24" s="6"/>
      <c r="C24" s="2" t="s">
        <v>10</v>
      </c>
      <c r="D24" s="2" t="s">
        <v>11</v>
      </c>
      <c r="E24" s="2" t="s">
        <v>12</v>
      </c>
      <c r="F24" s="2" t="s">
        <v>13</v>
      </c>
      <c r="G24" s="2" t="s">
        <v>14</v>
      </c>
      <c r="H24" s="6"/>
      <c r="I24" s="6"/>
    </row>
    <row r="25" spans="1:9" x14ac:dyDescent="0.3">
      <c r="A25" s="6"/>
      <c r="B25" s="6"/>
      <c r="C25" s="4">
        <f>SUM(C18:C23)</f>
        <v>49504.056750782591</v>
      </c>
      <c r="D25" s="4">
        <f>SUM(D18:D23)</f>
        <v>1488437.4375291993</v>
      </c>
      <c r="E25" s="4">
        <f>SUM(E18:E23)</f>
        <v>14894.620011225325</v>
      </c>
      <c r="F25" s="4">
        <f>SUM(F18:F23)</f>
        <v>63309857.035010576</v>
      </c>
      <c r="G25" s="4">
        <f>SUM(G18:G23)</f>
        <v>633530.69798298669</v>
      </c>
      <c r="H25" s="6"/>
      <c r="I25" s="6"/>
    </row>
    <row r="26" spans="1:9" x14ac:dyDescent="0.3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3">
      <c r="A27" s="10" t="s">
        <v>29</v>
      </c>
      <c r="B27" s="2" t="s">
        <v>27</v>
      </c>
      <c r="C27" s="2" t="s">
        <v>28</v>
      </c>
      <c r="D27" s="6"/>
      <c r="E27" s="6"/>
      <c r="F27" s="6"/>
      <c r="G27" s="6"/>
      <c r="H27" s="6"/>
      <c r="I27" s="6"/>
    </row>
    <row r="28" spans="1:9" x14ac:dyDescent="0.3">
      <c r="A28" s="4">
        <f>(C25*F25)-(D25^2)</f>
        <v>918648750106.60693</v>
      </c>
      <c r="B28" s="2">
        <f>(1/A28) * ((C25*G25) - (D25 * E25))</f>
        <v>1.0006685996978217E-2</v>
      </c>
      <c r="C28" s="11">
        <f>(1/A28)*((F25*E25)-(D25*G25))</f>
        <v>5.9378512194581471E-6</v>
      </c>
      <c r="D28" s="6"/>
      <c r="E28" s="6"/>
      <c r="F28" s="6"/>
      <c r="G28" s="6"/>
      <c r="H28" s="6"/>
      <c r="I28" s="6"/>
    </row>
    <row r="30" spans="1:9" x14ac:dyDescent="0.3">
      <c r="A30" s="2" t="s">
        <v>15</v>
      </c>
      <c r="B30" s="2" t="s">
        <v>30</v>
      </c>
      <c r="C30" s="2" t="s">
        <v>26</v>
      </c>
      <c r="D30" s="2" t="s">
        <v>24</v>
      </c>
    </row>
    <row r="31" spans="1:9" x14ac:dyDescent="0.3">
      <c r="A31" s="4">
        <v>5.6989000000000001</v>
      </c>
      <c r="B31" s="1">
        <f>B28*A31+C28</f>
        <v>5.7033040679398621E-2</v>
      </c>
      <c r="C31" s="4">
        <f>AVERAGE(D2:I2)</f>
        <v>5.8249999999999996E-2</v>
      </c>
      <c r="D31" s="8">
        <f>SQRT(C10^2+D10^2+E10^2)</f>
        <v>1.0991229458072469E-2</v>
      </c>
    </row>
    <row r="32" spans="1:9" x14ac:dyDescent="0.3">
      <c r="A32" s="4">
        <v>10.752700000000001</v>
      </c>
      <c r="B32" s="12">
        <f>$B$28*A32+$C$28</f>
        <v>0.10760483037092713</v>
      </c>
      <c r="C32" s="4">
        <f t="shared" ref="C32:C36" si="8">AVERAGE(D3:I3)</f>
        <v>0.10646666666666667</v>
      </c>
      <c r="D32" s="8">
        <f t="shared" ref="D32:D36" si="9">SQRT(C11^2+D11^2+E11^2)</f>
        <v>1.0986252141249587E-2</v>
      </c>
    </row>
    <row r="33" spans="1:6" x14ac:dyDescent="0.3">
      <c r="A33" s="5">
        <v>20.967700000000001</v>
      </c>
      <c r="B33" s="1">
        <f t="shared" ref="B33:B36" si="10">$B$28*A33+$C$28</f>
        <v>0.20982312783005963</v>
      </c>
      <c r="C33" s="4">
        <f t="shared" si="8"/>
        <v>0.2097</v>
      </c>
      <c r="D33" s="8">
        <f t="shared" si="9"/>
        <v>1.0983227743549101E-2</v>
      </c>
    </row>
    <row r="34" spans="1:6" x14ac:dyDescent="0.3">
      <c r="A34" s="4">
        <v>37.096800000000002</v>
      </c>
      <c r="B34" s="1">
        <f t="shared" si="10"/>
        <v>0.37122196694392096</v>
      </c>
      <c r="C34" s="4">
        <f t="shared" si="8"/>
        <v>0.37293333333333334</v>
      </c>
      <c r="D34" s="8">
        <f t="shared" si="9"/>
        <v>1.1130157356379908E-2</v>
      </c>
    </row>
    <row r="35" spans="1:6" x14ac:dyDescent="0.3">
      <c r="A35" s="4">
        <v>46.3431</v>
      </c>
      <c r="B35" s="1">
        <f t="shared" si="10"/>
        <v>0.4637467876777806</v>
      </c>
      <c r="C35" s="4">
        <f t="shared" si="8"/>
        <v>0.46308333333333335</v>
      </c>
      <c r="D35" s="8">
        <f t="shared" si="9"/>
        <v>1.0985030850105874E-2</v>
      </c>
    </row>
    <row r="36" spans="1:6" x14ac:dyDescent="0.3">
      <c r="A36" s="4">
        <v>59.677399999999999</v>
      </c>
      <c r="B36" s="1">
        <f t="shared" si="10"/>
        <v>0.59717894076728728</v>
      </c>
      <c r="C36" s="4">
        <f t="shared" si="8"/>
        <v>0.59746666666666659</v>
      </c>
      <c r="D36" s="8">
        <f t="shared" si="9"/>
        <v>1.0981578640816832E-2</v>
      </c>
      <c r="F36" s="13"/>
    </row>
  </sheetData>
  <mergeCells count="1">
    <mergeCell ref="D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Cleilton Sousa</dc:creator>
  <cp:lastModifiedBy>Cleilton Sousa</cp:lastModifiedBy>
  <dcterms:created xsi:type="dcterms:W3CDTF">2021-11-05T20:03:20Z</dcterms:created>
  <dcterms:modified xsi:type="dcterms:W3CDTF">2021-11-21T19:46:58Z</dcterms:modified>
</cp:coreProperties>
</file>