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de caja" sheetId="1" r:id="rId4"/>
    <sheet state="visible" name="Costos de operacion" sheetId="2" r:id="rId5"/>
    <sheet state="visible" name="Inversiones" sheetId="3" r:id="rId6"/>
  </sheets>
  <definedNames/>
  <calcPr/>
  <extLst>
    <ext uri="GoogleSheetsCustomDataVersion2">
      <go:sheetsCustomData xmlns:go="http://customooxmlschemas.google.com/" r:id="rId7" roundtripDataChecksum="e4imBQD3FpXYbTlJglO9IkyVXPyKJGXfeG5G/Te4uko="/>
    </ext>
  </extLst>
</workbook>
</file>

<file path=xl/sharedStrings.xml><?xml version="1.0" encoding="utf-8"?>
<sst xmlns="http://schemas.openxmlformats.org/spreadsheetml/2006/main" count="71" uniqueCount="61">
  <si>
    <t>Flujo de caja</t>
  </si>
  <si>
    <t>ANTECEDENTES</t>
  </si>
  <si>
    <t>Ingresos</t>
  </si>
  <si>
    <t>Mes 1</t>
  </si>
  <si>
    <t>Mes 2</t>
  </si>
  <si>
    <t>Mes 3</t>
  </si>
  <si>
    <t>Mes 4</t>
  </si>
  <si>
    <t>Total</t>
  </si>
  <si>
    <t>Precio Proyecto</t>
  </si>
  <si>
    <t>Inversión</t>
  </si>
  <si>
    <t>Costo</t>
  </si>
  <si>
    <t>Saldo Anterior</t>
  </si>
  <si>
    <t>Ganancia</t>
  </si>
  <si>
    <t>Pago de cliente</t>
  </si>
  <si>
    <t>Tasa Interes Mensual</t>
  </si>
  <si>
    <t>Prestamo a Solicitar</t>
  </si>
  <si>
    <t>Total Ingresos</t>
  </si>
  <si>
    <t>FINANCIERO</t>
  </si>
  <si>
    <t>Egresos</t>
  </si>
  <si>
    <t>Tasa Descuento</t>
  </si>
  <si>
    <t>Licencias</t>
  </si>
  <si>
    <t>Oficina</t>
  </si>
  <si>
    <t>INVERSION</t>
  </si>
  <si>
    <t>Sueldos</t>
  </si>
  <si>
    <t>Imprevistos</t>
  </si>
  <si>
    <t>Amortización Crédito</t>
  </si>
  <si>
    <t>Total Egresos</t>
  </si>
  <si>
    <t>Flujo</t>
  </si>
  <si>
    <t>VAN</t>
  </si>
  <si>
    <t>TIR</t>
  </si>
  <si>
    <t>ROI</t>
  </si>
  <si>
    <t>CONCLUSIONES</t>
  </si>
  <si>
    <t>Un VAN de $43,721,255 muestra que el proyecto genera un valor positivo significativo, indicando que es rentable y supera el costo del capital.</t>
  </si>
  <si>
    <t>Con una TIR de 122.62%, el proyecto ofrece un rendimiento elevado, superando ampliamente las tasas de retorno promedio, lo que lo hace financieramente atractivo.</t>
  </si>
  <si>
    <t>Un ROI de 177% indica que por cada unidad de inversión, se obtiene un retorno de $1.77, lo que refleja una excelente rentabilidad del proyecto.</t>
  </si>
  <si>
    <t>Rol</t>
  </si>
  <si>
    <t>Encargado</t>
  </si>
  <si>
    <t>Horas Mes 1</t>
  </si>
  <si>
    <t>Horas Mes 2</t>
  </si>
  <si>
    <t>Horas Mes 3</t>
  </si>
  <si>
    <t>Horas Mes 4</t>
  </si>
  <si>
    <t>Scrum Master</t>
  </si>
  <si>
    <t>Victor Otero</t>
  </si>
  <si>
    <t>Product Owner</t>
  </si>
  <si>
    <t>Eduardo Aspee</t>
  </si>
  <si>
    <t>Equipo de desarrollo</t>
  </si>
  <si>
    <t>Victor Bustos</t>
  </si>
  <si>
    <t>Sueldo por hora</t>
  </si>
  <si>
    <t>Sueldo Mes 1</t>
  </si>
  <si>
    <t>Sueldo Mes 2</t>
  </si>
  <si>
    <t>Sueldo Mes 3</t>
  </si>
  <si>
    <t>Sueldo Mes 4</t>
  </si>
  <si>
    <t>Total ganado</t>
  </si>
  <si>
    <t>Item</t>
  </si>
  <si>
    <t>Cantidad</t>
  </si>
  <si>
    <t>Costo Licencia (Mensual) CLP$</t>
  </si>
  <si>
    <t>Costo Total CLP$</t>
  </si>
  <si>
    <t>Licencia Microsoft Github Team</t>
  </si>
  <si>
    <t>8</t>
  </si>
  <si>
    <t>Licencia Canvas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</si>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</sst>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 * #,##0_ ;_ * \-#,##0_ ;_ * &quot;-&quot;_ ;_ @_ "/>
    <numFmt numFmtId="165" formatCode="_ * #,##0.00_ ;_ * \-#,##0.00_ ;_ * &quot;-&quot;_ ;_ @_ "/>
    <numFmt numFmtId="166" formatCode="_-&quot;$&quot;\ * #,##0_-;\-&quot;$&quot;\ * #,##0_-;_-&quot;$&quot;\ * &quot;-&quot;??_-;_-@"/>
    <numFmt numFmtId="167" formatCode="&quot;$&quot;#,##0"/>
  </numFmts>
  <fonts count="12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9.0"/>
      <color rgb="FF000000"/>
      <name val="&quot;Google Sans Mono&quot;"/>
    </font>
    <font>
      <sz val="11.0"/>
      <color rgb="FF000000"/>
      <name val="Calibri"/>
    </font>
    <font>
      <sz val="11.0"/>
      <color rgb="FF434343"/>
      <name val="Roboto"/>
    </font>
    <font>
      <sz val="11.0"/>
      <color rgb="FF434343"/>
      <name val="Docs-Roboto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4A535C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2" xfId="0" applyAlignment="1" applyBorder="1" applyFont="1" applyNumberFormat="1">
      <alignment horizontal="center" vertical="bottom"/>
    </xf>
    <xf borderId="4" fillId="3" fontId="1" numFmtId="0" xfId="0" applyAlignment="1" applyBorder="1" applyFill="1" applyFont="1">
      <alignment shrinkToFit="0" vertical="bottom" wrapText="1"/>
    </xf>
    <xf borderId="4" fillId="3" fontId="3" numFmtId="0" xfId="0" applyAlignment="1" applyBorder="1" applyFont="1">
      <alignment vertical="bottom"/>
    </xf>
    <xf borderId="4" fillId="3" fontId="3" numFmtId="2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right" vertical="bottom"/>
    </xf>
    <xf borderId="4" fillId="4" fontId="5" numFmtId="0" xfId="0" applyAlignment="1" applyBorder="1" applyFill="1" applyFont="1">
      <alignment shrinkToFit="0" vertical="bottom" wrapText="1"/>
    </xf>
    <xf borderId="4" fillId="0" fontId="4" numFmtId="3" xfId="0" applyAlignment="1" applyBorder="1" applyFont="1" applyNumberFormat="1">
      <alignment horizontal="right" readingOrder="0" vertical="bottom"/>
    </xf>
    <xf borderId="4" fillId="0" fontId="4" numFmtId="3" xfId="0" applyAlignment="1" applyBorder="1" applyFont="1" applyNumberFormat="1">
      <alignment vertical="bottom"/>
    </xf>
    <xf borderId="4" fillId="0" fontId="4" numFmtId="3" xfId="0" applyAlignment="1" applyBorder="1" applyFont="1" applyNumberFormat="1">
      <alignment horizontal="right" vertical="bottom"/>
    </xf>
    <xf borderId="4" fillId="0" fontId="4" numFmtId="164" xfId="0" applyAlignment="1" applyBorder="1" applyFont="1" applyNumberFormat="1">
      <alignment vertical="bottom"/>
    </xf>
    <xf borderId="4" fillId="4" fontId="5" numFmtId="0" xfId="0" applyAlignment="1" applyBorder="1" applyFont="1">
      <alignment readingOrder="0" shrinkToFit="0" vertical="bottom" wrapText="1"/>
    </xf>
    <xf borderId="4" fillId="0" fontId="4" numFmtId="164" xfId="0" applyAlignment="1" applyBorder="1" applyFont="1" applyNumberFormat="1">
      <alignment readingOrder="0" vertical="bottom"/>
    </xf>
    <xf borderId="4" fillId="0" fontId="4" numFmtId="165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2" fillId="0" fontId="4" numFmtId="164" xfId="0" applyAlignment="1" applyBorder="1" applyFont="1" applyNumberFormat="1">
      <alignment vertical="bottom"/>
    </xf>
    <xf borderId="1" fillId="2" fontId="3" numFmtId="0" xfId="0" applyAlignment="1" applyBorder="1" applyFont="1">
      <alignment horizontal="center" vertical="bottom"/>
    </xf>
    <xf borderId="4" fillId="0" fontId="4" numFmtId="9" xfId="0" applyAlignment="1" applyBorder="1" applyFont="1" applyNumberFormat="1">
      <alignment horizontal="right" readingOrder="0" vertical="bottom"/>
    </xf>
    <xf borderId="4" fillId="0" fontId="4" numFmtId="164" xfId="0" applyAlignment="1" applyBorder="1" applyFont="1" applyNumberFormat="1">
      <alignment horizontal="right" readingOrder="0" vertical="bottom"/>
    </xf>
    <xf borderId="4" fillId="0" fontId="4" numFmtId="4" xfId="0" applyAlignment="1" applyBorder="1" applyFont="1" applyNumberFormat="1">
      <alignment vertical="bottom"/>
    </xf>
    <xf borderId="4" fillId="0" fontId="6" numFmtId="3" xfId="0" applyAlignment="1" applyBorder="1" applyFont="1" applyNumberFormat="1">
      <alignment readingOrder="0"/>
    </xf>
    <xf borderId="0" fillId="0" fontId="7" numFmtId="0" xfId="0" applyFont="1"/>
    <xf borderId="4" fillId="0" fontId="4" numFmtId="10" xfId="0" applyAlignment="1" applyBorder="1" applyFont="1" applyNumberFormat="1">
      <alignment horizontal="right" vertical="bottom"/>
    </xf>
    <xf borderId="4" fillId="0" fontId="4" numFmtId="9" xfId="0" applyAlignment="1" applyBorder="1" applyFont="1" applyNumberFormat="1">
      <alignment horizontal="right" vertical="bottom"/>
    </xf>
    <xf borderId="1" fillId="2" fontId="3" numFmtId="2" xfId="0" applyAlignment="1" applyBorder="1" applyFont="1" applyNumberFormat="1">
      <alignment horizontal="center" readingOrder="0" vertical="bottom"/>
    </xf>
    <xf borderId="4" fillId="4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5" fontId="8" numFmtId="0" xfId="0" applyFill="1" applyFont="1"/>
    <xf borderId="0" fillId="0" fontId="9" numFmtId="0" xfId="0" applyFont="1"/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6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13" fillId="0" fontId="6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readingOrder="0" shrinkToFit="0" vertical="center" wrapText="0"/>
    </xf>
    <xf borderId="15" fillId="0" fontId="6" numFmtId="0" xfId="0" applyAlignment="1" applyBorder="1" applyFont="1">
      <alignment readingOrder="0" shrinkToFit="0" vertical="center" wrapText="0"/>
    </xf>
    <xf borderId="15" fillId="0" fontId="6" numFmtId="0" xfId="0" applyAlignment="1" applyBorder="1" applyFont="1">
      <alignment shrinkToFit="0" vertical="center" wrapText="0"/>
    </xf>
    <xf borderId="16" fillId="0" fontId="6" numFmtId="0" xfId="0" applyAlignment="1" applyBorder="1" applyFont="1">
      <alignment readingOrder="0" shrinkToFit="0" vertical="center" wrapText="0"/>
    </xf>
    <xf borderId="0" fillId="0" fontId="4" numFmtId="166" xfId="0" applyFont="1" applyNumberFormat="1"/>
    <xf borderId="9" fillId="0" fontId="6" numFmtId="167" xfId="0" applyAlignment="1" applyBorder="1" applyFont="1" applyNumberFormat="1">
      <alignment readingOrder="0" shrinkToFit="0" vertical="center" wrapText="0"/>
    </xf>
    <xf borderId="9" fillId="0" fontId="6" numFmtId="167" xfId="0" applyAlignment="1" applyBorder="1" applyFont="1" applyNumberFormat="1">
      <alignment shrinkToFit="0" vertical="center" wrapText="0"/>
    </xf>
    <xf borderId="10" fillId="0" fontId="6" numFmtId="167" xfId="0" applyAlignment="1" applyBorder="1" applyFont="1" applyNumberFormat="1">
      <alignment shrinkToFit="0" vertical="center" wrapText="0"/>
    </xf>
    <xf borderId="12" fillId="0" fontId="6" numFmtId="167" xfId="0" applyAlignment="1" applyBorder="1" applyFont="1" applyNumberFormat="1">
      <alignment readingOrder="0" shrinkToFit="0" vertical="center" wrapText="0"/>
    </xf>
    <xf borderId="12" fillId="0" fontId="6" numFmtId="167" xfId="0" applyAlignment="1" applyBorder="1" applyFont="1" applyNumberFormat="1">
      <alignment shrinkToFit="0" vertical="center" wrapText="0"/>
    </xf>
    <xf borderId="13" fillId="0" fontId="6" numFmtId="167" xfId="0" applyAlignment="1" applyBorder="1" applyFont="1" applyNumberFormat="1">
      <alignment shrinkToFit="0" vertical="center" wrapText="0"/>
    </xf>
    <xf borderId="15" fillId="0" fontId="6" numFmtId="167" xfId="0" applyAlignment="1" applyBorder="1" applyFont="1" applyNumberFormat="1">
      <alignment readingOrder="0" shrinkToFit="0" vertical="center" wrapText="0"/>
    </xf>
    <xf borderId="15" fillId="0" fontId="6" numFmtId="167" xfId="0" applyAlignment="1" applyBorder="1" applyFont="1" applyNumberFormat="1">
      <alignment shrinkToFit="0" vertical="center" wrapText="0"/>
    </xf>
    <xf borderId="16" fillId="0" fontId="6" numFmtId="167" xfId="0" applyAlignment="1" applyBorder="1" applyFont="1" applyNumberFormat="1">
      <alignment shrinkToFit="0" vertical="center" wrapText="0"/>
    </xf>
    <xf borderId="17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19" fillId="0" fontId="6" numFmtId="0" xfId="0" applyAlignment="1" applyBorder="1" applyFont="1">
      <alignment horizontal="left" readingOrder="0" shrinkToFit="0" vertical="center" wrapText="1"/>
    </xf>
    <xf borderId="20" fillId="6" fontId="10" numFmtId="49" xfId="0" applyAlignment="1" applyBorder="1" applyFill="1" applyFont="1" applyNumberFormat="1">
      <alignment readingOrder="0" shrinkToFit="0" vertical="center" wrapText="0"/>
    </xf>
    <xf borderId="21" fillId="0" fontId="6" numFmtId="49" xfId="0" applyAlignment="1" applyBorder="1" applyFont="1" applyNumberFormat="1">
      <alignment readingOrder="0" shrinkToFit="0" vertical="center" wrapText="0"/>
    </xf>
    <xf borderId="22" fillId="0" fontId="6" numFmtId="167" xfId="0" applyAlignment="1" applyBorder="1" applyFont="1" applyNumberFormat="1">
      <alignment shrinkToFit="0" vertical="center" wrapText="0"/>
    </xf>
    <xf borderId="23" fillId="5" fontId="10" numFmtId="49" xfId="0" applyAlignment="1" applyBorder="1" applyFont="1" applyNumberFormat="1">
      <alignment shrinkToFit="0" vertical="center" wrapText="0"/>
    </xf>
    <xf borderId="24" fillId="5" fontId="10" numFmtId="49" xfId="0" applyAlignment="1" applyBorder="1" applyFont="1" applyNumberFormat="1">
      <alignment readingOrder="0" shrinkToFit="0" vertical="center" wrapText="0"/>
    </xf>
    <xf borderId="24" fillId="5" fontId="10" numFmtId="167" xfId="0" applyAlignment="1" applyBorder="1" applyFont="1" applyNumberFormat="1">
      <alignment readingOrder="0" shrinkToFit="0" vertical="center" wrapText="0"/>
    </xf>
    <xf borderId="25" fillId="0" fontId="6" numFmtId="167" xfId="0" applyAlignment="1" applyBorder="1" applyFont="1" applyNumberFormat="1">
      <alignment shrinkToFit="0" vertical="center" wrapText="0"/>
    </xf>
    <xf borderId="0" fillId="5" fontId="11" numFmtId="0" xfId="0" applyAlignment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626E7A"/>
          <bgColor rgb="FF626E7A"/>
        </patternFill>
      </fill>
      <border/>
    </dxf>
  </dxfs>
  <tableStyles count="3">
    <tableStyle count="3" pivot="0" name="Costos de operacion-style">
      <tableStyleElement dxfId="1" type="headerRow"/>
      <tableStyleElement dxfId="2" type="firstRowStripe"/>
      <tableStyleElement dxfId="3" type="secondRowStripe"/>
    </tableStyle>
    <tableStyle count="3" pivot="0" name="Costos de operacion-style 2">
      <tableStyleElement dxfId="1" type="headerRow"/>
      <tableStyleElement dxfId="2" type="firstRowStripe"/>
      <tableStyleElement dxfId="3" type="secondRowStripe"/>
    </tableStyle>
    <tableStyle count="3" pivot="0" name="Inversiones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438150</xdr:colOff>
      <xdr:row>0</xdr:row>
      <xdr:rowOff>0</xdr:rowOff>
    </xdr:from>
    <xdr:ext cx="4371975" cy="3686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G8" displayName="Calculo_Horas" name="Calculo_Horas" id="1">
  <tableColumns count="6">
    <tableColumn name="Rol" id="1"/>
    <tableColumn name="Encargado" id="2"/>
    <tableColumn name="Horas Mes 1" id="3"/>
    <tableColumn name="Horas Mes 2" id="4"/>
    <tableColumn name="Horas Mes 3" id="5"/>
    <tableColumn name="Horas Mes 4" id="6"/>
  </tableColumns>
  <tableStyleInfo name="Costos de operacion-style" showColumnStripes="0" showFirstColumn="1" showLastColumn="1" showRowStripes="1"/>
</table>
</file>

<file path=xl/tables/table2.xml><?xml version="1.0" encoding="utf-8"?>
<table xmlns="http://schemas.openxmlformats.org/spreadsheetml/2006/main" ref="B12:H16" displayName="Sueldos_por_Sprint" name="Sueldos_por_Sprint" id="2">
  <tableColumns count="7">
    <tableColumn name="Encargado" id="1"/>
    <tableColumn name="Sueldo por hora" id="2"/>
    <tableColumn name="Sueldo Mes 1" id="3"/>
    <tableColumn name="Sueldo Mes 2" id="4"/>
    <tableColumn name="Sueldo Mes 3" id="5"/>
    <tableColumn name="Sueldo Mes 4" id="6"/>
    <tableColumn name="Total ganado" id="7"/>
  </tableColumns>
  <tableStyleInfo name="Costos de operacion-style 2" showColumnStripes="0" showFirstColumn="1" showLastColumn="1" showRowStripes="1"/>
</table>
</file>

<file path=xl/tables/table3.xml><?xml version="1.0" encoding="utf-8"?>
<table xmlns="http://schemas.openxmlformats.org/spreadsheetml/2006/main" ref="A4:D6" displayName="Inversiones_Realizadas" name="Inversiones_Realizadas" id="3">
  <tableColumns count="4">
    <tableColumn name="Item" id="1"/>
    <tableColumn name="Cantidad" id="2"/>
    <tableColumn name="Costo Licencia (Mensual) CLP$" id="3"/>
    <tableColumn name="Costo Total CLP$" id="4"/>
  </tableColumns>
  <tableStyleInfo name="Invers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8.43"/>
    <col customWidth="1" min="3" max="3" width="15.14"/>
    <col customWidth="1" min="4" max="6" width="16.14"/>
    <col customWidth="1" min="7" max="7" width="14.14"/>
    <col customWidth="1" min="8" max="8" width="20.0"/>
    <col customWidth="1" min="9" max="9" width="18.86"/>
    <col customWidth="1" min="10" max="10" width="18.0"/>
    <col customWidth="1" min="11" max="11" width="20.71"/>
    <col customWidth="1" min="12" max="12" width="66.57"/>
    <col customWidth="1" min="13" max="13" width="15.71"/>
    <col customWidth="1" min="14" max="14" width="27.86"/>
    <col customWidth="1" min="15" max="15" width="20.43"/>
    <col customWidth="1" min="16" max="16" width="44.86"/>
    <col customWidth="1" min="17" max="17" width="38.71"/>
    <col customWidth="1" min="18" max="25" width="10.71"/>
  </cols>
  <sheetData>
    <row r="1" ht="19.5" customHeight="1">
      <c r="A1" s="1" t="s">
        <v>0</v>
      </c>
      <c r="B1" s="2"/>
      <c r="C1" s="2"/>
      <c r="D1" s="2"/>
      <c r="E1" s="2"/>
      <c r="F1" s="3"/>
      <c r="H1" s="4" t="s">
        <v>1</v>
      </c>
      <c r="I1" s="3"/>
    </row>
    <row r="2" ht="15.7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9" t="s">
        <v>8</v>
      </c>
      <c r="I2" s="10">
        <f>F5</f>
        <v>30000000</v>
      </c>
    </row>
    <row r="3" ht="15.75" customHeight="1">
      <c r="A3" s="11" t="s">
        <v>9</v>
      </c>
      <c r="B3" s="12">
        <v>1.0E7</v>
      </c>
      <c r="C3" s="13"/>
      <c r="D3" s="13"/>
      <c r="E3" s="13"/>
      <c r="F3" s="14"/>
      <c r="G3" s="8"/>
      <c r="H3" s="15" t="s">
        <v>10</v>
      </c>
      <c r="I3" s="10">
        <f>F15</f>
        <v>17696509</v>
      </c>
    </row>
    <row r="4" ht="15.75" customHeight="1">
      <c r="A4" s="16" t="s">
        <v>11</v>
      </c>
      <c r="B4" s="13"/>
      <c r="C4" s="12">
        <f t="shared" ref="C4:E4" si="1">B16</f>
        <v>8113600</v>
      </c>
      <c r="D4" s="12">
        <f t="shared" si="1"/>
        <v>19662881</v>
      </c>
      <c r="E4" s="12">
        <f t="shared" si="1"/>
        <v>16322314</v>
      </c>
      <c r="F4" s="13"/>
      <c r="G4" s="8"/>
      <c r="H4" s="15" t="s">
        <v>12</v>
      </c>
      <c r="I4" s="10">
        <f>+I2-I3</f>
        <v>12303491</v>
      </c>
    </row>
    <row r="5" ht="15.75" customHeight="1">
      <c r="A5" s="16" t="s">
        <v>13</v>
      </c>
      <c r="B5" s="13"/>
      <c r="C5" s="12">
        <v>1.5E7</v>
      </c>
      <c r="D5" s="14" t="str">
        <f>+C33</f>
        <v/>
      </c>
      <c r="E5" s="12">
        <v>1.5E7</v>
      </c>
      <c r="F5" s="13">
        <f>SUM(B5:E5)</f>
        <v>30000000</v>
      </c>
      <c r="H5" s="17" t="s">
        <v>14</v>
      </c>
      <c r="I5" s="18">
        <f>2.14</f>
        <v>2.14</v>
      </c>
    </row>
    <row r="6" ht="15.75" customHeight="1">
      <c r="A6" s="8"/>
      <c r="B6" s="19"/>
      <c r="C6" s="20"/>
      <c r="D6" s="19"/>
      <c r="E6" s="20"/>
      <c r="F6" s="19"/>
      <c r="H6" s="15" t="s">
        <v>15</v>
      </c>
      <c r="I6" s="10">
        <f>+B3</f>
        <v>10000000</v>
      </c>
    </row>
    <row r="7" ht="15.75" customHeight="1">
      <c r="A7" s="11" t="s">
        <v>16</v>
      </c>
      <c r="B7" s="10">
        <f t="shared" ref="B7:F7" si="2">SUM(B3:B6)</f>
        <v>10000000</v>
      </c>
      <c r="C7" s="10">
        <f t="shared" si="2"/>
        <v>23113600</v>
      </c>
      <c r="D7" s="10">
        <f t="shared" si="2"/>
        <v>19662881</v>
      </c>
      <c r="E7" s="10">
        <f t="shared" si="2"/>
        <v>31322314</v>
      </c>
      <c r="F7" s="10">
        <f t="shared" si="2"/>
        <v>30000000</v>
      </c>
      <c r="H7" s="21" t="s">
        <v>17</v>
      </c>
      <c r="I7" s="3"/>
    </row>
    <row r="8" ht="15.75" customHeight="1">
      <c r="A8" s="5" t="s">
        <v>18</v>
      </c>
      <c r="B8" s="19"/>
      <c r="C8" s="19"/>
      <c r="D8" s="19"/>
      <c r="E8" s="19"/>
      <c r="F8" s="19"/>
      <c r="H8" s="15" t="s">
        <v>19</v>
      </c>
      <c r="I8" s="22">
        <v>0.08</v>
      </c>
    </row>
    <row r="9" ht="15.75" customHeight="1">
      <c r="A9" s="16" t="s">
        <v>20</v>
      </c>
      <c r="B9" s="23">
        <f>155705+31600</f>
        <v>187305</v>
      </c>
      <c r="C9" s="10"/>
      <c r="D9" s="10"/>
      <c r="E9" s="10"/>
      <c r="F9" s="10">
        <f t="shared" ref="F9:F13" si="3">SUM(B9:E9)</f>
        <v>187305</v>
      </c>
      <c r="H9" s="15"/>
      <c r="I9" s="15"/>
    </row>
    <row r="10" ht="15.75" customHeight="1">
      <c r="A10" s="11" t="s">
        <v>21</v>
      </c>
      <c r="B10" s="23">
        <v>21000.0</v>
      </c>
      <c r="C10" s="23">
        <v>21000.0</v>
      </c>
      <c r="D10" s="23">
        <v>21000.0</v>
      </c>
      <c r="E10" s="23">
        <v>21000.0</v>
      </c>
      <c r="F10" s="10">
        <f t="shared" si="3"/>
        <v>84000</v>
      </c>
      <c r="H10" s="15" t="s">
        <v>22</v>
      </c>
      <c r="I10" s="10">
        <f>B3*-1</f>
        <v>-10000000</v>
      </c>
    </row>
    <row r="11" ht="15.75" customHeight="1">
      <c r="A11" s="11" t="s">
        <v>23</v>
      </c>
      <c r="B11" s="10">
        <f>SUM('Costos de operacion'!$D$13:$D$16)</f>
        <v>1178095</v>
      </c>
      <c r="C11" s="10">
        <f>SUM('Costos de operacion'!$E$13:$E$16)</f>
        <v>1127633</v>
      </c>
      <c r="D11" s="10">
        <f>(SUM('Costos de operacion'!$F$13:$F$16))</f>
        <v>1017481</v>
      </c>
      <c r="E11" s="10">
        <f>(SUM('Costos de operacion'!$G$13:$G$16))</f>
        <v>1289478</v>
      </c>
      <c r="F11" s="10">
        <f t="shared" si="3"/>
        <v>4612687</v>
      </c>
      <c r="H11" s="15" t="str">
        <f>B2</f>
        <v>Mes 1</v>
      </c>
      <c r="I11" s="10">
        <f>+B16</f>
        <v>8113600</v>
      </c>
    </row>
    <row r="12" ht="15.75" customHeight="1">
      <c r="A12" s="11" t="s">
        <v>24</v>
      </c>
      <c r="B12" s="23">
        <v>500000.0</v>
      </c>
      <c r="C12" s="23">
        <v>500000.0</v>
      </c>
      <c r="D12" s="23">
        <v>500000.0</v>
      </c>
      <c r="E12" s="23">
        <v>500000.0</v>
      </c>
      <c r="F12" s="10">
        <f t="shared" si="3"/>
        <v>2000000</v>
      </c>
      <c r="H12" s="15" t="str">
        <f>C2</f>
        <v>Mes 2</v>
      </c>
      <c r="I12" s="10">
        <f>+C16</f>
        <v>19662881</v>
      </c>
    </row>
    <row r="13" ht="15.75" customHeight="1">
      <c r="A13" s="11" t="s">
        <v>25</v>
      </c>
      <c r="B13" s="24"/>
      <c r="C13" s="25">
        <v>1802086.0</v>
      </c>
      <c r="D13" s="25">
        <v>1802086.0</v>
      </c>
      <c r="E13" s="25">
        <v>7208345.0</v>
      </c>
      <c r="F13" s="10">
        <f t="shared" si="3"/>
        <v>10812517</v>
      </c>
      <c r="H13" s="15" t="str">
        <f>D2</f>
        <v>Mes 3</v>
      </c>
      <c r="I13" s="10">
        <f>+D16</f>
        <v>16322314</v>
      </c>
    </row>
    <row r="14" ht="15.75" customHeight="1">
      <c r="H14" s="15" t="str">
        <f>E2</f>
        <v>Mes 4</v>
      </c>
      <c r="I14" s="10">
        <f>+E16</f>
        <v>22303491</v>
      </c>
    </row>
    <row r="15" ht="15.75" customHeight="1">
      <c r="A15" s="11" t="s">
        <v>26</v>
      </c>
      <c r="B15" s="10">
        <f t="shared" ref="B15:E15" si="4">SUM(B9:B13)</f>
        <v>1886400</v>
      </c>
      <c r="C15" s="10">
        <f t="shared" si="4"/>
        <v>3450719</v>
      </c>
      <c r="D15" s="10">
        <f t="shared" si="4"/>
        <v>3340567</v>
      </c>
      <c r="E15" s="10">
        <f t="shared" si="4"/>
        <v>9018823</v>
      </c>
      <c r="F15" s="10">
        <f>SUM(B15:E15)</f>
        <v>17696509</v>
      </c>
      <c r="H15" s="15"/>
      <c r="I15" s="15"/>
    </row>
    <row r="16" ht="15.75" customHeight="1">
      <c r="A16" s="5" t="s">
        <v>27</v>
      </c>
      <c r="B16" s="10">
        <f t="shared" ref="B16:F16" si="5">+B7-B15</f>
        <v>8113600</v>
      </c>
      <c r="C16" s="10">
        <f t="shared" si="5"/>
        <v>19662881</v>
      </c>
      <c r="D16" s="10">
        <f t="shared" si="5"/>
        <v>16322314</v>
      </c>
      <c r="E16" s="10">
        <f t="shared" si="5"/>
        <v>22303491</v>
      </c>
      <c r="F16" s="10">
        <f t="shared" si="5"/>
        <v>12303491</v>
      </c>
      <c r="H16" s="15" t="s">
        <v>28</v>
      </c>
      <c r="I16" s="10">
        <f t="array" ref="I16">NPV(I8,I11:I14)+I10</f>
        <v>43721254.6</v>
      </c>
    </row>
    <row r="17" ht="15.75" customHeight="1">
      <c r="A17" s="26"/>
      <c r="H17" s="15" t="s">
        <v>29</v>
      </c>
      <c r="I17" s="27">
        <f>IRR(I10:I14)</f>
        <v>1.2261534</v>
      </c>
    </row>
    <row r="18" ht="15.75" customHeight="1">
      <c r="H18" s="15" t="s">
        <v>30</v>
      </c>
      <c r="I18" s="28">
        <f>(F7-F16)/B3</f>
        <v>1.7696509</v>
      </c>
    </row>
    <row r="19">
      <c r="A19" s="29" t="s">
        <v>31</v>
      </c>
      <c r="B19" s="2"/>
      <c r="C19" s="2"/>
      <c r="D19" s="2"/>
      <c r="E19" s="2"/>
      <c r="F19" s="3"/>
    </row>
    <row r="20">
      <c r="A20" s="30" t="s">
        <v>28</v>
      </c>
      <c r="B20" s="31" t="s">
        <v>32</v>
      </c>
      <c r="C20" s="2"/>
      <c r="D20" s="2"/>
      <c r="E20" s="2"/>
      <c r="F20" s="3"/>
    </row>
    <row r="21">
      <c r="A21" s="30" t="s">
        <v>29</v>
      </c>
      <c r="B21" s="31" t="s">
        <v>33</v>
      </c>
      <c r="C21" s="2"/>
      <c r="D21" s="2"/>
      <c r="E21" s="2"/>
      <c r="F21" s="3"/>
    </row>
    <row r="22">
      <c r="A22" s="30" t="s">
        <v>30</v>
      </c>
      <c r="B22" s="31" t="s">
        <v>34</v>
      </c>
      <c r="C22" s="2"/>
      <c r="D22" s="2"/>
      <c r="E22" s="2"/>
      <c r="F22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N44" s="3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7">
    <mergeCell ref="A1:F1"/>
    <mergeCell ref="H1:I1"/>
    <mergeCell ref="H7:I7"/>
    <mergeCell ref="A19:F19"/>
    <mergeCell ref="B20:F20"/>
    <mergeCell ref="B21:F21"/>
    <mergeCell ref="B22:F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5.86"/>
    <col customWidth="1" min="3" max="3" width="28.0"/>
    <col customWidth="1" min="4" max="4" width="24.14"/>
    <col customWidth="1" min="5" max="5" width="25.29"/>
    <col customWidth="1" min="6" max="6" width="27.0"/>
    <col customWidth="1" min="7" max="7" width="25.0"/>
    <col customWidth="1" min="8" max="8" width="17.71"/>
    <col customWidth="1" min="9" max="10" width="12.0"/>
    <col customWidth="1" min="11" max="11" width="13.57"/>
    <col customWidth="1" min="12" max="12" width="13.43"/>
    <col customWidth="1" min="13" max="13" width="15.29"/>
    <col customWidth="1" min="14" max="21" width="10.71"/>
  </cols>
  <sheetData>
    <row r="1" ht="15.75" customHeight="1">
      <c r="F1" s="33"/>
    </row>
    <row r="2" ht="15.75" customHeight="1"/>
    <row r="3" ht="15.75" customHeight="1">
      <c r="D3" s="33"/>
    </row>
    <row r="4" ht="39.75" customHeight="1">
      <c r="B4" s="34" t="s">
        <v>35</v>
      </c>
      <c r="C4" s="35" t="s">
        <v>36</v>
      </c>
      <c r="D4" s="36" t="s">
        <v>37</v>
      </c>
      <c r="E4" s="36" t="s">
        <v>38</v>
      </c>
      <c r="F4" s="36" t="s">
        <v>39</v>
      </c>
      <c r="G4" s="37" t="s">
        <v>40</v>
      </c>
    </row>
    <row r="5" ht="15.75" customHeight="1">
      <c r="B5" s="38" t="s">
        <v>41</v>
      </c>
      <c r="C5" s="39" t="s">
        <v>42</v>
      </c>
      <c r="D5" s="40">
        <v>22.0</v>
      </c>
      <c r="E5" s="41">
        <v>20.0</v>
      </c>
      <c r="F5" s="41">
        <v>18.0</v>
      </c>
      <c r="G5" s="42">
        <v>23.0</v>
      </c>
    </row>
    <row r="6" ht="15.75" customHeight="1">
      <c r="B6" s="43" t="s">
        <v>43</v>
      </c>
      <c r="C6" s="44" t="s">
        <v>44</v>
      </c>
      <c r="D6" s="45">
        <v>13.0</v>
      </c>
      <c r="E6" s="45">
        <v>11.0</v>
      </c>
      <c r="F6" s="45">
        <v>7.0</v>
      </c>
      <c r="G6" s="46">
        <v>18.0</v>
      </c>
    </row>
    <row r="7" ht="15.75" customHeight="1">
      <c r="B7" s="38" t="s">
        <v>45</v>
      </c>
      <c r="C7" s="39" t="s">
        <v>46</v>
      </c>
      <c r="D7" s="40">
        <v>67.0</v>
      </c>
      <c r="E7" s="40">
        <v>67.0</v>
      </c>
      <c r="F7" s="40">
        <v>64.0</v>
      </c>
      <c r="G7" s="42">
        <v>70.0</v>
      </c>
    </row>
    <row r="8" ht="15.75" customHeight="1">
      <c r="B8" s="47" t="s">
        <v>45</v>
      </c>
      <c r="C8" s="48" t="s">
        <v>42</v>
      </c>
      <c r="D8" s="49">
        <v>67.0</v>
      </c>
      <c r="E8" s="49">
        <v>67.0</v>
      </c>
      <c r="F8" s="49">
        <v>64.0</v>
      </c>
      <c r="G8" s="50">
        <v>70.0</v>
      </c>
    </row>
    <row r="9" ht="15.75" customHeight="1"/>
    <row r="10" ht="15.75" customHeight="1">
      <c r="L10" s="51"/>
    </row>
    <row r="11" ht="15.75" customHeight="1">
      <c r="L11" s="51"/>
    </row>
    <row r="12" ht="35.25" customHeight="1">
      <c r="B12" s="34" t="s">
        <v>36</v>
      </c>
      <c r="C12" s="35" t="s">
        <v>47</v>
      </c>
      <c r="D12" s="35" t="s">
        <v>48</v>
      </c>
      <c r="E12" s="35" t="s">
        <v>49</v>
      </c>
      <c r="F12" s="35" t="s">
        <v>50</v>
      </c>
      <c r="G12" s="35" t="s">
        <v>51</v>
      </c>
      <c r="H12" s="37" t="s">
        <v>52</v>
      </c>
      <c r="L12" s="51"/>
    </row>
    <row r="13" ht="15.75" customHeight="1">
      <c r="B13" s="38" t="s">
        <v>41</v>
      </c>
      <c r="C13" s="52">
        <v>12000.0</v>
      </c>
      <c r="D13" s="53">
        <f t="shared" ref="D13:D16" si="1">D5*C13</f>
        <v>264000</v>
      </c>
      <c r="E13" s="53">
        <f t="shared" ref="E13:E16" si="2">C13*E5</f>
        <v>240000</v>
      </c>
      <c r="F13" s="53">
        <f t="shared" ref="F13:F16" si="3">C13*F5</f>
        <v>216000</v>
      </c>
      <c r="G13" s="53">
        <f t="shared" ref="G13:G16" si="4">C13*G5</f>
        <v>276000</v>
      </c>
      <c r="H13" s="54">
        <f t="shared" ref="H13:H16" si="5">SUM(D13:G13)</f>
        <v>996000</v>
      </c>
    </row>
    <row r="14" ht="15.75" customHeight="1">
      <c r="B14" s="43" t="s">
        <v>43</v>
      </c>
      <c r="C14" s="55">
        <v>13231.0</v>
      </c>
      <c r="D14" s="56">
        <f t="shared" si="1"/>
        <v>172003</v>
      </c>
      <c r="E14" s="56">
        <f t="shared" si="2"/>
        <v>145541</v>
      </c>
      <c r="F14" s="56">
        <f t="shared" si="3"/>
        <v>92617</v>
      </c>
      <c r="G14" s="56">
        <f t="shared" si="4"/>
        <v>238158</v>
      </c>
      <c r="H14" s="57">
        <f t="shared" si="5"/>
        <v>648319</v>
      </c>
    </row>
    <row r="15" ht="15.75" customHeight="1">
      <c r="B15" s="38" t="s">
        <v>45</v>
      </c>
      <c r="C15" s="52">
        <v>5538.0</v>
      </c>
      <c r="D15" s="53">
        <f t="shared" si="1"/>
        <v>371046</v>
      </c>
      <c r="E15" s="53">
        <f t="shared" si="2"/>
        <v>371046</v>
      </c>
      <c r="F15" s="53">
        <f t="shared" si="3"/>
        <v>354432</v>
      </c>
      <c r="G15" s="53">
        <f t="shared" si="4"/>
        <v>387660</v>
      </c>
      <c r="H15" s="54">
        <f t="shared" si="5"/>
        <v>1484184</v>
      </c>
    </row>
    <row r="16" ht="15.75" customHeight="1">
      <c r="B16" s="47" t="s">
        <v>45</v>
      </c>
      <c r="C16" s="58">
        <v>5538.0</v>
      </c>
      <c r="D16" s="59">
        <f t="shared" si="1"/>
        <v>371046</v>
      </c>
      <c r="E16" s="59">
        <f t="shared" si="2"/>
        <v>371046</v>
      </c>
      <c r="F16" s="59">
        <f t="shared" si="3"/>
        <v>354432</v>
      </c>
      <c r="G16" s="59">
        <f t="shared" si="4"/>
        <v>387660</v>
      </c>
      <c r="H16" s="60">
        <f t="shared" si="5"/>
        <v>1484184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dataValidations>
    <dataValidation type="list" allowBlank="1" sqref="B5:B8">
      <formula1>"Scrum Master,Equipo de desarrollo,Product Owner"</formula1>
    </dataValidation>
    <dataValidation type="custom" allowBlank="1" showDropDown="1" sqref="C13:G16">
      <formula1>AND(ISNUMBER(C13),(NOT(OR(NOT(ISERROR(DATEVALUE(C13))), AND(ISNUMBER(C13), LEFT(CELL("format", C13))="D")))))</formula1>
    </dataValidation>
    <dataValidation type="list" allowBlank="1" sqref="C5:C8">
      <formula1>"Victor Otero,Victor Bustos,Eduardo Aspee"</formula1>
    </dataValidation>
    <dataValidation type="list" allowBlank="1" sqref="B13:B16">
      <formula1>"Scrum Master,Product Owner,Equipo de desarrollo"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2.71"/>
    <col customWidth="1" min="3" max="3" width="35.0"/>
    <col customWidth="1" min="4" max="4" width="22.0"/>
    <col customWidth="1" min="5" max="5" width="15.0"/>
    <col customWidth="1" min="6" max="6" width="11.71"/>
    <col customWidth="1" min="7" max="7" width="19.0"/>
    <col customWidth="1" min="8" max="8" width="23.86"/>
    <col customWidth="1" min="9" max="9" width="16.0"/>
    <col customWidth="1" min="10" max="10" width="15.14"/>
    <col customWidth="1" min="11" max="26" width="10.71"/>
  </cols>
  <sheetData>
    <row r="1" ht="15.75" customHeight="1"/>
    <row r="2" ht="15.75" customHeight="1"/>
    <row r="3" ht="15.75" customHeight="1"/>
    <row r="4" ht="15.75" customHeight="1">
      <c r="A4" s="61" t="s">
        <v>53</v>
      </c>
      <c r="B4" s="62" t="s">
        <v>54</v>
      </c>
      <c r="C4" s="62" t="s">
        <v>55</v>
      </c>
      <c r="D4" s="63" t="s">
        <v>56</v>
      </c>
    </row>
    <row r="5" ht="15.75" customHeight="1">
      <c r="A5" s="64" t="s">
        <v>57</v>
      </c>
      <c r="B5" s="65" t="s">
        <v>58</v>
      </c>
      <c r="C5" s="52">
        <v>19463.0</v>
      </c>
      <c r="D5" s="66">
        <f t="shared" ref="D5:D6" si="1">C5*B5</f>
        <v>155704</v>
      </c>
    </row>
    <row r="6" ht="15.75" customHeight="1">
      <c r="A6" s="67" t="s">
        <v>59</v>
      </c>
      <c r="B6" s="68" t="s">
        <v>60</v>
      </c>
      <c r="C6" s="69">
        <v>7900.0</v>
      </c>
      <c r="D6" s="70">
        <f t="shared" si="1"/>
        <v>31600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C12" s="7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dataValidations>
    <dataValidation type="custom" allowBlank="1" showDropDown="1" sqref="C5:D6">
      <formula1>AND(ISNUMBER(C5),(NOT(OR(NOT(ISERROR(DATEVALUE(C5))), AND(ISNUMBER(C5), LEFT(CELL("format", C5))="D")))))</formula1>
    </dataValidation>
    <dataValidation allowBlank="1" showDropDown="1" sqref="A5:B6"/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2020-11-30T22:38:17Z</dcterms:created>
  <dc:creator>Nicolas .</dc:creator>
</cp:coreProperties>
</file>