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- 5 Doutorado\!Meus Artigos\7 - aromaticity_substituents\zenodo\5-hammet\"/>
    </mc:Choice>
  </mc:AlternateContent>
  <xr:revisionPtr revIDLastSave="0" documentId="13_ncr:1_{2800C37B-894A-4656-8BAA-1EFA89CC8B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ra" sheetId="1" r:id="rId1"/>
    <sheet name="Meta" sheetId="3" r:id="rId2"/>
    <sheet name="Borges 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3" l="1"/>
  <c r="J15" i="3"/>
  <c r="K15" i="3"/>
  <c r="L15" i="3"/>
  <c r="M15" i="3"/>
  <c r="H15" i="3"/>
  <c r="I13" i="1"/>
  <c r="J13" i="1"/>
  <c r="K13" i="1"/>
  <c r="L13" i="1"/>
  <c r="M13" i="1"/>
  <c r="H13" i="1"/>
  <c r="M19" i="3"/>
  <c r="L19" i="3"/>
  <c r="K19" i="3"/>
  <c r="J19" i="3"/>
  <c r="I19" i="3"/>
  <c r="H19" i="3"/>
  <c r="O19" i="3" s="1"/>
  <c r="M18" i="3"/>
  <c r="L18" i="3"/>
  <c r="K18" i="3"/>
  <c r="J18" i="3"/>
  <c r="I18" i="3"/>
  <c r="H18" i="3"/>
  <c r="M17" i="3"/>
  <c r="L17" i="3"/>
  <c r="K17" i="3"/>
  <c r="J17" i="3"/>
  <c r="I17" i="3"/>
  <c r="H17" i="3"/>
  <c r="M16" i="3"/>
  <c r="L16" i="3"/>
  <c r="K16" i="3"/>
  <c r="J16" i="3"/>
  <c r="I16" i="3"/>
  <c r="H16" i="3"/>
  <c r="M14" i="3"/>
  <c r="L14" i="3"/>
  <c r="K14" i="3"/>
  <c r="J14" i="3"/>
  <c r="I14" i="3"/>
  <c r="H14" i="3"/>
  <c r="N14" i="3" s="1"/>
  <c r="M13" i="3"/>
  <c r="L13" i="3"/>
  <c r="K13" i="3"/>
  <c r="J13" i="3"/>
  <c r="I13" i="3"/>
  <c r="H13" i="3"/>
  <c r="M12" i="3"/>
  <c r="L12" i="3"/>
  <c r="N12" i="3" s="1"/>
  <c r="K12" i="3"/>
  <c r="J12" i="3"/>
  <c r="I12" i="3"/>
  <c r="H12" i="3"/>
  <c r="M11" i="3"/>
  <c r="L11" i="3"/>
  <c r="K11" i="3"/>
  <c r="J11" i="3"/>
  <c r="I11" i="3"/>
  <c r="H11" i="3"/>
  <c r="M10" i="3"/>
  <c r="L10" i="3"/>
  <c r="K10" i="3"/>
  <c r="J10" i="3"/>
  <c r="I10" i="3"/>
  <c r="H10" i="3"/>
  <c r="N10" i="3" s="1"/>
  <c r="M9" i="3"/>
  <c r="L9" i="3"/>
  <c r="K9" i="3"/>
  <c r="J9" i="3"/>
  <c r="I9" i="3"/>
  <c r="H9" i="3"/>
  <c r="M8" i="3"/>
  <c r="L8" i="3"/>
  <c r="K8" i="3"/>
  <c r="J8" i="3"/>
  <c r="I8" i="3"/>
  <c r="H8" i="3"/>
  <c r="M7" i="3"/>
  <c r="L7" i="3"/>
  <c r="K7" i="3"/>
  <c r="J7" i="3"/>
  <c r="I7" i="3"/>
  <c r="H7" i="3"/>
  <c r="M6" i="3"/>
  <c r="L6" i="3"/>
  <c r="K6" i="3"/>
  <c r="J6" i="3"/>
  <c r="I6" i="3"/>
  <c r="H6" i="3"/>
  <c r="M5" i="3"/>
  <c r="L5" i="3"/>
  <c r="K5" i="3"/>
  <c r="J5" i="3"/>
  <c r="I5" i="3"/>
  <c r="H5" i="3"/>
  <c r="M4" i="3"/>
  <c r="L4" i="3"/>
  <c r="K4" i="3"/>
  <c r="J4" i="3"/>
  <c r="I4" i="3"/>
  <c r="H4" i="3"/>
  <c r="N6" i="3" l="1"/>
  <c r="Q4" i="3"/>
  <c r="Q12" i="3"/>
  <c r="Q5" i="3"/>
  <c r="N9" i="3"/>
  <c r="Q11" i="3"/>
  <c r="Q13" i="3"/>
  <c r="N18" i="3"/>
  <c r="N4" i="3"/>
  <c r="N8" i="3"/>
  <c r="N17" i="3"/>
  <c r="N15" i="3"/>
  <c r="O4" i="3"/>
  <c r="O12" i="3"/>
  <c r="N7" i="3"/>
  <c r="N11" i="3"/>
  <c r="N16" i="3"/>
  <c r="O5" i="3"/>
  <c r="N19" i="3"/>
  <c r="O18" i="3"/>
  <c r="O10" i="3"/>
  <c r="Q10" i="3"/>
  <c r="O11" i="3"/>
  <c r="O17" i="3"/>
  <c r="O9" i="3"/>
  <c r="Q9" i="3"/>
  <c r="O16" i="3"/>
  <c r="O8" i="3"/>
  <c r="Q8" i="3"/>
  <c r="N13" i="3"/>
  <c r="N5" i="3"/>
  <c r="O15" i="3"/>
  <c r="O7" i="3"/>
  <c r="Q7" i="3"/>
  <c r="O14" i="3"/>
  <c r="O6" i="3"/>
  <c r="Q6" i="3"/>
  <c r="O13" i="3"/>
  <c r="N13" i="1"/>
  <c r="P13" i="1"/>
  <c r="O13" i="1"/>
  <c r="Q13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4" i="1"/>
  <c r="M4" i="1"/>
  <c r="L4" i="1"/>
  <c r="K4" i="1"/>
  <c r="J4" i="1"/>
  <c r="I4" i="1"/>
  <c r="P13" i="3" l="1"/>
  <c r="Q10" i="1"/>
  <c r="O10" i="1"/>
  <c r="P9" i="1"/>
  <c r="N9" i="1"/>
  <c r="P9" i="3" s="1"/>
  <c r="Q6" i="1"/>
  <c r="O6" i="1"/>
  <c r="N5" i="1"/>
  <c r="P5" i="3" s="1"/>
  <c r="P5" i="1"/>
  <c r="Q11" i="1"/>
  <c r="O11" i="1"/>
  <c r="N10" i="1"/>
  <c r="P10" i="3" s="1"/>
  <c r="P10" i="1"/>
  <c r="O7" i="1"/>
  <c r="Q7" i="1"/>
  <c r="N6" i="1"/>
  <c r="P6" i="3" s="1"/>
  <c r="P6" i="1"/>
  <c r="P4" i="1"/>
  <c r="N4" i="1"/>
  <c r="P4" i="3" s="1"/>
  <c r="Q12" i="1"/>
  <c r="O12" i="1"/>
  <c r="N11" i="1"/>
  <c r="P11" i="3" s="1"/>
  <c r="P11" i="1"/>
  <c r="Q8" i="1"/>
  <c r="O8" i="1"/>
  <c r="P7" i="1"/>
  <c r="N7" i="1"/>
  <c r="P7" i="3" s="1"/>
  <c r="O4" i="1"/>
  <c r="Q4" i="1"/>
  <c r="P12" i="1"/>
  <c r="N12" i="1"/>
  <c r="P12" i="3" s="1"/>
  <c r="Q9" i="1"/>
  <c r="O9" i="1"/>
  <c r="N8" i="1"/>
  <c r="P8" i="3" s="1"/>
  <c r="P8" i="1"/>
  <c r="O5" i="1"/>
  <c r="Q5" i="1"/>
</calcChain>
</file>

<file path=xl/sharedStrings.xml><?xml version="1.0" encoding="utf-8"?>
<sst xmlns="http://schemas.openxmlformats.org/spreadsheetml/2006/main" count="87" uniqueCount="41">
  <si>
    <t>-X</t>
  </si>
  <si>
    <r>
      <t>CARBON CHARGES [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]</t>
    </r>
  </si>
  <si>
    <r>
      <t>VARIATION OF CARBON CHARGES [</t>
    </r>
    <r>
      <rPr>
        <b/>
        <i/>
        <sz val="12"/>
        <color theme="1"/>
        <rFont val="Times New Roman"/>
        <family val="1"/>
      </rPr>
      <t>e</t>
    </r>
    <r>
      <rPr>
        <b/>
        <sz val="12"/>
        <color theme="1"/>
        <rFont val="Times New Roman"/>
        <family val="1"/>
      </rPr>
      <t>]</t>
    </r>
  </si>
  <si>
    <t>Hirshfeld</t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</si>
  <si>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</si>
  <si>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</si>
  <si>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</si>
  <si>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</si>
  <si>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</si>
  <si>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</si>
  <si>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</si>
  <si>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</si>
  <si>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</si>
  <si>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</si>
  <si>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</si>
  <si>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t>Δ</t>
    </r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</si>
  <si>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–H</t>
  </si>
  <si>
    <t>–CH3</t>
  </si>
  <si>
    <t>–OH</t>
  </si>
  <si>
    <t>–O+</t>
  </si>
  <si>
    <t>–O-</t>
  </si>
  <si>
    <t>–NH2</t>
  </si>
  <si>
    <t>–NH+</t>
  </si>
  <si>
    <t>–NH-</t>
  </si>
  <si>
    <t>–CH2+</t>
  </si>
  <si>
    <t>–CH2-</t>
  </si>
  <si>
    <t>–(OH)2</t>
  </si>
  <si>
    <t>–(NH2)2</t>
  </si>
  <si>
    <t>–O2</t>
  </si>
  <si>
    <t>–(NH)2</t>
  </si>
  <si>
    <t>–(CH3)2</t>
  </si>
  <si>
    <t>–(CH2)2</t>
  </si>
  <si>
    <t>HAMMETT CONSTANTS</t>
  </si>
  <si>
    <t>σp</t>
  </si>
  <si>
    <t>σp0</t>
  </si>
  <si>
    <t>σp+</t>
  </si>
  <si>
    <t>σp-</t>
  </si>
  <si>
    <t>σpR</t>
  </si>
  <si>
    <t>σpI</t>
  </si>
  <si>
    <t>σm</t>
  </si>
  <si>
    <t>σm0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</si>
</sst>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8"/>
      <name val="Calibri"/>
      <family val="2"/>
      <scheme val="minor"/>
    </font>
    <font>
      <sz val="12"/>
      <name val="Times New Roman"/>
      <family val="1"/>
    </font>
    <font>
      <sz val="12"/>
      <color rgb="FF0070C0"/>
      <name val="Times New Roman"/>
      <family val="1"/>
    </font>
    <font>
      <b/>
      <sz val="12"/>
      <color theme="4" tint="-0.249977111117893"/>
      <name val="Times New Roman"/>
      <family val="1"/>
    </font>
    <font>
      <sz val="12"/>
      <color theme="4" tint="-0.24997711111789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3" borderId="0" xfId="0" applyFont="1" applyFill="1"/>
    <xf numFmtId="0" fontId="7" fillId="0" borderId="0" xfId="0" applyFont="1"/>
    <xf numFmtId="0" fontId="4" fillId="3" borderId="1" xfId="0" applyFont="1" applyFill="1" applyBorder="1"/>
    <xf numFmtId="164" fontId="8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  <xf numFmtId="164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9" fillId="2" borderId="1" xfId="0" applyFont="1" applyFill="1" applyBorder="1" applyAlignment="1">
      <alignment horizontal="left" vertical="center"/>
    </xf>
    <xf numFmtId="164" fontId="10" fillId="2" borderId="1" xfId="0" applyNumberFormat="1" applyFont="1" applyFill="1" applyBorder="1" applyAlignment="1">
      <alignment horizontal="center" vertical="center"/>
    </xf>
    <xf numFmtId="2" fontId="10" fillId="3" borderId="2" xfId="0" applyNumberFormat="1" applyFont="1" applyFill="1" applyBorder="1"/>
    <xf numFmtId="2" fontId="10" fillId="3" borderId="3" xfId="0" applyNumberFormat="1" applyFont="1" applyFill="1" applyBorder="1"/>
    <xf numFmtId="2" fontId="10" fillId="3" borderId="4" xfId="0" applyNumberFormat="1" applyFont="1" applyFill="1" applyBorder="1"/>
    <xf numFmtId="2" fontId="10" fillId="3" borderId="5" xfId="0" applyNumberFormat="1" applyFont="1" applyFill="1" applyBorder="1"/>
    <xf numFmtId="2" fontId="10" fillId="3" borderId="0" xfId="0" applyNumberFormat="1" applyFont="1" applyFill="1"/>
    <xf numFmtId="2" fontId="10" fillId="3" borderId="6" xfId="0" applyNumberFormat="1" applyFont="1" applyFill="1" applyBorder="1"/>
    <xf numFmtId="2" fontId="4" fillId="3" borderId="5" xfId="0" applyNumberFormat="1" applyFont="1" applyFill="1" applyBorder="1"/>
    <xf numFmtId="2" fontId="4" fillId="3" borderId="0" xfId="0" applyNumberFormat="1" applyFont="1" applyFill="1"/>
    <xf numFmtId="2" fontId="4" fillId="3" borderId="6" xfId="0" applyNumberFormat="1" applyFont="1" applyFill="1" applyBorder="1"/>
    <xf numFmtId="2" fontId="4" fillId="3" borderId="7" xfId="0" applyNumberFormat="1" applyFont="1" applyFill="1" applyBorder="1"/>
    <xf numFmtId="2" fontId="4" fillId="3" borderId="8" xfId="0" applyNumberFormat="1" applyFont="1" applyFill="1" applyBorder="1"/>
    <xf numFmtId="2" fontId="4" fillId="3" borderId="9" xfId="0" applyNumberFormat="1" applyFont="1" applyFill="1" applyBorder="1"/>
    <xf numFmtId="2" fontId="4" fillId="3" borderId="2" xfId="0" applyNumberFormat="1" applyFont="1" applyFill="1" applyBorder="1"/>
    <xf numFmtId="2" fontId="4" fillId="3" borderId="3" xfId="0" applyNumberFormat="1" applyFont="1" applyFill="1" applyBorder="1"/>
    <xf numFmtId="2" fontId="4" fillId="3" borderId="4" xfId="0" applyNumberFormat="1" applyFont="1" applyFill="1" applyBorder="1"/>
    <xf numFmtId="164" fontId="1" fillId="2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5" fillId="0" borderId="1" xfId="0" quotePrefix="1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228039</xdr:colOff>
      <xdr:row>14</xdr:row>
      <xdr:rowOff>18490</xdr:rowOff>
    </xdr:from>
    <xdr:to>
      <xdr:col>9</xdr:col>
      <xdr:colOff>713174</xdr:colOff>
      <xdr:row>23</xdr:row>
      <xdr:rowOff>169316</xdr:rowOff>
    </xdr:to>
    <xdr:pic>
      <xdr:nvPicPr>
        <xdr:cNvPr id="3" name="Picture 1" descr="Uma imagem contendo objeto, relógio&#10;&#10;O conteúdo gerado por IA pode estar incorreto.">
          <a:extLst>
            <a:ext uri="{FF2B5EF4-FFF2-40B4-BE49-F238E27FC236}">
              <a16:creationId xmlns:a16="http://schemas.microsoft.com/office/drawing/2014/main" id="{97585AE3-FB94-4D09-BE4D-0E0CF49DF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63627" y="2864784"/>
          <a:ext cx="1280753" cy="196617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10</xdr:col>
      <xdr:colOff>717175</xdr:colOff>
      <xdr:row>13</xdr:row>
      <xdr:rowOff>156882</xdr:rowOff>
    </xdr:from>
    <xdr:to>
      <xdr:col>18</xdr:col>
      <xdr:colOff>487057</xdr:colOff>
      <xdr:row>27</xdr:row>
      <xdr:rowOff>67056</xdr:rowOff>
    </xdr:to>
    <xdr:pic>
      <xdr:nvPicPr>
        <xdr:cNvPr id="2" name="Imagem 1" descr="Texto, Carta&#10;&#10;O conteúdo gerado por IA pode estar incorreto.">
          <a:extLst>
            <a:ext uri="{FF2B5EF4-FFF2-40B4-BE49-F238E27FC236}">
              <a16:creationId xmlns:a16="http://schemas.microsoft.com/office/drawing/2014/main" id="{3A5A34E3-8492-7C62-A103-035635E1D8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3999" y="2801470"/>
          <a:ext cx="5182323" cy="27340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56030</xdr:rowOff>
    </xdr:from>
    <xdr:to>
      <xdr:col>7</xdr:col>
      <xdr:colOff>79710</xdr:colOff>
      <xdr:row>21</xdr:row>
      <xdr:rowOff>6354</xdr:rowOff>
    </xdr:to>
    <xdr:pic>
      <xdr:nvPicPr>
        <xdr:cNvPr id="4" name="Imagem 3" descr="Texto&#10;&#10;O conteúdo gerado por IA pode estar incorreto.">
          <a:extLst>
            <a:ext uri="{FF2B5EF4-FFF2-40B4-BE49-F238E27FC236}">
              <a16:creationId xmlns:a16="http://schemas.microsoft.com/office/drawing/2014/main" id="{C7C71106-4FCD-5AE6-ABDE-6ABCBCB6D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0088" y="2902324"/>
          <a:ext cx="5077534" cy="13622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95250</xdr:colOff>
      <xdr:row>0</xdr:row>
      <xdr:rowOff>190500</xdr:rowOff>
    </xdr:from>
    <xdr:to>
      <xdr:col>20</xdr:col>
      <xdr:colOff>410863</xdr:colOff>
      <xdr:row>9</xdr:row>
      <xdr:rowOff>12050</xdr:rowOff>
    </xdr:to>
    <xdr:pic>
      <xdr:nvPicPr>
        <xdr:cNvPr id="3" name="Picture 1" descr="Diagrama&#10;&#10;O conteúdo gerado por IA pode estar incorreto.">
          <a:extLst>
            <a:ext uri="{FF2B5EF4-FFF2-40B4-BE49-F238E27FC236}">
              <a16:creationId xmlns:a16="http://schemas.microsoft.com/office/drawing/2014/main" id="{0A4845C6-9AEE-4D4F-AC77-7292FAA79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7375" y="190500"/>
          <a:ext cx="1534813" cy="164082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18</xdr:col>
      <xdr:colOff>62193</xdr:colOff>
      <xdr:row>9</xdr:row>
      <xdr:rowOff>60511</xdr:rowOff>
    </xdr:from>
    <xdr:to>
      <xdr:col>26</xdr:col>
      <xdr:colOff>200719</xdr:colOff>
      <xdr:row>18</xdr:row>
      <xdr:rowOff>51236</xdr:rowOff>
    </xdr:to>
    <xdr:pic>
      <xdr:nvPicPr>
        <xdr:cNvPr id="2" name="Imagem 1" descr="Texto, Carta&#10;&#10;O conteúdo gerado por IA pode estar incorreto.">
          <a:extLst>
            <a:ext uri="{FF2B5EF4-FFF2-40B4-BE49-F238E27FC236}">
              <a16:creationId xmlns:a16="http://schemas.microsoft.com/office/drawing/2014/main" id="{17D4FDFF-DDE5-DBD6-8FFF-0806A33E6B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29105" y="1898276"/>
          <a:ext cx="4979467" cy="1806078"/>
        </a:xfrm>
        <a:prstGeom prst="rect">
          <a:avLst/>
        </a:prstGeom>
      </xdr:spPr>
    </xdr:pic>
    <xdr:clientData/>
  </xdr:twoCellAnchor>
  <xdr:twoCellAnchor editAs="oneCell">
    <xdr:from>
      <xdr:col>18</xdr:col>
      <xdr:colOff>74519</xdr:colOff>
      <xdr:row>17</xdr:row>
      <xdr:rowOff>164166</xdr:rowOff>
    </xdr:from>
    <xdr:to>
      <xdr:col>26</xdr:col>
      <xdr:colOff>323999</xdr:colOff>
      <xdr:row>24</xdr:row>
      <xdr:rowOff>126257</xdr:rowOff>
    </xdr:to>
    <xdr:pic>
      <xdr:nvPicPr>
        <xdr:cNvPr id="5" name="Imagem 4" descr="Texto&#10;&#10;O conteúdo gerado por IA pode estar incorreto.">
          <a:extLst>
            <a:ext uri="{FF2B5EF4-FFF2-40B4-BE49-F238E27FC236}">
              <a16:creationId xmlns:a16="http://schemas.microsoft.com/office/drawing/2014/main" id="{27D0B748-6FA1-D8E8-52D4-DF3BE7D1D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241431" y="3615578"/>
          <a:ext cx="5090421" cy="13740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63874</xdr:rowOff>
    </xdr:from>
    <xdr:to>
      <xdr:col>16</xdr:col>
      <xdr:colOff>601520</xdr:colOff>
      <xdr:row>4</xdr:row>
      <xdr:rowOff>63927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78DA3AB-90D0-46AA-B25D-97C196D75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44874"/>
          <a:ext cx="10355120" cy="381053"/>
        </a:xfrm>
        <a:prstGeom prst="rect">
          <a:avLst/>
        </a:prstGeom>
      </xdr:spPr>
    </xdr:pic>
    <xdr:clientData/>
  </xdr:twoCellAnchor>
  <xdr:twoCellAnchor editAs="oneCell">
    <xdr:from>
      <xdr:col>0</xdr:col>
      <xdr:colOff>66115</xdr:colOff>
      <xdr:row>0</xdr:row>
      <xdr:rowOff>19050</xdr:rowOff>
    </xdr:from>
    <xdr:to>
      <xdr:col>17</xdr:col>
      <xdr:colOff>134246</xdr:colOff>
      <xdr:row>2</xdr:row>
      <xdr:rowOff>161998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69BB607-F66F-7980-84CE-8DE188BAB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115" y="19050"/>
          <a:ext cx="10431331" cy="523948"/>
        </a:xfrm>
        <a:prstGeom prst="rect">
          <a:avLst/>
        </a:prstGeom>
      </xdr:spPr>
    </xdr:pic>
    <xdr:clientData/>
  </xdr:twoCellAnchor>
  <xdr:twoCellAnchor editAs="oneCell">
    <xdr:from>
      <xdr:col>0</xdr:col>
      <xdr:colOff>66115</xdr:colOff>
      <xdr:row>5</xdr:row>
      <xdr:rowOff>19050</xdr:rowOff>
    </xdr:from>
    <xdr:to>
      <xdr:col>16</xdr:col>
      <xdr:colOff>562845</xdr:colOff>
      <xdr:row>6</xdr:row>
      <xdr:rowOff>57182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2B07E81-9DCA-5F1D-01B4-F620977CA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115" y="971550"/>
          <a:ext cx="10250330" cy="228632"/>
        </a:xfrm>
        <a:prstGeom prst="rect">
          <a:avLst/>
        </a:prstGeom>
      </xdr:spPr>
    </xdr:pic>
    <xdr:clientData/>
  </xdr:twoCellAnchor>
  <xdr:twoCellAnchor editAs="oneCell">
    <xdr:from>
      <xdr:col>0</xdr:col>
      <xdr:colOff>66115</xdr:colOff>
      <xdr:row>3</xdr:row>
      <xdr:rowOff>171450</xdr:rowOff>
    </xdr:from>
    <xdr:to>
      <xdr:col>16</xdr:col>
      <xdr:colOff>562845</xdr:colOff>
      <xdr:row>5</xdr:row>
      <xdr:rowOff>28608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B36799C-6F43-282B-D7C9-5A7E422F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115" y="742950"/>
          <a:ext cx="10250330" cy="238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zoomScale="85" zoomScaleNormal="85" workbookViewId="0">
      <selection activeCell="N3" sqref="N3:Q3"/>
    </sheetView>
  </sheetViews>
  <sheetFormatPr defaultRowHeight="15.75" x14ac:dyDescent="0.25"/>
  <cols>
    <col min="1" max="1" width="14" style="9" bestFit="1" customWidth="1"/>
    <col min="2" max="2" width="11.85546875" style="7" bestFit="1" customWidth="1"/>
    <col min="3" max="7" width="12.5703125" style="7" bestFit="1" customWidth="1"/>
    <col min="8" max="8" width="13.5703125" style="7" bestFit="1" customWidth="1"/>
    <col min="9" max="13" width="12" style="7" bestFit="1" customWidth="1"/>
    <col min="14" max="16384" width="9.140625" style="8"/>
  </cols>
  <sheetData>
    <row r="1" spans="1:17" x14ac:dyDescent="0.25">
      <c r="A1" s="36" t="s">
        <v>0</v>
      </c>
      <c r="B1" s="35" t="s">
        <v>1</v>
      </c>
      <c r="C1" s="35"/>
      <c r="D1" s="35"/>
      <c r="E1" s="35"/>
      <c r="F1" s="35"/>
      <c r="G1" s="35"/>
      <c r="H1" s="34" t="s">
        <v>2</v>
      </c>
      <c r="I1" s="34"/>
      <c r="J1" s="34"/>
      <c r="K1" s="34"/>
      <c r="L1" s="34"/>
      <c r="M1" s="34"/>
      <c r="N1" s="38" t="s">
        <v>32</v>
      </c>
      <c r="O1" s="39"/>
      <c r="P1" s="39"/>
      <c r="Q1" s="40"/>
    </row>
    <row r="2" spans="1:17" x14ac:dyDescent="0.25">
      <c r="A2" s="37"/>
      <c r="B2" s="35" t="s">
        <v>3</v>
      </c>
      <c r="C2" s="35"/>
      <c r="D2" s="35"/>
      <c r="E2" s="35"/>
      <c r="F2" s="35"/>
      <c r="G2" s="35"/>
      <c r="H2" s="34" t="s">
        <v>3</v>
      </c>
      <c r="I2" s="34"/>
      <c r="J2" s="34"/>
      <c r="K2" s="34"/>
      <c r="L2" s="34"/>
      <c r="M2" s="34"/>
      <c r="N2" s="41"/>
      <c r="O2" s="42"/>
      <c r="P2" s="42"/>
      <c r="Q2" s="43"/>
    </row>
    <row r="3" spans="1:17" ht="17.25" x14ac:dyDescent="0.25">
      <c r="A3" s="37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33</v>
      </c>
      <c r="O3" s="2" t="s">
        <v>34</v>
      </c>
      <c r="P3" s="2" t="s">
        <v>35</v>
      </c>
      <c r="Q3" s="2" t="s">
        <v>36</v>
      </c>
    </row>
    <row r="4" spans="1:17" x14ac:dyDescent="0.25">
      <c r="A4" s="4" t="s">
        <v>16</v>
      </c>
      <c r="B4" s="11">
        <v>-3.1844999999999998E-2</v>
      </c>
      <c r="C4" s="11">
        <v>-2.1461000000000001E-2</v>
      </c>
      <c r="D4" s="11">
        <v>-1.7573999999999999E-2</v>
      </c>
      <c r="E4" s="11">
        <v>-1.4437E-2</v>
      </c>
      <c r="F4" s="11">
        <v>-2.3120999999999999E-2</v>
      </c>
      <c r="G4" s="11">
        <v>-3.3286000000000003E-2</v>
      </c>
      <c r="H4" s="3">
        <f>B4-$B$4</f>
        <v>0</v>
      </c>
      <c r="I4" s="3">
        <f>C4-$C$4</f>
        <v>0</v>
      </c>
      <c r="J4" s="3">
        <f>D4-$D$4</f>
        <v>0</v>
      </c>
      <c r="K4" s="3">
        <f>E4-$E$4</f>
        <v>0</v>
      </c>
      <c r="L4" s="3">
        <f>F4-$F$4</f>
        <v>0</v>
      </c>
      <c r="M4" s="3">
        <f>G4-$G$4</f>
        <v>0</v>
      </c>
      <c r="N4" s="31">
        <f>0.06+(1.54*I4)+(7.83*J4)+(35.51*K4)+(6.46*L4)</f>
        <v>0.06</v>
      </c>
      <c r="O4" s="32">
        <f>0.06+(19.45*K4)+(39.53*L4)+(1.78*M4)</f>
        <v>0.06</v>
      </c>
      <c r="P4" s="32">
        <f>-0.09+(2.8*I4)+(74.78*K4)-(17.37*L4)-(6.47*M4)</f>
        <v>-0.09</v>
      </c>
      <c r="Q4" s="33">
        <f>0.25+(38.58*K4)+(17.57*L4)+(2.79*M4)</f>
        <v>0.25</v>
      </c>
    </row>
    <row r="5" spans="1:17" x14ac:dyDescent="0.25">
      <c r="A5" s="5" t="s">
        <v>17</v>
      </c>
      <c r="B5" s="13">
        <v>-3.9489000000000003E-2</v>
      </c>
      <c r="C5" s="13">
        <v>2.349E-2</v>
      </c>
      <c r="D5" s="13">
        <v>-1.8093999999999999E-2</v>
      </c>
      <c r="E5" s="13">
        <v>-2.0362000000000002E-2</v>
      </c>
      <c r="F5" s="13">
        <v>-2.3768000000000001E-2</v>
      </c>
      <c r="G5" s="13">
        <v>-4.0791000000000001E-2</v>
      </c>
      <c r="H5" s="6">
        <f t="shared" ref="H5:H12" si="0">B5-$B$4</f>
        <v>-7.644000000000005E-3</v>
      </c>
      <c r="I5" s="6">
        <f t="shared" ref="I5:I12" si="1">C5-$C$4</f>
        <v>4.4951000000000005E-2</v>
      </c>
      <c r="J5" s="6">
        <f t="shared" ref="J5:J12" si="2">D5-$D$4</f>
        <v>-5.1999999999999963E-4</v>
      </c>
      <c r="K5" s="6">
        <f t="shared" ref="K5:K12" si="3">E5-$E$4</f>
        <v>-5.9250000000000014E-3</v>
      </c>
      <c r="L5" s="6">
        <f t="shared" ref="L5:L12" si="4">F5-$F$4</f>
        <v>-6.4700000000000174E-4</v>
      </c>
      <c r="M5" s="6">
        <f t="shared" ref="M5:M12" si="5">G5-$G$4</f>
        <v>-7.5049999999999978E-3</v>
      </c>
      <c r="N5" s="25">
        <f t="shared" ref="N5:N13" si="6">0.06+(1.54*I5)+(7.83*J5)+(35.51*K5)+(6.46*L5)</f>
        <v>-8.9423430000000068E-2</v>
      </c>
      <c r="O5" s="26">
        <f t="shared" ref="O5:O13" si="7">0.06+(19.45*K5)+(39.53*L5)+(1.78*M5)</f>
        <v>-9.4176060000000075E-2</v>
      </c>
      <c r="P5" s="26">
        <f t="shared" ref="P5:P13" si="8">-0.09+(2.8*I5)+(74.78*K5)-(17.37*L5)-(6.47*M5)</f>
        <v>-0.34741296000000005</v>
      </c>
      <c r="Q5" s="27">
        <f t="shared" ref="Q5:Q13" si="9">0.25+(38.58*K5)+(17.57*L5)+(2.79*M5)</f>
        <v>-1.0893240000000078E-2</v>
      </c>
    </row>
    <row r="6" spans="1:17" x14ac:dyDescent="0.25">
      <c r="A6" s="4" t="s">
        <v>18</v>
      </c>
      <c r="B6" s="11">
        <v>-6.0470999999999997E-2</v>
      </c>
      <c r="C6" s="11">
        <v>9.7137000000000001E-2</v>
      </c>
      <c r="D6" s="11">
        <v>-1.3042E-2</v>
      </c>
      <c r="E6" s="11">
        <v>-2.9708999999999999E-2</v>
      </c>
      <c r="F6" s="11">
        <v>-1.6844000000000001E-2</v>
      </c>
      <c r="G6" s="11">
        <v>-5.0034000000000002E-2</v>
      </c>
      <c r="H6" s="3">
        <f t="shared" si="0"/>
        <v>-2.8625999999999999E-2</v>
      </c>
      <c r="I6" s="3">
        <f t="shared" si="1"/>
        <v>0.11859800000000001</v>
      </c>
      <c r="J6" s="3">
        <f t="shared" si="2"/>
        <v>4.5319999999999996E-3</v>
      </c>
      <c r="K6" s="3">
        <f t="shared" si="3"/>
        <v>-1.5271999999999999E-2</v>
      </c>
      <c r="L6" s="3">
        <f t="shared" si="4"/>
        <v>6.2769999999999979E-3</v>
      </c>
      <c r="M6" s="3">
        <f t="shared" si="5"/>
        <v>-1.6747999999999999E-2</v>
      </c>
      <c r="N6" s="25">
        <f t="shared" si="6"/>
        <v>-0.22363281999999995</v>
      </c>
      <c r="O6" s="26">
        <f t="shared" si="7"/>
        <v>-1.872203000000006E-2</v>
      </c>
      <c r="P6" s="26">
        <f t="shared" si="8"/>
        <v>-0.90063768999999971</v>
      </c>
      <c r="Q6" s="27">
        <f t="shared" si="9"/>
        <v>-0.27563378999999993</v>
      </c>
    </row>
    <row r="7" spans="1:17" x14ac:dyDescent="0.25">
      <c r="A7" s="5" t="s">
        <v>19</v>
      </c>
      <c r="B7" s="10">
        <v>-0.101395</v>
      </c>
      <c r="C7" s="10">
        <v>7.6918E-2</v>
      </c>
      <c r="D7" s="10">
        <v>-4.9208000000000002E-2</v>
      </c>
      <c r="E7" s="10">
        <v>-9.0200000000000002E-2</v>
      </c>
      <c r="F7" s="10">
        <v>-5.4198000000000003E-2</v>
      </c>
      <c r="G7" s="10">
        <v>-0.10306800000000001</v>
      </c>
      <c r="H7" s="6">
        <f t="shared" si="0"/>
        <v>-6.9550000000000001E-2</v>
      </c>
      <c r="I7" s="6">
        <f t="shared" si="1"/>
        <v>9.8378999999999994E-2</v>
      </c>
      <c r="J7" s="6">
        <f t="shared" si="2"/>
        <v>-3.1634000000000002E-2</v>
      </c>
      <c r="K7" s="6">
        <f t="shared" si="3"/>
        <v>-7.5762999999999997E-2</v>
      </c>
      <c r="L7" s="6">
        <f t="shared" si="4"/>
        <v>-3.1077000000000004E-2</v>
      </c>
      <c r="M7" s="6">
        <f t="shared" si="5"/>
        <v>-6.9782000000000011E-2</v>
      </c>
      <c r="N7" s="25">
        <f t="shared" si="6"/>
        <v>-2.9272921099999998</v>
      </c>
      <c r="O7" s="26">
        <f t="shared" si="7"/>
        <v>-2.7662761200000001</v>
      </c>
      <c r="P7" s="26">
        <f t="shared" si="8"/>
        <v>-4.4887989099999999</v>
      </c>
      <c r="Q7" s="27">
        <f t="shared" si="9"/>
        <v>-3.4136512099999998</v>
      </c>
    </row>
    <row r="8" spans="1:17" x14ac:dyDescent="0.25">
      <c r="A8" s="4" t="s">
        <v>20</v>
      </c>
      <c r="B8" s="12">
        <v>-0.101395</v>
      </c>
      <c r="C8" s="12">
        <v>7.6918E-2</v>
      </c>
      <c r="D8" s="12">
        <v>-4.9208000000000002E-2</v>
      </c>
      <c r="E8" s="12">
        <v>-9.0200000000000002E-2</v>
      </c>
      <c r="F8" s="12">
        <v>-5.4198000000000003E-2</v>
      </c>
      <c r="G8" s="12">
        <v>-0.10306800000000001</v>
      </c>
      <c r="H8" s="3">
        <f t="shared" si="0"/>
        <v>-6.9550000000000001E-2</v>
      </c>
      <c r="I8" s="3">
        <f t="shared" si="1"/>
        <v>9.8378999999999994E-2</v>
      </c>
      <c r="J8" s="3">
        <f t="shared" si="2"/>
        <v>-3.1634000000000002E-2</v>
      </c>
      <c r="K8" s="3">
        <f t="shared" si="3"/>
        <v>-7.5762999999999997E-2</v>
      </c>
      <c r="L8" s="3">
        <f t="shared" si="4"/>
        <v>-3.1077000000000004E-2</v>
      </c>
      <c r="M8" s="3">
        <f t="shared" si="5"/>
        <v>-6.9782000000000011E-2</v>
      </c>
      <c r="N8" s="25">
        <f t="shared" si="6"/>
        <v>-2.9272921099999998</v>
      </c>
      <c r="O8" s="26">
        <f t="shared" si="7"/>
        <v>-2.7662761200000001</v>
      </c>
      <c r="P8" s="26">
        <f t="shared" si="8"/>
        <v>-4.4887989099999999</v>
      </c>
      <c r="Q8" s="27">
        <f t="shared" si="9"/>
        <v>-3.4136512099999998</v>
      </c>
    </row>
    <row r="9" spans="1:17" x14ac:dyDescent="0.25">
      <c r="A9" s="5" t="s">
        <v>21</v>
      </c>
      <c r="B9" s="13">
        <v>-5.9531000000000001E-2</v>
      </c>
      <c r="C9" s="13">
        <v>7.1036000000000002E-2</v>
      </c>
      <c r="D9" s="13">
        <v>-1.5240999999999999E-2</v>
      </c>
      <c r="E9" s="13">
        <v>-3.7176000000000001E-2</v>
      </c>
      <c r="F9" s="13">
        <v>-2.0764000000000001E-2</v>
      </c>
      <c r="G9" s="13">
        <v>-6.1289999999999997E-2</v>
      </c>
      <c r="H9" s="6">
        <f t="shared" si="0"/>
        <v>-2.7686000000000002E-2</v>
      </c>
      <c r="I9" s="6">
        <f t="shared" si="1"/>
        <v>9.2496999999999996E-2</v>
      </c>
      <c r="J9" s="6">
        <f t="shared" si="2"/>
        <v>2.333E-3</v>
      </c>
      <c r="K9" s="6">
        <f t="shared" si="3"/>
        <v>-2.2739000000000002E-2</v>
      </c>
      <c r="L9" s="6">
        <f t="shared" si="4"/>
        <v>2.356999999999998E-3</v>
      </c>
      <c r="M9" s="6">
        <f t="shared" si="5"/>
        <v>-2.8003999999999994E-2</v>
      </c>
      <c r="N9" s="25">
        <f t="shared" si="6"/>
        <v>-0.57152290000000006</v>
      </c>
      <c r="O9" s="26">
        <f t="shared" si="7"/>
        <v>-0.33894846000000006</v>
      </c>
      <c r="P9" s="26">
        <f t="shared" si="8"/>
        <v>-1.3911860300000003</v>
      </c>
      <c r="Q9" s="27">
        <f t="shared" si="9"/>
        <v>-0.66398929000000007</v>
      </c>
    </row>
    <row r="10" spans="1:17" x14ac:dyDescent="0.25">
      <c r="A10" s="4" t="s">
        <v>22</v>
      </c>
      <c r="B10" s="12">
        <v>9.4717999999999997E-2</v>
      </c>
      <c r="C10" s="12">
        <v>0.10885300000000001</v>
      </c>
      <c r="D10" s="12">
        <v>1.5907999999999999E-2</v>
      </c>
      <c r="E10" s="12">
        <v>0.12681600000000001</v>
      </c>
      <c r="F10" s="12">
        <v>1.2548E-2</v>
      </c>
      <c r="G10" s="12">
        <v>7.2465000000000002E-2</v>
      </c>
      <c r="H10" s="3">
        <f t="shared" si="0"/>
        <v>0.12656299999999998</v>
      </c>
      <c r="I10" s="3">
        <f t="shared" si="1"/>
        <v>0.13031400000000001</v>
      </c>
      <c r="J10" s="3">
        <f t="shared" si="2"/>
        <v>3.3481999999999998E-2</v>
      </c>
      <c r="K10" s="3">
        <f t="shared" si="3"/>
        <v>0.14125300000000002</v>
      </c>
      <c r="L10" s="3">
        <f t="shared" si="4"/>
        <v>3.5668999999999999E-2</v>
      </c>
      <c r="M10" s="3">
        <f t="shared" si="5"/>
        <v>0.10575100000000001</v>
      </c>
      <c r="N10" s="25">
        <f t="shared" si="6"/>
        <v>5.7691633900000001</v>
      </c>
      <c r="O10" s="26">
        <f t="shared" si="7"/>
        <v>4.4056032000000007</v>
      </c>
      <c r="P10" s="26">
        <f t="shared" si="8"/>
        <v>9.5339990400000012</v>
      </c>
      <c r="Q10" s="27">
        <f t="shared" si="9"/>
        <v>6.6212903600000006</v>
      </c>
    </row>
    <row r="11" spans="1:17" x14ac:dyDescent="0.25">
      <c r="A11" s="5" t="s">
        <v>23</v>
      </c>
      <c r="B11" s="10">
        <v>-9.3668000000000001E-2</v>
      </c>
      <c r="C11" s="10">
        <v>3.8425000000000001E-2</v>
      </c>
      <c r="D11" s="10">
        <v>-5.1103999999999997E-2</v>
      </c>
      <c r="E11" s="10">
        <v>-9.7018999999999994E-2</v>
      </c>
      <c r="F11" s="10">
        <v>-5.4845999999999999E-2</v>
      </c>
      <c r="G11" s="10">
        <v>-0.10513500000000001</v>
      </c>
      <c r="H11" s="6">
        <f t="shared" si="0"/>
        <v>-6.1823000000000003E-2</v>
      </c>
      <c r="I11" s="6">
        <f t="shared" si="1"/>
        <v>5.9886000000000002E-2</v>
      </c>
      <c r="J11" s="6">
        <f t="shared" si="2"/>
        <v>-3.3529999999999997E-2</v>
      </c>
      <c r="K11" s="6">
        <f t="shared" si="3"/>
        <v>-8.2581999999999989E-2</v>
      </c>
      <c r="L11" s="6">
        <f t="shared" si="4"/>
        <v>-3.1725000000000003E-2</v>
      </c>
      <c r="M11" s="6">
        <f t="shared" si="5"/>
        <v>-7.1848999999999996E-2</v>
      </c>
      <c r="N11" s="25">
        <f t="shared" si="6"/>
        <v>-3.2477457799999994</v>
      </c>
      <c r="O11" s="26">
        <f t="shared" si="7"/>
        <v>-2.9282003699999999</v>
      </c>
      <c r="P11" s="26">
        <f t="shared" si="8"/>
        <v>-5.0818748799999991</v>
      </c>
      <c r="Q11" s="27">
        <f t="shared" si="9"/>
        <v>-3.6938805199999991</v>
      </c>
    </row>
    <row r="12" spans="1:17" x14ac:dyDescent="0.25">
      <c r="A12" s="4" t="s">
        <v>24</v>
      </c>
      <c r="B12" s="12">
        <v>5.9659999999999998E-2</v>
      </c>
      <c r="C12" s="12">
        <v>2.6367999999999999E-2</v>
      </c>
      <c r="D12" s="12">
        <v>1.231E-2</v>
      </c>
      <c r="E12" s="12">
        <v>9.4814999999999997E-2</v>
      </c>
      <c r="F12" s="12">
        <v>7.4310000000000001E-3</v>
      </c>
      <c r="G12" s="12">
        <v>5.9923999999999998E-2</v>
      </c>
      <c r="H12" s="3">
        <f t="shared" si="0"/>
        <v>9.1505000000000003E-2</v>
      </c>
      <c r="I12" s="3">
        <f t="shared" si="1"/>
        <v>4.7828999999999997E-2</v>
      </c>
      <c r="J12" s="3">
        <f t="shared" si="2"/>
        <v>2.9884000000000001E-2</v>
      </c>
      <c r="K12" s="3">
        <f t="shared" si="3"/>
        <v>0.109252</v>
      </c>
      <c r="L12" s="3">
        <f t="shared" si="4"/>
        <v>3.0551999999999999E-2</v>
      </c>
      <c r="M12" s="3">
        <f t="shared" si="5"/>
        <v>9.3210000000000001E-2</v>
      </c>
      <c r="N12" s="25">
        <f t="shared" si="6"/>
        <v>4.4445528200000002</v>
      </c>
      <c r="O12" s="26">
        <f t="shared" si="7"/>
        <v>3.5585857600000006</v>
      </c>
      <c r="P12" s="26">
        <f t="shared" si="8"/>
        <v>7.0800288200000008</v>
      </c>
      <c r="Q12" s="27">
        <f t="shared" si="9"/>
        <v>5.2617966999999997</v>
      </c>
    </row>
    <row r="13" spans="1:17" x14ac:dyDescent="0.25">
      <c r="A13" s="5" t="s">
        <v>25</v>
      </c>
      <c r="B13" s="10">
        <v>-9.5847000000000002E-2</v>
      </c>
      <c r="C13" s="10">
        <v>-2.0556000000000001E-2</v>
      </c>
      <c r="D13" s="10">
        <v>-5.3532999999999997E-2</v>
      </c>
      <c r="E13" s="10">
        <v>-0.102646</v>
      </c>
      <c r="F13" s="10">
        <v>-5.8368000000000003E-2</v>
      </c>
      <c r="G13" s="10">
        <v>-9.7477999999999995E-2</v>
      </c>
      <c r="H13" s="6">
        <f>B13-$B$4</f>
        <v>-6.4002000000000003E-2</v>
      </c>
      <c r="I13" s="6">
        <f t="shared" ref="I13:M13" si="10">C13-$B$4</f>
        <v>1.1288999999999997E-2</v>
      </c>
      <c r="J13" s="6">
        <f t="shared" si="10"/>
        <v>-2.1687999999999999E-2</v>
      </c>
      <c r="K13" s="6">
        <f t="shared" si="10"/>
        <v>-7.0801000000000003E-2</v>
      </c>
      <c r="L13" s="6">
        <f t="shared" si="10"/>
        <v>-2.6523000000000005E-2</v>
      </c>
      <c r="M13" s="6">
        <f t="shared" si="10"/>
        <v>-6.5632999999999997E-2</v>
      </c>
      <c r="N13" s="28">
        <f t="shared" si="6"/>
        <v>-2.77791407</v>
      </c>
      <c r="O13" s="29">
        <f t="shared" si="7"/>
        <v>-2.4823603800000003</v>
      </c>
      <c r="P13" s="29">
        <f t="shared" si="8"/>
        <v>-4.4675395600000005</v>
      </c>
      <c r="Q13" s="30">
        <f t="shared" si="9"/>
        <v>-3.1306277599999999</v>
      </c>
    </row>
  </sheetData>
  <mergeCells count="6">
    <mergeCell ref="N1:Q2"/>
    <mergeCell ref="H1:M1"/>
    <mergeCell ref="B1:G1"/>
    <mergeCell ref="A1:A3"/>
    <mergeCell ref="B2:G2"/>
    <mergeCell ref="H2:M2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0544-D630-414A-A951-47106964F186}">
  <dimension ref="A1:S23"/>
  <sheetViews>
    <sheetView zoomScale="55" zoomScaleNormal="55" workbookViewId="0">
      <selection activeCell="N38" sqref="N38"/>
    </sheetView>
  </sheetViews>
  <sheetFormatPr defaultRowHeight="15.75" x14ac:dyDescent="0.25"/>
  <cols>
    <col min="1" max="1" width="14" style="9" bestFit="1" customWidth="1"/>
    <col min="2" max="2" width="11.85546875" style="7" bestFit="1" customWidth="1"/>
    <col min="3" max="8" width="12.5703125" style="7" bestFit="1" customWidth="1"/>
    <col min="9" max="13" width="12" style="7" bestFit="1" customWidth="1"/>
    <col min="14" max="14" width="9.140625" style="8" customWidth="1"/>
    <col min="15" max="17" width="9.140625" style="8"/>
    <col min="18" max="18" width="14" style="9" bestFit="1" customWidth="1"/>
    <col min="19" max="16384" width="9.140625" style="8"/>
  </cols>
  <sheetData>
    <row r="1" spans="1:18" x14ac:dyDescent="0.25">
      <c r="A1" s="36" t="s">
        <v>0</v>
      </c>
      <c r="B1" s="35" t="s">
        <v>1</v>
      </c>
      <c r="C1" s="35"/>
      <c r="D1" s="35"/>
      <c r="E1" s="35"/>
      <c r="F1" s="35"/>
      <c r="G1" s="35"/>
      <c r="H1" s="34" t="s">
        <v>2</v>
      </c>
      <c r="I1" s="34"/>
      <c r="J1" s="34"/>
      <c r="K1" s="34"/>
      <c r="L1" s="34"/>
      <c r="M1" s="34"/>
      <c r="N1" s="38" t="s">
        <v>32</v>
      </c>
      <c r="O1" s="39"/>
      <c r="P1" s="39"/>
      <c r="Q1" s="40"/>
      <c r="R1" s="36" t="s">
        <v>0</v>
      </c>
    </row>
    <row r="2" spans="1:18" x14ac:dyDescent="0.25">
      <c r="A2" s="37"/>
      <c r="B2" s="35" t="s">
        <v>3</v>
      </c>
      <c r="C2" s="35"/>
      <c r="D2" s="35"/>
      <c r="E2" s="35"/>
      <c r="F2" s="35"/>
      <c r="G2" s="35"/>
      <c r="H2" s="34" t="s">
        <v>3</v>
      </c>
      <c r="I2" s="34"/>
      <c r="J2" s="34"/>
      <c r="K2" s="34"/>
      <c r="L2" s="34"/>
      <c r="M2" s="34"/>
      <c r="N2" s="41"/>
      <c r="O2" s="42"/>
      <c r="P2" s="42"/>
      <c r="Q2" s="43"/>
      <c r="R2" s="37"/>
    </row>
    <row r="3" spans="1:18" ht="17.25" x14ac:dyDescent="0.25">
      <c r="A3" s="37"/>
      <c r="B3" s="1" t="s">
        <v>4</v>
      </c>
      <c r="C3" s="1" t="s">
        <v>5</v>
      </c>
      <c r="D3" s="1" t="s">
        <v>6</v>
      </c>
      <c r="E3" s="1" t="s">
        <v>7</v>
      </c>
      <c r="F3" s="1" t="s">
        <v>8</v>
      </c>
      <c r="G3" s="1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39</v>
      </c>
      <c r="O3" s="2" t="s">
        <v>40</v>
      </c>
      <c r="P3" s="2" t="s">
        <v>37</v>
      </c>
      <c r="Q3" s="2" t="s">
        <v>38</v>
      </c>
      <c r="R3" s="37"/>
    </row>
    <row r="4" spans="1:18" s="16" customFormat="1" x14ac:dyDescent="0.25">
      <c r="A4" s="17" t="s">
        <v>16</v>
      </c>
      <c r="B4" s="18">
        <v>-3.1844999999999998E-2</v>
      </c>
      <c r="C4" s="18">
        <v>-2.1461000000000001E-2</v>
      </c>
      <c r="D4" s="18">
        <v>-1.7573999999999999E-2</v>
      </c>
      <c r="E4" s="18">
        <v>-1.4437E-2</v>
      </c>
      <c r="F4" s="18">
        <v>-2.3120999999999999E-2</v>
      </c>
      <c r="G4" s="18">
        <v>-3.3286000000000003E-2</v>
      </c>
      <c r="H4" s="18">
        <f>B4-$B$4</f>
        <v>0</v>
      </c>
      <c r="I4" s="18">
        <f>C4-$C$4</f>
        <v>0</v>
      </c>
      <c r="J4" s="18">
        <f>D4-$D$4</f>
        <v>0</v>
      </c>
      <c r="K4" s="18">
        <f>E4-$E$4</f>
        <v>0</v>
      </c>
      <c r="L4" s="18">
        <f>F4-$F$4</f>
        <v>0</v>
      </c>
      <c r="M4" s="18">
        <f>G4-$G$4</f>
        <v>0</v>
      </c>
      <c r="N4" s="19">
        <f>0.03+(1.77*H4)+(4.4*I4)+(4.55*J4)+(29.88*K4)+(3.25*L4)+(8.09*M4)</f>
        <v>0.03</v>
      </c>
      <c r="O4" s="20">
        <f>0.05+(1.27*H4)+(6.34*I4)+(3.39*J4)+(35.69*K4)+(0.55*L4)+(8.94*M4)</f>
        <v>0.05</v>
      </c>
      <c r="P4" s="20">
        <f>Para!N4-Q4</f>
        <v>-1.0000000000000009E-2</v>
      </c>
      <c r="Q4" s="21">
        <f>0.07+(1.13*H4)+(5.89*I4)+(44.84*K4)-(6.08*L4)+(7.7*M4)</f>
        <v>7.0000000000000007E-2</v>
      </c>
      <c r="R4" s="4" t="s">
        <v>16</v>
      </c>
    </row>
    <row r="5" spans="1:18" s="16" customFormat="1" x14ac:dyDescent="0.25">
      <c r="A5" s="14" t="s">
        <v>17</v>
      </c>
      <c r="B5" s="15">
        <v>1.3207999999999999E-2</v>
      </c>
      <c r="C5" s="15">
        <v>-2.8708000000000001E-2</v>
      </c>
      <c r="D5" s="15">
        <v>-2.5419000000000001E-2</v>
      </c>
      <c r="E5" s="15">
        <v>-1.5566999999999999E-2</v>
      </c>
      <c r="F5" s="15">
        <v>-2.9412000000000001E-2</v>
      </c>
      <c r="G5" s="15">
        <v>-3.4535000000000003E-2</v>
      </c>
      <c r="H5" s="15">
        <f t="shared" ref="H5:H16" si="0">B5-$B$4</f>
        <v>4.5052999999999996E-2</v>
      </c>
      <c r="I5" s="15">
        <f t="shared" ref="I5:I16" si="1">C5-$C$4</f>
        <v>-7.247E-3</v>
      </c>
      <c r="J5" s="15">
        <f t="shared" ref="J5:J16" si="2">D5-$D$4</f>
        <v>-7.8450000000000013E-3</v>
      </c>
      <c r="K5" s="15">
        <f t="shared" ref="K5:K16" si="3">E5-$E$4</f>
        <v>-1.1299999999999991E-3</v>
      </c>
      <c r="L5" s="15">
        <f t="shared" ref="L5:L16" si="4">F5-$F$4</f>
        <v>-6.2910000000000015E-3</v>
      </c>
      <c r="M5" s="15">
        <f t="shared" ref="M5:M16" si="5">G5-$G$4</f>
        <v>-1.2490000000000001E-3</v>
      </c>
      <c r="N5" s="22">
        <f>0.03+(1.77*H5)+(4.4*I5)+(4.55*J5)+(29.88*K5)+(3.25*L5)+(8.09*M5)</f>
        <v>-2.2152299999999979E-2</v>
      </c>
      <c r="O5" s="23">
        <f>0.05+(1.27*H5)+(6.34*I5)+(3.39*J5)+(35.69*K5)+(0.55*L5)+(8.94*M5)</f>
        <v>-2.0279029999999972E-2</v>
      </c>
      <c r="P5" s="23">
        <f>Para!N5-Q5</f>
        <v>-0.1456112700000001</v>
      </c>
      <c r="Q5" s="24">
        <f t="shared" ref="Q5:Q13" si="6">0.07+(1.13*H5)+(5.89*I5)+(44.84*K5)-(6.08*L5)+(7.7*M5)</f>
        <v>5.6187840000000037E-2</v>
      </c>
      <c r="R5" s="5" t="s">
        <v>17</v>
      </c>
    </row>
    <row r="6" spans="1:18" s="16" customFormat="1" x14ac:dyDescent="0.25">
      <c r="A6" s="17" t="s">
        <v>18</v>
      </c>
      <c r="B6" s="18">
        <v>8.6587999999999998E-2</v>
      </c>
      <c r="C6" s="18">
        <v>-5.0847999999999997E-2</v>
      </c>
      <c r="D6" s="18">
        <v>-3.4596000000000002E-2</v>
      </c>
      <c r="E6" s="18">
        <v>-9.8320000000000005E-3</v>
      </c>
      <c r="F6" s="18">
        <v>-4.0488000000000003E-2</v>
      </c>
      <c r="G6" s="18">
        <v>-3.0395999999999999E-2</v>
      </c>
      <c r="H6" s="18">
        <f t="shared" si="0"/>
        <v>0.118433</v>
      </c>
      <c r="I6" s="18">
        <f t="shared" si="1"/>
        <v>-2.9386999999999996E-2</v>
      </c>
      <c r="J6" s="18">
        <f t="shared" si="2"/>
        <v>-1.7022000000000002E-2</v>
      </c>
      <c r="K6" s="18">
        <f t="shared" si="3"/>
        <v>4.6049999999999997E-3</v>
      </c>
      <c r="L6" s="18">
        <f t="shared" si="4"/>
        <v>-1.7367000000000004E-2</v>
      </c>
      <c r="M6" s="18">
        <f t="shared" si="5"/>
        <v>2.8900000000000037E-3</v>
      </c>
      <c r="N6" s="22">
        <f t="shared" ref="N6:N19" si="7">0.03+(1.77*H6)+(4.4*I6)+(4.55*J6)+(29.88*K6)+(3.25*L6)+(8.09*M6)</f>
        <v>0.13740826</v>
      </c>
      <c r="O6" s="23">
        <f t="shared" ref="O6:O18" si="8">0.05+(1.27*H6)+(6.34*I6)+(3.39*J6)+(35.69*K6)+(0.55*L6)+(8.94*M6)</f>
        <v>0.13702895000000007</v>
      </c>
      <c r="P6" s="23">
        <f>Para!N6-Q6</f>
        <v>-0.58870524000000013</v>
      </c>
      <c r="Q6" s="24">
        <f t="shared" si="6"/>
        <v>0.36507242000000012</v>
      </c>
      <c r="R6" s="4" t="s">
        <v>18</v>
      </c>
    </row>
    <row r="7" spans="1:18" x14ac:dyDescent="0.25">
      <c r="A7" s="5" t="s">
        <v>19</v>
      </c>
      <c r="B7" s="10">
        <v>0.19787299999999999</v>
      </c>
      <c r="C7" s="10">
        <v>0.10072399999999999</v>
      </c>
      <c r="D7" s="10">
        <v>0.108696</v>
      </c>
      <c r="E7" s="10">
        <v>2.6166999999999999E-2</v>
      </c>
      <c r="F7" s="10">
        <v>0.15845899999999999</v>
      </c>
      <c r="G7" s="10">
        <v>2.2249000000000001E-2</v>
      </c>
      <c r="H7" s="6">
        <f t="shared" si="0"/>
        <v>0.22971799999999998</v>
      </c>
      <c r="I7" s="6">
        <f t="shared" si="1"/>
        <v>0.12218499999999999</v>
      </c>
      <c r="J7" s="6">
        <f t="shared" si="2"/>
        <v>0.12626999999999999</v>
      </c>
      <c r="K7" s="6">
        <f t="shared" si="3"/>
        <v>4.0604000000000001E-2</v>
      </c>
      <c r="L7" s="6">
        <f t="shared" si="4"/>
        <v>0.18157999999999999</v>
      </c>
      <c r="M7" s="6">
        <f t="shared" si="5"/>
        <v>5.5535000000000001E-2</v>
      </c>
      <c r="N7" s="25">
        <f t="shared" si="7"/>
        <v>3.80140403</v>
      </c>
      <c r="O7" s="26">
        <f t="shared" si="8"/>
        <v>3.5899587200000003</v>
      </c>
      <c r="P7" s="26">
        <f>Para!N7-Q7</f>
        <v>-5.1208395600000003</v>
      </c>
      <c r="Q7" s="27">
        <f t="shared" si="6"/>
        <v>2.1935474500000005</v>
      </c>
      <c r="R7" s="5" t="s">
        <v>19</v>
      </c>
    </row>
    <row r="8" spans="1:18" x14ac:dyDescent="0.25">
      <c r="A8" s="4" t="s">
        <v>20</v>
      </c>
      <c r="B8" s="12">
        <v>5.6361000000000001E-2</v>
      </c>
      <c r="C8" s="12">
        <v>-9.7023999999999999E-2</v>
      </c>
      <c r="D8" s="12">
        <v>-8.3490999999999996E-2</v>
      </c>
      <c r="E8" s="12">
        <v>-4.7863000000000003E-2</v>
      </c>
      <c r="F8" s="12">
        <v>-0.11543200000000001</v>
      </c>
      <c r="G8" s="12">
        <v>-7.6266E-2</v>
      </c>
      <c r="H8" s="3">
        <f t="shared" si="0"/>
        <v>8.8206000000000007E-2</v>
      </c>
      <c r="I8" s="3">
        <f t="shared" si="1"/>
        <v>-7.5562999999999991E-2</v>
      </c>
      <c r="J8" s="3">
        <f t="shared" si="2"/>
        <v>-6.5917000000000003E-2</v>
      </c>
      <c r="K8" s="3">
        <f t="shared" si="3"/>
        <v>-3.3426000000000004E-2</v>
      </c>
      <c r="L8" s="3">
        <f t="shared" si="4"/>
        <v>-9.2311000000000004E-2</v>
      </c>
      <c r="M8" s="3">
        <f t="shared" si="5"/>
        <v>-4.2979999999999997E-2</v>
      </c>
      <c r="N8" s="25">
        <f t="shared" si="7"/>
        <v>-2.0927627599999998</v>
      </c>
      <c r="O8" s="26">
        <f t="shared" si="8"/>
        <v>-2.1684926200000003</v>
      </c>
      <c r="P8" s="26">
        <f>Para!N8-Q8</f>
        <v>-1.3833818599999994</v>
      </c>
      <c r="Q8" s="27">
        <f t="shared" si="6"/>
        <v>-1.5439102500000004</v>
      </c>
      <c r="R8" s="4" t="s">
        <v>20</v>
      </c>
    </row>
    <row r="9" spans="1:18" s="16" customFormat="1" x14ac:dyDescent="0.25">
      <c r="A9" s="14" t="s">
        <v>21</v>
      </c>
      <c r="B9" s="15">
        <v>5.9825999999999997E-2</v>
      </c>
      <c r="C9" s="15">
        <v>-4.802E-2</v>
      </c>
      <c r="D9" s="15">
        <v>-4.5108000000000002E-2</v>
      </c>
      <c r="E9" s="15">
        <v>-1.4116E-2</v>
      </c>
      <c r="F9" s="15">
        <v>-4.6862000000000001E-2</v>
      </c>
      <c r="G9" s="15">
        <v>-3.2929E-2</v>
      </c>
      <c r="H9" s="15">
        <f t="shared" si="0"/>
        <v>9.1671000000000002E-2</v>
      </c>
      <c r="I9" s="15">
        <f t="shared" si="1"/>
        <v>-2.6558999999999999E-2</v>
      </c>
      <c r="J9" s="15">
        <f t="shared" si="2"/>
        <v>-2.7534000000000003E-2</v>
      </c>
      <c r="K9" s="15">
        <f t="shared" si="3"/>
        <v>3.210000000000001E-4</v>
      </c>
      <c r="L9" s="15">
        <f t="shared" si="4"/>
        <v>-2.3741000000000002E-2</v>
      </c>
      <c r="M9" s="15">
        <f t="shared" si="5"/>
        <v>3.5700000000000315E-4</v>
      </c>
      <c r="N9" s="22">
        <f t="shared" si="7"/>
        <v>-0.11456027000000002</v>
      </c>
      <c r="O9" s="23">
        <f t="shared" si="8"/>
        <v>-9.3711629999999976E-2</v>
      </c>
      <c r="P9" s="23">
        <f>Para!N9-Q9</f>
        <v>-0.7501664400000001</v>
      </c>
      <c r="Q9" s="24">
        <f t="shared" si="6"/>
        <v>0.17864354000000007</v>
      </c>
      <c r="R9" s="5" t="s">
        <v>21</v>
      </c>
    </row>
    <row r="10" spans="1:18" x14ac:dyDescent="0.25">
      <c r="A10" s="4" t="s">
        <v>22</v>
      </c>
      <c r="B10" s="12">
        <v>0.109845</v>
      </c>
      <c r="C10" s="12">
        <v>9.6831E-2</v>
      </c>
      <c r="D10" s="12">
        <v>8.2857E-2</v>
      </c>
      <c r="E10" s="12">
        <v>2.3407000000000001E-2</v>
      </c>
      <c r="F10" s="12">
        <v>0.12803</v>
      </c>
      <c r="G10" s="12">
        <v>1.5886999999999998E-2</v>
      </c>
      <c r="H10" s="3">
        <f t="shared" si="0"/>
        <v>0.14168999999999998</v>
      </c>
      <c r="I10" s="3">
        <f t="shared" si="1"/>
        <v>0.11829200000000001</v>
      </c>
      <c r="J10" s="3">
        <f t="shared" si="2"/>
        <v>0.10043099999999999</v>
      </c>
      <c r="K10" s="3">
        <f t="shared" si="3"/>
        <v>3.7844000000000003E-2</v>
      </c>
      <c r="L10" s="3">
        <f t="shared" si="4"/>
        <v>0.15115100000000001</v>
      </c>
      <c r="M10" s="3">
        <f t="shared" si="5"/>
        <v>4.9173000000000001E-2</v>
      </c>
      <c r="N10" s="25">
        <f t="shared" si="7"/>
        <v>3.2780661900000001</v>
      </c>
      <c r="O10" s="26">
        <f t="shared" si="8"/>
        <v>3.1937707</v>
      </c>
      <c r="P10" s="26">
        <f>Para!N10-Q10</f>
        <v>3.68575483</v>
      </c>
      <c r="Q10" s="27">
        <f t="shared" si="6"/>
        <v>2.0834085600000001</v>
      </c>
      <c r="R10" s="4" t="s">
        <v>22</v>
      </c>
    </row>
    <row r="11" spans="1:18" x14ac:dyDescent="0.25">
      <c r="A11" s="5" t="s">
        <v>23</v>
      </c>
      <c r="B11" s="10">
        <v>2.2939000000000001E-2</v>
      </c>
      <c r="C11" s="10">
        <v>-9.0740000000000001E-2</v>
      </c>
      <c r="D11" s="10">
        <v>-8.8657E-2</v>
      </c>
      <c r="E11" s="10">
        <v>-4.9251999999999997E-2</v>
      </c>
      <c r="F11" s="10">
        <v>-0.12657299999999999</v>
      </c>
      <c r="G11" s="10">
        <v>-7.7276999999999998E-2</v>
      </c>
      <c r="H11" s="6">
        <f t="shared" si="0"/>
        <v>5.4783999999999999E-2</v>
      </c>
      <c r="I11" s="6">
        <f t="shared" si="1"/>
        <v>-6.9279000000000007E-2</v>
      </c>
      <c r="J11" s="6">
        <f t="shared" si="2"/>
        <v>-7.1083000000000007E-2</v>
      </c>
      <c r="K11" s="6">
        <f t="shared" si="3"/>
        <v>-3.4814999999999999E-2</v>
      </c>
      <c r="L11" s="6">
        <f t="shared" si="4"/>
        <v>-0.10345199999999999</v>
      </c>
      <c r="M11" s="6">
        <f t="shared" si="5"/>
        <v>-4.3990999999999995E-2</v>
      </c>
      <c r="N11" s="25">
        <f t="shared" si="7"/>
        <v>-2.2336659599999997</v>
      </c>
      <c r="O11" s="26">
        <f t="shared" si="8"/>
        <v>-2.2533500399999999</v>
      </c>
      <c r="P11" s="26">
        <f>Para!N11-Q11</f>
        <v>-1.7007512499999995</v>
      </c>
      <c r="Q11" s="27">
        <f t="shared" si="6"/>
        <v>-1.5469945299999999</v>
      </c>
      <c r="R11" s="5" t="s">
        <v>23</v>
      </c>
    </row>
    <row r="12" spans="1:18" x14ac:dyDescent="0.25">
      <c r="A12" s="4" t="s">
        <v>24</v>
      </c>
      <c r="B12" s="12">
        <v>2.6005E-2</v>
      </c>
      <c r="C12" s="12">
        <v>6.2803999999999999E-2</v>
      </c>
      <c r="D12" s="12">
        <v>6.9795999999999997E-2</v>
      </c>
      <c r="E12" s="12">
        <v>1.7732000000000001E-2</v>
      </c>
      <c r="F12" s="12">
        <v>9.3953999999999996E-2</v>
      </c>
      <c r="G12" s="12">
        <v>1.0045E-2</v>
      </c>
      <c r="H12" s="3">
        <f t="shared" si="0"/>
        <v>5.7849999999999999E-2</v>
      </c>
      <c r="I12" s="3">
        <f t="shared" si="1"/>
        <v>8.4265000000000007E-2</v>
      </c>
      <c r="J12" s="3">
        <f t="shared" si="2"/>
        <v>8.7370000000000003E-2</v>
      </c>
      <c r="K12" s="3">
        <f t="shared" si="3"/>
        <v>3.2169000000000003E-2</v>
      </c>
      <c r="L12" s="3">
        <f t="shared" si="4"/>
        <v>0.117075</v>
      </c>
      <c r="M12" s="3">
        <f t="shared" si="5"/>
        <v>4.3331000000000001E-2</v>
      </c>
      <c r="N12" s="25">
        <f t="shared" si="7"/>
        <v>2.5929452599999996</v>
      </c>
      <c r="O12" s="26">
        <f t="shared" si="8"/>
        <v>2.5537758999999998</v>
      </c>
      <c r="P12" s="26">
        <f>Para!N12-Q12</f>
        <v>2.7485708099999999</v>
      </c>
      <c r="Q12" s="27">
        <f t="shared" si="6"/>
        <v>1.6959820100000003</v>
      </c>
      <c r="R12" s="4" t="s">
        <v>24</v>
      </c>
    </row>
    <row r="13" spans="1:18" x14ac:dyDescent="0.25">
      <c r="A13" s="5" t="s">
        <v>25</v>
      </c>
      <c r="B13" s="10">
        <v>-3.0433000000000002E-2</v>
      </c>
      <c r="C13" s="10">
        <v>-9.8990999999999996E-2</v>
      </c>
      <c r="D13" s="10">
        <v>-7.5734999999999997E-2</v>
      </c>
      <c r="E13" s="10">
        <v>-5.0379E-2</v>
      </c>
      <c r="F13" s="10">
        <v>-0.140041</v>
      </c>
      <c r="G13" s="10">
        <v>-8.0199999999999994E-2</v>
      </c>
      <c r="H13" s="6">
        <f t="shared" si="0"/>
        <v>1.4119999999999966E-3</v>
      </c>
      <c r="I13" s="6">
        <f t="shared" si="1"/>
        <v>-7.7529999999999988E-2</v>
      </c>
      <c r="J13" s="6">
        <f t="shared" si="2"/>
        <v>-5.8160999999999997E-2</v>
      </c>
      <c r="K13" s="6">
        <f t="shared" si="3"/>
        <v>-3.5942000000000002E-2</v>
      </c>
      <c r="L13" s="6">
        <f t="shared" si="4"/>
        <v>-0.11692</v>
      </c>
      <c r="M13" s="6">
        <f t="shared" si="5"/>
        <v>-4.691399999999999E-2</v>
      </c>
      <c r="N13" s="25">
        <f t="shared" si="7"/>
        <v>-2.4067365299999999</v>
      </c>
      <c r="O13" s="26">
        <f t="shared" si="8"/>
        <v>-2.4033998899999998</v>
      </c>
      <c r="P13" s="29">
        <f>Para!N13-Q13</f>
        <v>-1.1308544500000002</v>
      </c>
      <c r="Q13" s="30">
        <f t="shared" si="6"/>
        <v>-1.6470596199999998</v>
      </c>
      <c r="R13" s="5" t="s">
        <v>25</v>
      </c>
    </row>
    <row r="14" spans="1:18" x14ac:dyDescent="0.25">
      <c r="A14" s="4" t="s">
        <v>26</v>
      </c>
      <c r="B14" s="12">
        <v>7.0646E-2</v>
      </c>
      <c r="C14" s="12">
        <v>-4.5985999999999999E-2</v>
      </c>
      <c r="D14" s="12">
        <v>-3.5892E-2</v>
      </c>
      <c r="E14" s="12">
        <v>-2.3654999999999999E-2</v>
      </c>
      <c r="F14" s="12">
        <v>8.9469999999999994E-2</v>
      </c>
      <c r="G14" s="12">
        <v>-5.9029999999999999E-2</v>
      </c>
      <c r="H14" s="3">
        <f t="shared" si="0"/>
        <v>0.102491</v>
      </c>
      <c r="I14" s="3">
        <f t="shared" si="1"/>
        <v>-2.4524999999999998E-2</v>
      </c>
      <c r="J14" s="3">
        <f t="shared" si="2"/>
        <v>-1.8318000000000001E-2</v>
      </c>
      <c r="K14" s="3">
        <f t="shared" si="3"/>
        <v>-9.2179999999999988E-3</v>
      </c>
      <c r="L14" s="3">
        <f t="shared" si="4"/>
        <v>0.112591</v>
      </c>
      <c r="M14" s="3">
        <f t="shared" si="5"/>
        <v>-2.5743999999999996E-2</v>
      </c>
      <c r="N14" s="25">
        <f t="shared" si="7"/>
        <v>-9.7629879999999863E-2</v>
      </c>
      <c r="O14" s="27">
        <f t="shared" si="8"/>
        <v>-0.53463967999999995</v>
      </c>
      <c r="P14" s="9"/>
      <c r="Q14" s="9"/>
      <c r="R14" s="4" t="s">
        <v>26</v>
      </c>
    </row>
    <row r="15" spans="1:18" x14ac:dyDescent="0.25">
      <c r="A15" s="5" t="s">
        <v>28</v>
      </c>
      <c r="B15" s="10">
        <v>0.162883</v>
      </c>
      <c r="C15" s="10">
        <v>-1.2285000000000001E-2</v>
      </c>
      <c r="D15" s="10">
        <v>-1.098E-3</v>
      </c>
      <c r="E15" s="10">
        <v>9.502E-3</v>
      </c>
      <c r="F15" s="10">
        <v>0.16586000000000001</v>
      </c>
      <c r="G15" s="10">
        <v>-8.829E-3</v>
      </c>
      <c r="H15" s="6">
        <f>B15-$B$4</f>
        <v>0.19472800000000001</v>
      </c>
      <c r="I15" s="6">
        <f t="shared" ref="I15:M15" si="9">C15-$B$4</f>
        <v>1.9559999999999998E-2</v>
      </c>
      <c r="J15" s="6">
        <f t="shared" si="9"/>
        <v>3.0746999999999997E-2</v>
      </c>
      <c r="K15" s="6">
        <f t="shared" si="9"/>
        <v>4.1346999999999995E-2</v>
      </c>
      <c r="L15" s="6">
        <f t="shared" si="9"/>
        <v>0.19770500000000002</v>
      </c>
      <c r="M15" s="6">
        <f t="shared" si="9"/>
        <v>2.3015999999999998E-2</v>
      </c>
      <c r="N15" s="25">
        <f t="shared" si="7"/>
        <v>2.6648204600000005</v>
      </c>
      <c r="O15" s="27">
        <f t="shared" si="8"/>
        <v>2.3157225099999996</v>
      </c>
      <c r="P15" s="9"/>
      <c r="Q15" s="9"/>
      <c r="R15" s="5" t="s">
        <v>28</v>
      </c>
    </row>
    <row r="16" spans="1:18" x14ac:dyDescent="0.25">
      <c r="A16" s="4" t="s">
        <v>27</v>
      </c>
      <c r="B16" s="12">
        <v>3.5908000000000002E-2</v>
      </c>
      <c r="C16" s="12">
        <v>-3.7317000000000003E-2</v>
      </c>
      <c r="D16" s="12">
        <v>-5.0594E-2</v>
      </c>
      <c r="E16" s="12">
        <v>-4.2561000000000002E-2</v>
      </c>
      <c r="F16" s="12">
        <v>6.5527000000000002E-2</v>
      </c>
      <c r="G16" s="12">
        <v>-5.7008999999999997E-2</v>
      </c>
      <c r="H16" s="3">
        <f t="shared" si="0"/>
        <v>6.7753000000000008E-2</v>
      </c>
      <c r="I16" s="3">
        <f t="shared" si="1"/>
        <v>-1.5856000000000002E-2</v>
      </c>
      <c r="J16" s="3">
        <f t="shared" si="2"/>
        <v>-3.3020000000000001E-2</v>
      </c>
      <c r="K16" s="3">
        <f t="shared" si="3"/>
        <v>-2.8124000000000003E-2</v>
      </c>
      <c r="L16" s="3">
        <f t="shared" si="4"/>
        <v>8.8648000000000005E-2</v>
      </c>
      <c r="M16" s="3">
        <f t="shared" si="5"/>
        <v>-2.3722999999999994E-2</v>
      </c>
      <c r="N16" s="25">
        <f t="shared" si="7"/>
        <v>-0.81424278000000005</v>
      </c>
      <c r="O16" s="27">
        <f t="shared" si="8"/>
        <v>-1.24349131</v>
      </c>
      <c r="P16" s="9"/>
      <c r="Q16" s="9"/>
      <c r="R16" s="4" t="s">
        <v>27</v>
      </c>
    </row>
    <row r="17" spans="1:19" x14ac:dyDescent="0.25">
      <c r="A17" s="5" t="s">
        <v>29</v>
      </c>
      <c r="B17" s="10">
        <v>8.5958999999999994E-2</v>
      </c>
      <c r="C17" s="10">
        <v>-2.2062999999999999E-2</v>
      </c>
      <c r="D17" s="10">
        <v>-7.2820000000000003E-3</v>
      </c>
      <c r="E17" s="10">
        <v>7.4679999999999998E-3</v>
      </c>
      <c r="F17" s="10">
        <v>8.7725999999999998E-2</v>
      </c>
      <c r="G17" s="10">
        <v>-1.8814999999999998E-2</v>
      </c>
      <c r="H17" s="6">
        <f>B17-$B$4</f>
        <v>0.11780399999999999</v>
      </c>
      <c r="I17" s="6">
        <f>C17-$C$4</f>
        <v>-6.0199999999999837E-4</v>
      </c>
      <c r="J17" s="6">
        <f>D17-$D$4</f>
        <v>1.0291999999999999E-2</v>
      </c>
      <c r="K17" s="6">
        <f>E17-$E$4</f>
        <v>2.1905000000000001E-2</v>
      </c>
      <c r="L17" s="6">
        <f>F17-$F$4</f>
        <v>0.110847</v>
      </c>
      <c r="M17" s="6">
        <f>G17-$G$4</f>
        <v>1.4471000000000005E-2</v>
      </c>
      <c r="N17" s="25">
        <f t="shared" si="7"/>
        <v>1.41453742</v>
      </c>
      <c r="O17" s="27">
        <f t="shared" si="8"/>
        <v>1.2028103200000002</v>
      </c>
      <c r="P17" s="9"/>
      <c r="Q17" s="9"/>
      <c r="R17" s="5" t="s">
        <v>29</v>
      </c>
    </row>
    <row r="18" spans="1:19" x14ac:dyDescent="0.25">
      <c r="A18" s="4" t="s">
        <v>30</v>
      </c>
      <c r="B18" s="12">
        <v>6.032E-3</v>
      </c>
      <c r="C18" s="12">
        <v>-2.8504999999999999E-2</v>
      </c>
      <c r="D18" s="12">
        <v>-3.3229000000000002E-2</v>
      </c>
      <c r="E18" s="12">
        <v>-2.1113E-2</v>
      </c>
      <c r="F18" s="12">
        <v>2.5023E-2</v>
      </c>
      <c r="G18" s="12">
        <v>-4.1333000000000002E-2</v>
      </c>
      <c r="H18" s="3">
        <f>B18-$B$4</f>
        <v>3.7877000000000001E-2</v>
      </c>
      <c r="I18" s="3">
        <f>C18-$C$4</f>
        <v>-7.0439999999999982E-3</v>
      </c>
      <c r="J18" s="3">
        <f>D18-$D$4</f>
        <v>-1.5655000000000002E-2</v>
      </c>
      <c r="K18" s="3">
        <f>E18-$E$4</f>
        <v>-6.6759999999999996E-3</v>
      </c>
      <c r="L18" s="3">
        <f>F18-$F$4</f>
        <v>4.8143999999999999E-2</v>
      </c>
      <c r="M18" s="3">
        <f>G18-$G$4</f>
        <v>-8.0469999999999986E-3</v>
      </c>
      <c r="N18" s="25">
        <f t="shared" si="7"/>
        <v>-0.11329266999999996</v>
      </c>
      <c r="O18" s="27">
        <f t="shared" si="8"/>
        <v>-0.28335303999999994</v>
      </c>
      <c r="P18" s="9"/>
      <c r="Q18" s="9"/>
      <c r="R18" s="4" t="s">
        <v>30</v>
      </c>
      <c r="S18" s="9"/>
    </row>
    <row r="19" spans="1:19" x14ac:dyDescent="0.25">
      <c r="A19" s="5" t="s">
        <v>31</v>
      </c>
      <c r="B19" s="10">
        <v>4.3300000000000001E-4</v>
      </c>
      <c r="C19" s="10">
        <v>-4.0032999999999999E-2</v>
      </c>
      <c r="D19" s="10">
        <v>-2.9610000000000001E-3</v>
      </c>
      <c r="E19" s="10">
        <v>-1.0122000000000001E-2</v>
      </c>
      <c r="F19" s="10">
        <v>-4.45E-3</v>
      </c>
      <c r="G19" s="10">
        <v>-2.8004999999999999E-2</v>
      </c>
      <c r="H19" s="6">
        <f>B19-$B$4</f>
        <v>3.2278000000000001E-2</v>
      </c>
      <c r="I19" s="6">
        <f>C19-$C$4</f>
        <v>-1.8571999999999998E-2</v>
      </c>
      <c r="J19" s="6">
        <f>D19-$D$4</f>
        <v>1.4612999999999999E-2</v>
      </c>
      <c r="K19" s="6">
        <f>E19-$E$4</f>
        <v>4.3149999999999994E-3</v>
      </c>
      <c r="L19" s="6">
        <f>F19-$F$4</f>
        <v>1.8671E-2</v>
      </c>
      <c r="M19" s="6">
        <f>G19-$G$4</f>
        <v>5.2810000000000044E-3</v>
      </c>
      <c r="N19" s="28">
        <f t="shared" si="7"/>
        <v>0.30424065</v>
      </c>
      <c r="O19" s="30">
        <f>0.05+(1.27*H19)+(6.34*I19)+(3.39*J19)+(35.69*K19)+(0.55*L19)+(8.94*M19)</f>
        <v>0.23426819000000004</v>
      </c>
      <c r="P19" s="9"/>
      <c r="Q19" s="9"/>
      <c r="R19" s="5" t="s">
        <v>31</v>
      </c>
      <c r="S19" s="9"/>
    </row>
    <row r="20" spans="1:19" x14ac:dyDescent="0.25">
      <c r="P20" s="9"/>
      <c r="Q20" s="9"/>
      <c r="S20" s="9"/>
    </row>
    <row r="21" spans="1:19" x14ac:dyDescent="0.25">
      <c r="S21" s="9"/>
    </row>
    <row r="22" spans="1:19" x14ac:dyDescent="0.25">
      <c r="S22" s="9"/>
    </row>
    <row r="23" spans="1:19" x14ac:dyDescent="0.25">
      <c r="S23" s="9"/>
    </row>
  </sheetData>
  <mergeCells count="7">
    <mergeCell ref="R1:R3"/>
    <mergeCell ref="N1:Q2"/>
    <mergeCell ref="A1:A3"/>
    <mergeCell ref="B1:G1"/>
    <mergeCell ref="H1:M1"/>
    <mergeCell ref="B2:G2"/>
    <mergeCell ref="H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70353-0027-4915-8A63-C3126CB6CBFE}">
  <dimension ref="A1"/>
  <sheetViews>
    <sheetView workbookViewId="0">
      <selection activeCell="C10" sqref="C10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Para</vt:lpstr>
      <vt:lpstr>Meta</vt:lpstr>
      <vt:lpstr>Borges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Máximo</dc:creator>
  <cp:lastModifiedBy>Matheus Maximo</cp:lastModifiedBy>
  <dcterms:created xsi:type="dcterms:W3CDTF">2015-06-05T18:17:20Z</dcterms:created>
  <dcterms:modified xsi:type="dcterms:W3CDTF">2025-04-24T13:57:45Z</dcterms:modified>
</cp:coreProperties>
</file>