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IDÁTICO\!ARTICLES\PhD\!13 - aromaticity_pi-stacked - submitted\cálculo\polyfluorenes\"/>
    </mc:Choice>
  </mc:AlternateContent>
  <xr:revisionPtr revIDLastSave="0" documentId="13_ncr:1_{E882F040-5E31-44C1-8C43-55A67B73CEB8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Data" sheetId="5" r:id="rId1"/>
    <sheet name="Data-Per ring" sheetId="6" r:id="rId2"/>
    <sheet name="Data-Per ring (WITH FIGURES)" sheetId="13" r:id="rId3"/>
    <sheet name="Basis set" sheetId="14" r:id="rId4"/>
    <sheet name="dispersion-correction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15" l="1"/>
  <c r="L33" i="15"/>
  <c r="L32" i="15"/>
  <c r="L31" i="15"/>
  <c r="L30" i="15"/>
  <c r="BI14" i="15"/>
  <c r="BI4" i="15"/>
  <c r="BI5" i="15"/>
  <c r="BI6" i="15"/>
  <c r="BI7" i="15"/>
  <c r="BI8" i="15"/>
  <c r="BI9" i="15"/>
  <c r="BI10" i="15"/>
  <c r="BI11" i="15"/>
  <c r="BI3" i="15"/>
  <c r="J27" i="15"/>
  <c r="J36" i="15"/>
  <c r="J35" i="15"/>
  <c r="J34" i="15"/>
  <c r="J33" i="15"/>
  <c r="J32" i="15"/>
  <c r="J31" i="15"/>
  <c r="J30" i="15"/>
  <c r="J29" i="15"/>
  <c r="J28" i="15"/>
  <c r="G36" i="15"/>
  <c r="G35" i="15"/>
  <c r="G34" i="15"/>
  <c r="G33" i="15"/>
  <c r="G32" i="15"/>
  <c r="G31" i="15"/>
  <c r="G30" i="15"/>
  <c r="G29" i="15"/>
  <c r="G28" i="15"/>
  <c r="G27" i="15"/>
  <c r="D36" i="15"/>
  <c r="D35" i="15"/>
  <c r="D34" i="15"/>
  <c r="D33" i="15"/>
  <c r="D32" i="15"/>
  <c r="D31" i="15"/>
  <c r="D30" i="15"/>
  <c r="D29" i="15"/>
  <c r="D28" i="15"/>
  <c r="D27" i="15"/>
  <c r="AY14" i="15"/>
  <c r="AY8" i="15"/>
  <c r="AY5" i="15"/>
  <c r="AZ20" i="15"/>
  <c r="AY20" i="15"/>
  <c r="AZ14" i="15"/>
  <c r="AZ8" i="15"/>
  <c r="AZ5" i="15"/>
  <c r="AZ4" i="15"/>
  <c r="AY4" i="15"/>
  <c r="AQ8" i="15"/>
  <c r="AR8" i="15"/>
  <c r="AS8" i="15"/>
  <c r="AT8" i="15"/>
  <c r="AU8" i="15"/>
  <c r="AV8" i="15"/>
  <c r="AW8" i="15"/>
  <c r="AX8" i="15"/>
  <c r="AQ9" i="15"/>
  <c r="AR9" i="15"/>
  <c r="AS9" i="15"/>
  <c r="AT9" i="15"/>
  <c r="AU9" i="15"/>
  <c r="AV9" i="15"/>
  <c r="AW9" i="15"/>
  <c r="AX9" i="15"/>
  <c r="AQ10" i="15"/>
  <c r="AR10" i="15"/>
  <c r="AS10" i="15"/>
  <c r="AT10" i="15"/>
  <c r="AU10" i="15"/>
  <c r="AV10" i="15"/>
  <c r="AW10" i="15"/>
  <c r="AX10" i="15"/>
  <c r="AQ11" i="15"/>
  <c r="AR11" i="15"/>
  <c r="AS11" i="15"/>
  <c r="AT11" i="15"/>
  <c r="AU11" i="15"/>
  <c r="AV11" i="15"/>
  <c r="AW11" i="15"/>
  <c r="AX11" i="15"/>
  <c r="AQ12" i="15"/>
  <c r="AR12" i="15"/>
  <c r="AS12" i="15"/>
  <c r="AT12" i="15"/>
  <c r="AU12" i="15"/>
  <c r="AV12" i="15"/>
  <c r="AW12" i="15"/>
  <c r="AX12" i="15"/>
  <c r="AQ13" i="15"/>
  <c r="AR13" i="15"/>
  <c r="AS13" i="15"/>
  <c r="AT13" i="15"/>
  <c r="AU13" i="15"/>
  <c r="AV13" i="15"/>
  <c r="AW13" i="15"/>
  <c r="AX13" i="15"/>
  <c r="AQ14" i="15"/>
  <c r="AR14" i="15"/>
  <c r="AS14" i="15"/>
  <c r="AT14" i="15"/>
  <c r="AU14" i="15"/>
  <c r="AV14" i="15"/>
  <c r="AW14" i="15"/>
  <c r="AX14" i="15"/>
  <c r="AQ15" i="15"/>
  <c r="AR15" i="15"/>
  <c r="AS15" i="15"/>
  <c r="AT15" i="15"/>
  <c r="AU15" i="15"/>
  <c r="AV15" i="15"/>
  <c r="AW15" i="15"/>
  <c r="AX15" i="15"/>
  <c r="AQ16" i="15"/>
  <c r="AR16" i="15"/>
  <c r="AS16" i="15"/>
  <c r="AT16" i="15"/>
  <c r="AU16" i="15"/>
  <c r="AV16" i="15"/>
  <c r="AW16" i="15"/>
  <c r="AX16" i="15"/>
  <c r="AQ17" i="15"/>
  <c r="AR17" i="15"/>
  <c r="AS17" i="15"/>
  <c r="AT17" i="15"/>
  <c r="AU17" i="15"/>
  <c r="AV17" i="15"/>
  <c r="AW17" i="15"/>
  <c r="AX17" i="15"/>
  <c r="AQ18" i="15"/>
  <c r="AR18" i="15"/>
  <c r="AS18" i="15"/>
  <c r="AT18" i="15"/>
  <c r="AU18" i="15"/>
  <c r="AV18" i="15"/>
  <c r="AW18" i="15"/>
  <c r="AX18" i="15"/>
  <c r="AQ19" i="15"/>
  <c r="AR19" i="15"/>
  <c r="AS19" i="15"/>
  <c r="AT19" i="15"/>
  <c r="AU19" i="15"/>
  <c r="AV19" i="15"/>
  <c r="AW19" i="15"/>
  <c r="AX19" i="15"/>
  <c r="AQ20" i="15"/>
  <c r="AR20" i="15"/>
  <c r="AS20" i="15"/>
  <c r="AT20" i="15"/>
  <c r="AU20" i="15"/>
  <c r="AV20" i="15"/>
  <c r="AW20" i="15"/>
  <c r="AX20" i="15"/>
  <c r="AQ21" i="15"/>
  <c r="AR21" i="15"/>
  <c r="AS21" i="15"/>
  <c r="AT21" i="15"/>
  <c r="AU21" i="15"/>
  <c r="AV21" i="15"/>
  <c r="AW21" i="15"/>
  <c r="AX21" i="15"/>
  <c r="AQ22" i="15"/>
  <c r="AR22" i="15"/>
  <c r="AS22" i="15"/>
  <c r="AT22" i="15"/>
  <c r="AU22" i="15"/>
  <c r="AV22" i="15"/>
  <c r="AW22" i="15"/>
  <c r="AX22" i="15"/>
  <c r="AQ23" i="15"/>
  <c r="AR23" i="15"/>
  <c r="AS23" i="15"/>
  <c r="AT23" i="15"/>
  <c r="AU23" i="15"/>
  <c r="AV23" i="15"/>
  <c r="AW23" i="15"/>
  <c r="AX23" i="15"/>
  <c r="AQ24" i="15"/>
  <c r="AR24" i="15"/>
  <c r="AS24" i="15"/>
  <c r="AT24" i="15"/>
  <c r="AU24" i="15"/>
  <c r="AV24" i="15"/>
  <c r="AW24" i="15"/>
  <c r="AX24" i="15"/>
  <c r="AQ25" i="15"/>
  <c r="AR25" i="15"/>
  <c r="AS25" i="15"/>
  <c r="AT25" i="15"/>
  <c r="AU25" i="15"/>
  <c r="AV25" i="15"/>
  <c r="AW25" i="15"/>
  <c r="AX25" i="15"/>
  <c r="AQ5" i="15"/>
  <c r="AR5" i="15"/>
  <c r="AS5" i="15"/>
  <c r="AT5" i="15"/>
  <c r="AU5" i="15"/>
  <c r="AV5" i="15"/>
  <c r="AW5" i="15"/>
  <c r="AX5" i="15"/>
  <c r="AQ6" i="15"/>
  <c r="AR6" i="15"/>
  <c r="AS6" i="15"/>
  <c r="AT6" i="15"/>
  <c r="AU6" i="15"/>
  <c r="AV6" i="15"/>
  <c r="AW6" i="15"/>
  <c r="AX6" i="15"/>
  <c r="AQ7" i="15"/>
  <c r="AR7" i="15"/>
  <c r="AS7" i="15"/>
  <c r="AT7" i="15"/>
  <c r="AU7" i="15"/>
  <c r="AV7" i="15"/>
  <c r="AW7" i="15"/>
  <c r="AX7" i="15"/>
  <c r="AX4" i="15"/>
  <c r="AW4" i="15"/>
  <c r="AV4" i="15"/>
  <c r="AU4" i="15"/>
  <c r="AT4" i="15"/>
  <c r="AS4" i="15"/>
  <c r="AR4" i="15"/>
  <c r="AQ4" i="15"/>
  <c r="AM20" i="15"/>
  <c r="AL20" i="15"/>
  <c r="AL14" i="15"/>
  <c r="AM14" i="15"/>
  <c r="AM8" i="15"/>
  <c r="AL8" i="15"/>
  <c r="AM5" i="15"/>
  <c r="AL5" i="15"/>
  <c r="AD5" i="15"/>
  <c r="AE5" i="15"/>
  <c r="AF5" i="15"/>
  <c r="AG5" i="15"/>
  <c r="AH5" i="15"/>
  <c r="AI5" i="15"/>
  <c r="AJ5" i="15"/>
  <c r="AK5" i="15"/>
  <c r="AD6" i="15"/>
  <c r="AE6" i="15"/>
  <c r="AF6" i="15"/>
  <c r="AG6" i="15"/>
  <c r="AH6" i="15"/>
  <c r="AI6" i="15"/>
  <c r="AJ6" i="15"/>
  <c r="AK6" i="15"/>
  <c r="AD7" i="15"/>
  <c r="AE7" i="15"/>
  <c r="AF7" i="15"/>
  <c r="AG7" i="15"/>
  <c r="AH7" i="15"/>
  <c r="AI7" i="15"/>
  <c r="AJ7" i="15"/>
  <c r="AK7" i="15"/>
  <c r="AD8" i="15"/>
  <c r="AE8" i="15"/>
  <c r="AF8" i="15"/>
  <c r="AG8" i="15"/>
  <c r="AH8" i="15"/>
  <c r="AI8" i="15"/>
  <c r="AJ8" i="15"/>
  <c r="AK8" i="15"/>
  <c r="AD9" i="15"/>
  <c r="AE9" i="15"/>
  <c r="AF9" i="15"/>
  <c r="AG9" i="15"/>
  <c r="AH9" i="15"/>
  <c r="AI9" i="15"/>
  <c r="AJ9" i="15"/>
  <c r="AK9" i="15"/>
  <c r="AD10" i="15"/>
  <c r="AE10" i="15"/>
  <c r="AF10" i="15"/>
  <c r="AG10" i="15"/>
  <c r="AH10" i="15"/>
  <c r="AI10" i="15"/>
  <c r="AJ10" i="15"/>
  <c r="AK10" i="15"/>
  <c r="AD11" i="15"/>
  <c r="AE11" i="15"/>
  <c r="AF11" i="15"/>
  <c r="AG11" i="15"/>
  <c r="AH11" i="15"/>
  <c r="AI11" i="15"/>
  <c r="AJ11" i="15"/>
  <c r="AK11" i="15"/>
  <c r="AD12" i="15"/>
  <c r="AE12" i="15"/>
  <c r="AF12" i="15"/>
  <c r="AG12" i="15"/>
  <c r="AH12" i="15"/>
  <c r="AI12" i="15"/>
  <c r="AJ12" i="15"/>
  <c r="AK12" i="15"/>
  <c r="AD13" i="15"/>
  <c r="AE13" i="15"/>
  <c r="AF13" i="15"/>
  <c r="AG13" i="15"/>
  <c r="AH13" i="15"/>
  <c r="AI13" i="15"/>
  <c r="AJ13" i="15"/>
  <c r="AK13" i="15"/>
  <c r="AD14" i="15"/>
  <c r="AE14" i="15"/>
  <c r="AF14" i="15"/>
  <c r="AG14" i="15"/>
  <c r="AH14" i="15"/>
  <c r="AI14" i="15"/>
  <c r="AJ14" i="15"/>
  <c r="AK14" i="15"/>
  <c r="AD15" i="15"/>
  <c r="AE15" i="15"/>
  <c r="AF15" i="15"/>
  <c r="AG15" i="15"/>
  <c r="AH15" i="15"/>
  <c r="AI15" i="15"/>
  <c r="AJ15" i="15"/>
  <c r="AK15" i="15"/>
  <c r="AD16" i="15"/>
  <c r="AE16" i="15"/>
  <c r="AF16" i="15"/>
  <c r="AG16" i="15"/>
  <c r="AH16" i="15"/>
  <c r="AI16" i="15"/>
  <c r="AJ16" i="15"/>
  <c r="AK16" i="15"/>
  <c r="AD17" i="15"/>
  <c r="AE17" i="15"/>
  <c r="AF17" i="15"/>
  <c r="AG17" i="15"/>
  <c r="AH17" i="15"/>
  <c r="AI17" i="15"/>
  <c r="AJ17" i="15"/>
  <c r="AK17" i="15"/>
  <c r="AD18" i="15"/>
  <c r="AE18" i="15"/>
  <c r="AF18" i="15"/>
  <c r="AG18" i="15"/>
  <c r="AH18" i="15"/>
  <c r="AI18" i="15"/>
  <c r="AJ18" i="15"/>
  <c r="AK18" i="15"/>
  <c r="AD19" i="15"/>
  <c r="AE19" i="15"/>
  <c r="AF19" i="15"/>
  <c r="AG19" i="15"/>
  <c r="AH19" i="15"/>
  <c r="AI19" i="15"/>
  <c r="AJ19" i="15"/>
  <c r="AK19" i="15"/>
  <c r="AD20" i="15"/>
  <c r="AE20" i="15"/>
  <c r="AF20" i="15"/>
  <c r="AG20" i="15"/>
  <c r="AH20" i="15"/>
  <c r="AI20" i="15"/>
  <c r="AJ20" i="15"/>
  <c r="AK20" i="15"/>
  <c r="AD21" i="15"/>
  <c r="AE21" i="15"/>
  <c r="AF21" i="15"/>
  <c r="AG21" i="15"/>
  <c r="AH21" i="15"/>
  <c r="AI21" i="15"/>
  <c r="AJ21" i="15"/>
  <c r="AK21" i="15"/>
  <c r="AD22" i="15"/>
  <c r="AE22" i="15"/>
  <c r="AF22" i="15"/>
  <c r="AG22" i="15"/>
  <c r="AH22" i="15"/>
  <c r="AI22" i="15"/>
  <c r="AJ22" i="15"/>
  <c r="AK22" i="15"/>
  <c r="AD23" i="15"/>
  <c r="AE23" i="15"/>
  <c r="AF23" i="15"/>
  <c r="AG23" i="15"/>
  <c r="AH23" i="15"/>
  <c r="AI23" i="15"/>
  <c r="AJ23" i="15"/>
  <c r="AK23" i="15"/>
  <c r="AD24" i="15"/>
  <c r="AE24" i="15"/>
  <c r="AF24" i="15"/>
  <c r="AG24" i="15"/>
  <c r="AH24" i="15"/>
  <c r="AI24" i="15"/>
  <c r="AJ24" i="15"/>
  <c r="AK24" i="15"/>
  <c r="AD25" i="15"/>
  <c r="AE25" i="15"/>
  <c r="AF25" i="15"/>
  <c r="AG25" i="15"/>
  <c r="AH25" i="15"/>
  <c r="AI25" i="15"/>
  <c r="AJ25" i="15"/>
  <c r="AK25" i="15"/>
  <c r="AL4" i="15"/>
  <c r="AK4" i="15"/>
  <c r="AJ4" i="15"/>
  <c r="AI4" i="15"/>
  <c r="AM4" i="15"/>
  <c r="AH4" i="15"/>
  <c r="AG4" i="15"/>
  <c r="AF4" i="15"/>
  <c r="AE4" i="15"/>
  <c r="AD4" i="15"/>
  <c r="AX43" i="14"/>
  <c r="AP60" i="14" s="1"/>
  <c r="AT60" i="14" s="1"/>
  <c r="AY49" i="14"/>
  <c r="AQ61" i="14" s="1"/>
  <c r="AU61" i="14" s="1"/>
  <c r="AX49" i="14"/>
  <c r="AP61" i="14" s="1"/>
  <c r="AT61" i="14" s="1"/>
  <c r="AY43" i="14"/>
  <c r="AQ60" i="14" s="1"/>
  <c r="AU60" i="14" s="1"/>
  <c r="AY37" i="14"/>
  <c r="AQ59" i="14" s="1"/>
  <c r="AU59" i="14" s="1"/>
  <c r="AX37" i="14"/>
  <c r="AP59" i="14" s="1"/>
  <c r="AT59" i="14" s="1"/>
  <c r="AY34" i="14"/>
  <c r="AQ58" i="14" s="1"/>
  <c r="AU58" i="14" s="1"/>
  <c r="AX34" i="14"/>
  <c r="AP58" i="14" s="1"/>
  <c r="AT58" i="14" s="1"/>
  <c r="AY33" i="14"/>
  <c r="AX33" i="14"/>
  <c r="AL49" i="14"/>
  <c r="AD61" i="14" s="1"/>
  <c r="AH61" i="14" s="1"/>
  <c r="AK49" i="14"/>
  <c r="AC61" i="14" s="1"/>
  <c r="AG61" i="14" s="1"/>
  <c r="AL43" i="14"/>
  <c r="AD60" i="14" s="1"/>
  <c r="AH60" i="14" s="1"/>
  <c r="AK43" i="14"/>
  <c r="AC60" i="14" s="1"/>
  <c r="AG60" i="14" s="1"/>
  <c r="AL37" i="14"/>
  <c r="AD59" i="14" s="1"/>
  <c r="AH59" i="14" s="1"/>
  <c r="AK37" i="14"/>
  <c r="AC59" i="14" s="1"/>
  <c r="AG59" i="14" s="1"/>
  <c r="AL34" i="14"/>
  <c r="AD58" i="14" s="1"/>
  <c r="AH58" i="14" s="1"/>
  <c r="AK34" i="14"/>
  <c r="AC58" i="14" s="1"/>
  <c r="AG58" i="14" s="1"/>
  <c r="AL33" i="14"/>
  <c r="AK33" i="14"/>
  <c r="Y33" i="14"/>
  <c r="X33" i="14"/>
  <c r="Y49" i="14"/>
  <c r="Y43" i="14"/>
  <c r="Q60" i="14" s="1"/>
  <c r="U60" i="14" s="1"/>
  <c r="X49" i="14"/>
  <c r="P61" i="14" s="1"/>
  <c r="T61" i="14" s="1"/>
  <c r="X43" i="14"/>
  <c r="P60" i="14" s="1"/>
  <c r="T60" i="14" s="1"/>
  <c r="Y37" i="14"/>
  <c r="Q59" i="14" s="1"/>
  <c r="U59" i="14" s="1"/>
  <c r="X37" i="14"/>
  <c r="P59" i="14" s="1"/>
  <c r="T59" i="14" s="1"/>
  <c r="Y34" i="14"/>
  <c r="Q58" i="14" s="1"/>
  <c r="U58" i="14" s="1"/>
  <c r="X34" i="14"/>
  <c r="P58" i="14" s="1"/>
  <c r="T58" i="14" s="1"/>
  <c r="AW54" i="14"/>
  <c r="AV54" i="14"/>
  <c r="AU54" i="14"/>
  <c r="AT54" i="14"/>
  <c r="AS54" i="14"/>
  <c r="AR54" i="14"/>
  <c r="AQ54" i="14"/>
  <c r="AP54" i="14"/>
  <c r="AW53" i="14"/>
  <c r="AV53" i="14"/>
  <c r="AU53" i="14"/>
  <c r="AT53" i="14"/>
  <c r="AS53" i="14"/>
  <c r="AR53" i="14"/>
  <c r="AQ53" i="14"/>
  <c r="AP53" i="14"/>
  <c r="AW52" i="14"/>
  <c r="AV52" i="14"/>
  <c r="AU52" i="14"/>
  <c r="AT52" i="14"/>
  <c r="AS52" i="14"/>
  <c r="AR52" i="14"/>
  <c r="AQ52" i="14"/>
  <c r="AP52" i="14"/>
  <c r="AW51" i="14"/>
  <c r="AV51" i="14"/>
  <c r="AU51" i="14"/>
  <c r="AT51" i="14"/>
  <c r="AS51" i="14"/>
  <c r="AR51" i="14"/>
  <c r="AQ51" i="14"/>
  <c r="AP51" i="14"/>
  <c r="AW50" i="14"/>
  <c r="AV50" i="14"/>
  <c r="AU50" i="14"/>
  <c r="AT50" i="14"/>
  <c r="AS50" i="14"/>
  <c r="AR50" i="14"/>
  <c r="AQ50" i="14"/>
  <c r="AP50" i="14"/>
  <c r="AW49" i="14"/>
  <c r="AV49" i="14"/>
  <c r="AU49" i="14"/>
  <c r="AT49" i="14"/>
  <c r="AS49" i="14"/>
  <c r="AR49" i="14"/>
  <c r="AQ49" i="14"/>
  <c r="AP49" i="14"/>
  <c r="AW48" i="14"/>
  <c r="AV48" i="14"/>
  <c r="AU48" i="14"/>
  <c r="AT48" i="14"/>
  <c r="AS48" i="14"/>
  <c r="AR48" i="14"/>
  <c r="AQ48" i="14"/>
  <c r="AP48" i="14"/>
  <c r="AW47" i="14"/>
  <c r="AV47" i="14"/>
  <c r="AU47" i="14"/>
  <c r="AT47" i="14"/>
  <c r="AS47" i="14"/>
  <c r="AR47" i="14"/>
  <c r="AQ47" i="14"/>
  <c r="AP47" i="14"/>
  <c r="AW46" i="14"/>
  <c r="AV46" i="14"/>
  <c r="AU46" i="14"/>
  <c r="AT46" i="14"/>
  <c r="AS46" i="14"/>
  <c r="AR46" i="14"/>
  <c r="AQ46" i="14"/>
  <c r="AP46" i="14"/>
  <c r="AW45" i="14"/>
  <c r="AV45" i="14"/>
  <c r="AU45" i="14"/>
  <c r="AT45" i="14"/>
  <c r="AS45" i="14"/>
  <c r="AR45" i="14"/>
  <c r="AQ45" i="14"/>
  <c r="AP45" i="14"/>
  <c r="AW44" i="14"/>
  <c r="AV44" i="14"/>
  <c r="AU44" i="14"/>
  <c r="AT44" i="14"/>
  <c r="AS44" i="14"/>
  <c r="AR44" i="14"/>
  <c r="AQ44" i="14"/>
  <c r="AP44" i="14"/>
  <c r="AW43" i="14"/>
  <c r="AV43" i="14"/>
  <c r="AU43" i="14"/>
  <c r="AT43" i="14"/>
  <c r="AS43" i="14"/>
  <c r="AR43" i="14"/>
  <c r="AQ43" i="14"/>
  <c r="AP43" i="14"/>
  <c r="AW42" i="14"/>
  <c r="AV42" i="14"/>
  <c r="AU42" i="14"/>
  <c r="AT42" i="14"/>
  <c r="AS42" i="14"/>
  <c r="AR42" i="14"/>
  <c r="AQ42" i="14"/>
  <c r="AP42" i="14"/>
  <c r="AW41" i="14"/>
  <c r="AV41" i="14"/>
  <c r="AU41" i="14"/>
  <c r="AT41" i="14"/>
  <c r="AS41" i="14"/>
  <c r="AR41" i="14"/>
  <c r="AQ41" i="14"/>
  <c r="AP41" i="14"/>
  <c r="AW40" i="14"/>
  <c r="AV40" i="14"/>
  <c r="AU40" i="14"/>
  <c r="AT40" i="14"/>
  <c r="AS40" i="14"/>
  <c r="AR40" i="14"/>
  <c r="AQ40" i="14"/>
  <c r="AP40" i="14"/>
  <c r="AW39" i="14"/>
  <c r="AV39" i="14"/>
  <c r="AU39" i="14"/>
  <c r="AT39" i="14"/>
  <c r="AS39" i="14"/>
  <c r="AR39" i="14"/>
  <c r="AQ39" i="14"/>
  <c r="AP39" i="14"/>
  <c r="AW38" i="14"/>
  <c r="AV38" i="14"/>
  <c r="AU38" i="14"/>
  <c r="AT38" i="14"/>
  <c r="AS38" i="14"/>
  <c r="AR38" i="14"/>
  <c r="AQ38" i="14"/>
  <c r="AP38" i="14"/>
  <c r="AW37" i="14"/>
  <c r="AV37" i="14"/>
  <c r="AU37" i="14"/>
  <c r="AT37" i="14"/>
  <c r="AS37" i="14"/>
  <c r="AR37" i="14"/>
  <c r="AQ37" i="14"/>
  <c r="AP37" i="14"/>
  <c r="AW36" i="14"/>
  <c r="AV36" i="14"/>
  <c r="AU36" i="14"/>
  <c r="AT36" i="14"/>
  <c r="AS36" i="14"/>
  <c r="AR36" i="14"/>
  <c r="AQ36" i="14"/>
  <c r="AP36" i="14"/>
  <c r="AW35" i="14"/>
  <c r="AV35" i="14"/>
  <c r="AU35" i="14"/>
  <c r="AT35" i="14"/>
  <c r="AS35" i="14"/>
  <c r="AR35" i="14"/>
  <c r="AQ35" i="14"/>
  <c r="AP35" i="14"/>
  <c r="AW34" i="14"/>
  <c r="AV34" i="14"/>
  <c r="AU34" i="14"/>
  <c r="AT34" i="14"/>
  <c r="AS34" i="14"/>
  <c r="AR34" i="14"/>
  <c r="AQ34" i="14"/>
  <c r="AP34" i="14"/>
  <c r="AW33" i="14"/>
  <c r="AV33" i="14"/>
  <c r="AU33" i="14"/>
  <c r="AT33" i="14"/>
  <c r="AS33" i="14"/>
  <c r="AR33" i="14"/>
  <c r="AQ33" i="14"/>
  <c r="AP33" i="14"/>
  <c r="AJ53" i="14"/>
  <c r="AJ54" i="14"/>
  <c r="AI54" i="14"/>
  <c r="AH54" i="14"/>
  <c r="AG54" i="14"/>
  <c r="AF54" i="14"/>
  <c r="AE54" i="14"/>
  <c r="AD54" i="14"/>
  <c r="AC54" i="14"/>
  <c r="AI53" i="14"/>
  <c r="AH53" i="14"/>
  <c r="AG53" i="14"/>
  <c r="AF53" i="14"/>
  <c r="AE53" i="14"/>
  <c r="AD53" i="14"/>
  <c r="AC53" i="14"/>
  <c r="AJ52" i="14"/>
  <c r="AI52" i="14"/>
  <c r="AH52" i="14"/>
  <c r="AG52" i="14"/>
  <c r="AF52" i="14"/>
  <c r="AE52" i="14"/>
  <c r="AD52" i="14"/>
  <c r="AC52" i="14"/>
  <c r="AJ51" i="14"/>
  <c r="AI51" i="14"/>
  <c r="AH51" i="14"/>
  <c r="AG51" i="14"/>
  <c r="AF51" i="14"/>
  <c r="AE51" i="14"/>
  <c r="AD51" i="14"/>
  <c r="AC51" i="14"/>
  <c r="AJ50" i="14"/>
  <c r="AI50" i="14"/>
  <c r="AH50" i="14"/>
  <c r="AG50" i="14"/>
  <c r="AF50" i="14"/>
  <c r="AE50" i="14"/>
  <c r="AD50" i="14"/>
  <c r="AC50" i="14"/>
  <c r="AJ49" i="14"/>
  <c r="AI49" i="14"/>
  <c r="AH49" i="14"/>
  <c r="AG49" i="14"/>
  <c r="AF49" i="14"/>
  <c r="AE49" i="14"/>
  <c r="AD49" i="14"/>
  <c r="AC49" i="14"/>
  <c r="AJ48" i="14"/>
  <c r="AI48" i="14"/>
  <c r="AH48" i="14"/>
  <c r="AG48" i="14"/>
  <c r="AF48" i="14"/>
  <c r="AE48" i="14"/>
  <c r="AD48" i="14"/>
  <c r="AC48" i="14"/>
  <c r="AJ47" i="14"/>
  <c r="AI47" i="14"/>
  <c r="AH47" i="14"/>
  <c r="AG47" i="14"/>
  <c r="AF47" i="14"/>
  <c r="AE47" i="14"/>
  <c r="AD47" i="14"/>
  <c r="AC47" i="14"/>
  <c r="AJ46" i="14"/>
  <c r="AI46" i="14"/>
  <c r="AH46" i="14"/>
  <c r="AG46" i="14"/>
  <c r="AF46" i="14"/>
  <c r="AE46" i="14"/>
  <c r="AD46" i="14"/>
  <c r="AC46" i="14"/>
  <c r="AJ45" i="14"/>
  <c r="AI45" i="14"/>
  <c r="AH45" i="14"/>
  <c r="AG45" i="14"/>
  <c r="AF45" i="14"/>
  <c r="AE45" i="14"/>
  <c r="AD45" i="14"/>
  <c r="AC45" i="14"/>
  <c r="AJ44" i="14"/>
  <c r="AI44" i="14"/>
  <c r="AH44" i="14"/>
  <c r="AG44" i="14"/>
  <c r="AF44" i="14"/>
  <c r="AE44" i="14"/>
  <c r="AD44" i="14"/>
  <c r="AC44" i="14"/>
  <c r="AJ43" i="14"/>
  <c r="AI43" i="14"/>
  <c r="AH43" i="14"/>
  <c r="AG43" i="14"/>
  <c r="AF43" i="14"/>
  <c r="AE43" i="14"/>
  <c r="AD43" i="14"/>
  <c r="AC43" i="14"/>
  <c r="AJ42" i="14"/>
  <c r="AI42" i="14"/>
  <c r="AH42" i="14"/>
  <c r="AG42" i="14"/>
  <c r="AF42" i="14"/>
  <c r="AE42" i="14"/>
  <c r="AD42" i="14"/>
  <c r="AC42" i="14"/>
  <c r="AJ41" i="14"/>
  <c r="AI41" i="14"/>
  <c r="AH41" i="14"/>
  <c r="AG41" i="14"/>
  <c r="AF41" i="14"/>
  <c r="AE41" i="14"/>
  <c r="AD41" i="14"/>
  <c r="AC41" i="14"/>
  <c r="AJ40" i="14"/>
  <c r="AI40" i="14"/>
  <c r="AH40" i="14"/>
  <c r="AG40" i="14"/>
  <c r="AF40" i="14"/>
  <c r="AE40" i="14"/>
  <c r="AD40" i="14"/>
  <c r="AC40" i="14"/>
  <c r="AJ39" i="14"/>
  <c r="AI39" i="14"/>
  <c r="AH39" i="14"/>
  <c r="AG39" i="14"/>
  <c r="AF39" i="14"/>
  <c r="AE39" i="14"/>
  <c r="AD39" i="14"/>
  <c r="AC39" i="14"/>
  <c r="AJ38" i="14"/>
  <c r="AI38" i="14"/>
  <c r="AH38" i="14"/>
  <c r="AG38" i="14"/>
  <c r="AF38" i="14"/>
  <c r="AE38" i="14"/>
  <c r="AD38" i="14"/>
  <c r="AC38" i="14"/>
  <c r="AJ37" i="14"/>
  <c r="AI37" i="14"/>
  <c r="AH37" i="14"/>
  <c r="AG37" i="14"/>
  <c r="AF37" i="14"/>
  <c r="AE37" i="14"/>
  <c r="AD37" i="14"/>
  <c r="AC37" i="14"/>
  <c r="AJ36" i="14"/>
  <c r="AI36" i="14"/>
  <c r="AH36" i="14"/>
  <c r="AG36" i="14"/>
  <c r="AF36" i="14"/>
  <c r="AE36" i="14"/>
  <c r="AD36" i="14"/>
  <c r="AC36" i="14"/>
  <c r="AJ35" i="14"/>
  <c r="AI35" i="14"/>
  <c r="AH35" i="14"/>
  <c r="AG35" i="14"/>
  <c r="AF35" i="14"/>
  <c r="AE35" i="14"/>
  <c r="AD35" i="14"/>
  <c r="AC35" i="14"/>
  <c r="AJ34" i="14"/>
  <c r="AI34" i="14"/>
  <c r="AH34" i="14"/>
  <c r="AG34" i="14"/>
  <c r="AF34" i="14"/>
  <c r="AE34" i="14"/>
  <c r="AD34" i="14"/>
  <c r="AC34" i="14"/>
  <c r="AJ33" i="14"/>
  <c r="AI33" i="14"/>
  <c r="AH33" i="14"/>
  <c r="AG33" i="14"/>
  <c r="AF33" i="14"/>
  <c r="AE33" i="14"/>
  <c r="AD33" i="14"/>
  <c r="AC33" i="14"/>
  <c r="P54" i="14"/>
  <c r="Q54" i="14"/>
  <c r="R54" i="14"/>
  <c r="S54" i="14"/>
  <c r="T54" i="14"/>
  <c r="U54" i="14"/>
  <c r="V54" i="14"/>
  <c r="W54" i="14"/>
  <c r="P52" i="14"/>
  <c r="W53" i="14"/>
  <c r="V53" i="14"/>
  <c r="U53" i="14"/>
  <c r="T53" i="14"/>
  <c r="S53" i="14"/>
  <c r="R53" i="14"/>
  <c r="Q53" i="14"/>
  <c r="P53" i="14"/>
  <c r="W52" i="14"/>
  <c r="V52" i="14"/>
  <c r="U52" i="14"/>
  <c r="T52" i="14"/>
  <c r="S52" i="14"/>
  <c r="R52" i="14"/>
  <c r="Q52" i="14"/>
  <c r="W51" i="14"/>
  <c r="V51" i="14"/>
  <c r="U51" i="14"/>
  <c r="T51" i="14"/>
  <c r="S51" i="14"/>
  <c r="R51" i="14"/>
  <c r="Q51" i="14"/>
  <c r="P51" i="14"/>
  <c r="W50" i="14"/>
  <c r="V50" i="14"/>
  <c r="U50" i="14"/>
  <c r="T50" i="14"/>
  <c r="S50" i="14"/>
  <c r="R50" i="14"/>
  <c r="Q50" i="14"/>
  <c r="P50" i="14"/>
  <c r="W49" i="14"/>
  <c r="V49" i="14"/>
  <c r="U49" i="14"/>
  <c r="T49" i="14"/>
  <c r="S49" i="14"/>
  <c r="R49" i="14"/>
  <c r="Q49" i="14"/>
  <c r="P49" i="14"/>
  <c r="W48" i="14"/>
  <c r="V48" i="14"/>
  <c r="U48" i="14"/>
  <c r="T48" i="14"/>
  <c r="S48" i="14"/>
  <c r="R48" i="14"/>
  <c r="Q48" i="14"/>
  <c r="P48" i="14"/>
  <c r="W47" i="14"/>
  <c r="V47" i="14"/>
  <c r="U47" i="14"/>
  <c r="T47" i="14"/>
  <c r="S47" i="14"/>
  <c r="R47" i="14"/>
  <c r="Q47" i="14"/>
  <c r="P47" i="14"/>
  <c r="W46" i="14"/>
  <c r="V46" i="14"/>
  <c r="U46" i="14"/>
  <c r="T46" i="14"/>
  <c r="S46" i="14"/>
  <c r="R46" i="14"/>
  <c r="Q46" i="14"/>
  <c r="P46" i="14"/>
  <c r="W45" i="14"/>
  <c r="V45" i="14"/>
  <c r="U45" i="14"/>
  <c r="T45" i="14"/>
  <c r="S45" i="14"/>
  <c r="R45" i="14"/>
  <c r="Q45" i="14"/>
  <c r="P45" i="14"/>
  <c r="W44" i="14"/>
  <c r="V44" i="14"/>
  <c r="U44" i="14"/>
  <c r="T44" i="14"/>
  <c r="S44" i="14"/>
  <c r="R44" i="14"/>
  <c r="Q44" i="14"/>
  <c r="P44" i="14"/>
  <c r="W43" i="14"/>
  <c r="V43" i="14"/>
  <c r="U43" i="14"/>
  <c r="T43" i="14"/>
  <c r="S43" i="14"/>
  <c r="R43" i="14"/>
  <c r="Q43" i="14"/>
  <c r="P43" i="14"/>
  <c r="W42" i="14"/>
  <c r="V42" i="14"/>
  <c r="U42" i="14"/>
  <c r="T42" i="14"/>
  <c r="S42" i="14"/>
  <c r="R42" i="14"/>
  <c r="Q42" i="14"/>
  <c r="P42" i="14"/>
  <c r="W41" i="14"/>
  <c r="V41" i="14"/>
  <c r="U41" i="14"/>
  <c r="T41" i="14"/>
  <c r="S41" i="14"/>
  <c r="R41" i="14"/>
  <c r="Q41" i="14"/>
  <c r="P41" i="14"/>
  <c r="W40" i="14"/>
  <c r="V40" i="14"/>
  <c r="U40" i="14"/>
  <c r="T40" i="14"/>
  <c r="S40" i="14"/>
  <c r="R40" i="14"/>
  <c r="Q40" i="14"/>
  <c r="P40" i="14"/>
  <c r="W39" i="14"/>
  <c r="V39" i="14"/>
  <c r="U39" i="14"/>
  <c r="T39" i="14"/>
  <c r="S39" i="14"/>
  <c r="R39" i="14"/>
  <c r="Q39" i="14"/>
  <c r="P39" i="14"/>
  <c r="W38" i="14"/>
  <c r="V38" i="14"/>
  <c r="U38" i="14"/>
  <c r="T38" i="14"/>
  <c r="S38" i="14"/>
  <c r="R38" i="14"/>
  <c r="Q38" i="14"/>
  <c r="P38" i="14"/>
  <c r="W37" i="14"/>
  <c r="V37" i="14"/>
  <c r="U37" i="14"/>
  <c r="T37" i="14"/>
  <c r="S37" i="14"/>
  <c r="R37" i="14"/>
  <c r="Q37" i="14"/>
  <c r="P37" i="14"/>
  <c r="W36" i="14"/>
  <c r="V36" i="14"/>
  <c r="U36" i="14"/>
  <c r="T36" i="14"/>
  <c r="S36" i="14"/>
  <c r="R36" i="14"/>
  <c r="Q36" i="14"/>
  <c r="P36" i="14"/>
  <c r="W35" i="14"/>
  <c r="V35" i="14"/>
  <c r="U35" i="14"/>
  <c r="T35" i="14"/>
  <c r="S35" i="14"/>
  <c r="R35" i="14"/>
  <c r="Q35" i="14"/>
  <c r="P35" i="14"/>
  <c r="W34" i="14"/>
  <c r="V34" i="14"/>
  <c r="U34" i="14"/>
  <c r="T34" i="14"/>
  <c r="S34" i="14"/>
  <c r="R34" i="14"/>
  <c r="Q34" i="14"/>
  <c r="P34" i="14"/>
  <c r="W33" i="14"/>
  <c r="V33" i="14"/>
  <c r="U33" i="14"/>
  <c r="T33" i="14"/>
  <c r="S33" i="14"/>
  <c r="R33" i="14"/>
  <c r="Q33" i="14"/>
  <c r="P33" i="14"/>
  <c r="Q61" i="14"/>
  <c r="U61" i="14" s="1"/>
  <c r="K49" i="14"/>
  <c r="C61" i="14" s="1"/>
  <c r="G61" i="14" s="1"/>
  <c r="K43" i="14"/>
  <c r="C60" i="14" s="1"/>
  <c r="G60" i="14" s="1"/>
  <c r="K37" i="14"/>
  <c r="C59" i="14" s="1"/>
  <c r="G59" i="14" s="1"/>
  <c r="K34" i="14"/>
  <c r="C58" i="14" s="1"/>
  <c r="G58" i="14" s="1"/>
  <c r="K33" i="14"/>
  <c r="L49" i="14"/>
  <c r="D61" i="14" s="1"/>
  <c r="H61" i="14" s="1"/>
  <c r="L43" i="14"/>
  <c r="D60" i="14" s="1"/>
  <c r="H60" i="14" s="1"/>
  <c r="L37" i="14"/>
  <c r="D59" i="14" s="1"/>
  <c r="H59" i="14" s="1"/>
  <c r="L34" i="14"/>
  <c r="D58" i="14" s="1"/>
  <c r="H58" i="14" s="1"/>
  <c r="L33" i="14"/>
  <c r="C34" i="14"/>
  <c r="D34" i="14"/>
  <c r="E34" i="14"/>
  <c r="F34" i="14"/>
  <c r="G34" i="14"/>
  <c r="H34" i="14"/>
  <c r="I34" i="14"/>
  <c r="J34" i="14"/>
  <c r="C35" i="14"/>
  <c r="D35" i="14"/>
  <c r="E35" i="14"/>
  <c r="F35" i="14"/>
  <c r="G35" i="14"/>
  <c r="H35" i="14"/>
  <c r="I35" i="14"/>
  <c r="J35" i="14"/>
  <c r="C36" i="14"/>
  <c r="D36" i="14"/>
  <c r="E36" i="14"/>
  <c r="F36" i="14"/>
  <c r="G36" i="14"/>
  <c r="H36" i="14"/>
  <c r="I36" i="14"/>
  <c r="J36" i="14"/>
  <c r="C37" i="14"/>
  <c r="D37" i="14"/>
  <c r="E37" i="14"/>
  <c r="F37" i="14"/>
  <c r="G37" i="14"/>
  <c r="H37" i="14"/>
  <c r="I37" i="14"/>
  <c r="J37" i="14"/>
  <c r="C38" i="14"/>
  <c r="D38" i="14"/>
  <c r="E38" i="14"/>
  <c r="F38" i="14"/>
  <c r="G38" i="14"/>
  <c r="H38" i="14"/>
  <c r="I38" i="14"/>
  <c r="J38" i="14"/>
  <c r="C39" i="14"/>
  <c r="D39" i="14"/>
  <c r="E39" i="14"/>
  <c r="F39" i="14"/>
  <c r="G39" i="14"/>
  <c r="H39" i="14"/>
  <c r="I39" i="14"/>
  <c r="J39" i="14"/>
  <c r="C40" i="14"/>
  <c r="D40" i="14"/>
  <c r="E40" i="14"/>
  <c r="F40" i="14"/>
  <c r="G40" i="14"/>
  <c r="H40" i="14"/>
  <c r="I40" i="14"/>
  <c r="J40" i="14"/>
  <c r="C41" i="14"/>
  <c r="D41" i="14"/>
  <c r="E41" i="14"/>
  <c r="F41" i="14"/>
  <c r="G41" i="14"/>
  <c r="H41" i="14"/>
  <c r="I41" i="14"/>
  <c r="J41" i="14"/>
  <c r="C42" i="14"/>
  <c r="D42" i="14"/>
  <c r="E42" i="14"/>
  <c r="F42" i="14"/>
  <c r="G42" i="14"/>
  <c r="H42" i="14"/>
  <c r="I42" i="14"/>
  <c r="J42" i="14"/>
  <c r="C43" i="14"/>
  <c r="D43" i="14"/>
  <c r="E43" i="14"/>
  <c r="F43" i="14"/>
  <c r="G43" i="14"/>
  <c r="H43" i="14"/>
  <c r="I43" i="14"/>
  <c r="J43" i="14"/>
  <c r="C44" i="14"/>
  <c r="D44" i="14"/>
  <c r="E44" i="14"/>
  <c r="F44" i="14"/>
  <c r="G44" i="14"/>
  <c r="H44" i="14"/>
  <c r="I44" i="14"/>
  <c r="J44" i="14"/>
  <c r="C45" i="14"/>
  <c r="D45" i="14"/>
  <c r="E45" i="14"/>
  <c r="F45" i="14"/>
  <c r="G45" i="14"/>
  <c r="H45" i="14"/>
  <c r="I45" i="14"/>
  <c r="J45" i="14"/>
  <c r="C46" i="14"/>
  <c r="D46" i="14"/>
  <c r="E46" i="14"/>
  <c r="F46" i="14"/>
  <c r="G46" i="14"/>
  <c r="H46" i="14"/>
  <c r="I46" i="14"/>
  <c r="J46" i="14"/>
  <c r="C47" i="14"/>
  <c r="D47" i="14"/>
  <c r="E47" i="14"/>
  <c r="F47" i="14"/>
  <c r="G47" i="14"/>
  <c r="H47" i="14"/>
  <c r="I47" i="14"/>
  <c r="J47" i="14"/>
  <c r="C48" i="14"/>
  <c r="D48" i="14"/>
  <c r="E48" i="14"/>
  <c r="F48" i="14"/>
  <c r="G48" i="14"/>
  <c r="H48" i="14"/>
  <c r="I48" i="14"/>
  <c r="J48" i="14"/>
  <c r="C49" i="14"/>
  <c r="D49" i="14"/>
  <c r="E49" i="14"/>
  <c r="F49" i="14"/>
  <c r="G49" i="14"/>
  <c r="H49" i="14"/>
  <c r="I49" i="14"/>
  <c r="J49" i="14"/>
  <c r="C50" i="14"/>
  <c r="D50" i="14"/>
  <c r="E50" i="14"/>
  <c r="F50" i="14"/>
  <c r="G50" i="14"/>
  <c r="H50" i="14"/>
  <c r="I50" i="14"/>
  <c r="J50" i="14"/>
  <c r="C51" i="14"/>
  <c r="D51" i="14"/>
  <c r="E51" i="14"/>
  <c r="F51" i="14"/>
  <c r="G51" i="14"/>
  <c r="H51" i="14"/>
  <c r="I51" i="14"/>
  <c r="J51" i="14"/>
  <c r="C52" i="14"/>
  <c r="D52" i="14"/>
  <c r="E52" i="14"/>
  <c r="F52" i="14"/>
  <c r="G52" i="14"/>
  <c r="H52" i="14"/>
  <c r="I52" i="14"/>
  <c r="J52" i="14"/>
  <c r="C53" i="14"/>
  <c r="D53" i="14"/>
  <c r="E53" i="14"/>
  <c r="F53" i="14"/>
  <c r="G53" i="14"/>
  <c r="H53" i="14"/>
  <c r="I53" i="14"/>
  <c r="J53" i="14"/>
  <c r="C54" i="14"/>
  <c r="D54" i="14"/>
  <c r="E54" i="14"/>
  <c r="F54" i="14"/>
  <c r="G54" i="14"/>
  <c r="H54" i="14"/>
  <c r="I54" i="14"/>
  <c r="J54" i="14"/>
  <c r="J33" i="14"/>
  <c r="I33" i="14"/>
  <c r="H33" i="14"/>
  <c r="G33" i="14"/>
  <c r="F33" i="14"/>
  <c r="E33" i="14"/>
  <c r="D33" i="14"/>
  <c r="C33" i="14"/>
  <c r="AQ6" i="5"/>
  <c r="AQ13" i="5" s="1"/>
  <c r="AR13" i="5"/>
  <c r="AS13" i="5"/>
  <c r="AT13" i="5"/>
  <c r="AU13" i="5"/>
  <c r="AV13" i="5"/>
  <c r="AW13" i="5"/>
  <c r="AQ14" i="5"/>
  <c r="AR14" i="5"/>
  <c r="AS14" i="5"/>
  <c r="AT14" i="5"/>
  <c r="AU14" i="5"/>
  <c r="AV14" i="5"/>
  <c r="AW14" i="5"/>
  <c r="AP14" i="5"/>
  <c r="AP13" i="5"/>
  <c r="AX8" i="5"/>
  <c r="AZ7" i="5"/>
  <c r="BA7" i="5"/>
  <c r="BB7" i="5"/>
  <c r="BC7" i="5"/>
  <c r="AY7" i="5"/>
  <c r="AY6" i="5"/>
  <c r="AZ6" i="5"/>
  <c r="BA6" i="5"/>
  <c r="BB6" i="5"/>
  <c r="BC6" i="5"/>
  <c r="AX6" i="5"/>
  <c r="AY5" i="5"/>
  <c r="AZ5" i="5"/>
  <c r="BA5" i="5"/>
  <c r="BB5" i="5"/>
  <c r="BC5" i="5"/>
  <c r="AY4" i="5"/>
  <c r="AZ4" i="5"/>
  <c r="BA4" i="5"/>
  <c r="BB4" i="5"/>
  <c r="BC4" i="5"/>
  <c r="AX4" i="5"/>
  <c r="AQ4" i="5"/>
  <c r="AR4" i="5"/>
  <c r="AS4" i="5"/>
  <c r="AT4" i="5"/>
  <c r="AU4" i="5"/>
  <c r="AV4" i="5"/>
  <c r="AW4" i="5"/>
  <c r="AQ5" i="5"/>
  <c r="AR5" i="5"/>
  <c r="AS5" i="5"/>
  <c r="AT5" i="5"/>
  <c r="AU5" i="5"/>
  <c r="AV5" i="5"/>
  <c r="AW5" i="5"/>
  <c r="AR6" i="5"/>
  <c r="AS6" i="5"/>
  <c r="AT6" i="5"/>
  <c r="AU6" i="5"/>
  <c r="AV6" i="5"/>
  <c r="AW6" i="5"/>
  <c r="AQ7" i="5"/>
  <c r="AR7" i="5"/>
  <c r="AS7" i="5"/>
  <c r="AT7" i="5"/>
  <c r="AU7" i="5"/>
  <c r="AV7" i="5"/>
  <c r="AW7" i="5"/>
  <c r="AQ8" i="5"/>
  <c r="AR8" i="5"/>
  <c r="AS8" i="5"/>
  <c r="AT8" i="5"/>
  <c r="AU8" i="5"/>
  <c r="AV8" i="5"/>
  <c r="AW8" i="5"/>
  <c r="AQ9" i="5"/>
  <c r="AR9" i="5"/>
  <c r="AS9" i="5"/>
  <c r="AT9" i="5"/>
  <c r="AU9" i="5"/>
  <c r="AV9" i="5"/>
  <c r="AW9" i="5"/>
  <c r="AQ10" i="5"/>
  <c r="AR10" i="5"/>
  <c r="AS10" i="5"/>
  <c r="AT10" i="5"/>
  <c r="AU10" i="5"/>
  <c r="AV10" i="5"/>
  <c r="AW10" i="5"/>
  <c r="AQ11" i="5"/>
  <c r="AR11" i="5"/>
  <c r="AS11" i="5"/>
  <c r="AT11" i="5"/>
  <c r="AU11" i="5"/>
  <c r="AV11" i="5"/>
  <c r="AW11" i="5"/>
  <c r="AP11" i="5"/>
  <c r="AP10" i="5"/>
  <c r="AP9" i="5"/>
  <c r="AP8" i="5"/>
  <c r="AP7" i="5"/>
  <c r="AP6" i="5"/>
  <c r="AP5" i="5"/>
  <c r="AP4" i="5"/>
  <c r="AF20" i="5"/>
  <c r="AF14" i="5"/>
  <c r="AF8" i="5"/>
  <c r="AE20" i="5"/>
  <c r="AE14" i="5"/>
  <c r="AE8" i="5"/>
  <c r="AE5" i="5"/>
  <c r="AF5" i="5"/>
  <c r="AA5" i="5"/>
  <c r="Z5" i="5"/>
  <c r="Y5" i="5"/>
  <c r="W6" i="5" l="1"/>
  <c r="X6" i="5" l="1"/>
  <c r="Y6" i="5"/>
  <c r="Z6" i="5"/>
  <c r="AA6" i="5"/>
  <c r="AB6" i="5"/>
  <c r="AC6" i="5"/>
  <c r="AD6" i="5"/>
  <c r="W7" i="5"/>
  <c r="X7" i="5"/>
  <c r="Y7" i="5"/>
  <c r="Z7" i="5"/>
  <c r="AA7" i="5"/>
  <c r="AB7" i="5"/>
  <c r="AC7" i="5"/>
  <c r="AD7" i="5"/>
  <c r="W8" i="5"/>
  <c r="X8" i="5"/>
  <c r="Y8" i="5"/>
  <c r="Z8" i="5"/>
  <c r="AA8" i="5"/>
  <c r="AB8" i="5"/>
  <c r="AC8" i="5"/>
  <c r="AD8" i="5"/>
  <c r="W9" i="5"/>
  <c r="X9" i="5"/>
  <c r="Y9" i="5"/>
  <c r="Z9" i="5"/>
  <c r="AA9" i="5"/>
  <c r="AB9" i="5"/>
  <c r="AC9" i="5"/>
  <c r="AD9" i="5"/>
  <c r="W10" i="5"/>
  <c r="X10" i="5"/>
  <c r="Y10" i="5"/>
  <c r="Z10" i="5"/>
  <c r="AA10" i="5"/>
  <c r="AB10" i="5"/>
  <c r="AC10" i="5"/>
  <c r="AD10" i="5"/>
  <c r="W11" i="5"/>
  <c r="X11" i="5"/>
  <c r="Y11" i="5"/>
  <c r="Z11" i="5"/>
  <c r="AA11" i="5"/>
  <c r="AB11" i="5"/>
  <c r="AC11" i="5"/>
  <c r="AD11" i="5"/>
  <c r="W12" i="5"/>
  <c r="X12" i="5"/>
  <c r="Y12" i="5"/>
  <c r="Z12" i="5"/>
  <c r="AA12" i="5"/>
  <c r="AB12" i="5"/>
  <c r="AC12" i="5"/>
  <c r="AD12" i="5"/>
  <c r="W13" i="5"/>
  <c r="X13" i="5"/>
  <c r="Y13" i="5"/>
  <c r="Z13" i="5"/>
  <c r="AA13" i="5"/>
  <c r="AB13" i="5"/>
  <c r="AC13" i="5"/>
  <c r="AD13" i="5"/>
  <c r="W14" i="5"/>
  <c r="X14" i="5"/>
  <c r="Y14" i="5"/>
  <c r="Z14" i="5"/>
  <c r="AA14" i="5"/>
  <c r="AB14" i="5"/>
  <c r="AC14" i="5"/>
  <c r="AD14" i="5"/>
  <c r="W15" i="5"/>
  <c r="X15" i="5"/>
  <c r="Y15" i="5"/>
  <c r="Z15" i="5"/>
  <c r="AA15" i="5"/>
  <c r="AB15" i="5"/>
  <c r="AC15" i="5"/>
  <c r="AD15" i="5"/>
  <c r="W16" i="5"/>
  <c r="X16" i="5"/>
  <c r="Y16" i="5"/>
  <c r="Z16" i="5"/>
  <c r="AA16" i="5"/>
  <c r="AB16" i="5"/>
  <c r="AC16" i="5"/>
  <c r="AD16" i="5"/>
  <c r="W17" i="5"/>
  <c r="X17" i="5"/>
  <c r="Y17" i="5"/>
  <c r="Z17" i="5"/>
  <c r="AA17" i="5"/>
  <c r="AB17" i="5"/>
  <c r="AC17" i="5"/>
  <c r="AD17" i="5"/>
  <c r="W18" i="5"/>
  <c r="X18" i="5"/>
  <c r="Y18" i="5"/>
  <c r="Z18" i="5"/>
  <c r="AA18" i="5"/>
  <c r="AB18" i="5"/>
  <c r="AC18" i="5"/>
  <c r="AD18" i="5"/>
  <c r="W19" i="5"/>
  <c r="X19" i="5"/>
  <c r="Y19" i="5"/>
  <c r="Z19" i="5"/>
  <c r="AA19" i="5"/>
  <c r="AB19" i="5"/>
  <c r="AC19" i="5"/>
  <c r="AD19" i="5"/>
  <c r="W20" i="5"/>
  <c r="X20" i="5"/>
  <c r="Y20" i="5"/>
  <c r="Z20" i="5"/>
  <c r="AA20" i="5"/>
  <c r="AB20" i="5"/>
  <c r="AC20" i="5"/>
  <c r="AD20" i="5"/>
  <c r="W21" i="5"/>
  <c r="X21" i="5"/>
  <c r="Y21" i="5"/>
  <c r="Z21" i="5"/>
  <c r="AA21" i="5"/>
  <c r="AB21" i="5"/>
  <c r="AC21" i="5"/>
  <c r="AD21" i="5"/>
  <c r="W22" i="5"/>
  <c r="X22" i="5"/>
  <c r="Y22" i="5"/>
  <c r="Z22" i="5"/>
  <c r="AA22" i="5"/>
  <c r="AB22" i="5"/>
  <c r="AC22" i="5"/>
  <c r="AD22" i="5"/>
  <c r="W23" i="5"/>
  <c r="X23" i="5"/>
  <c r="Y23" i="5"/>
  <c r="Z23" i="5"/>
  <c r="AA23" i="5"/>
  <c r="AB23" i="5"/>
  <c r="AC23" i="5"/>
  <c r="AD23" i="5"/>
  <c r="W24" i="5"/>
  <c r="X24" i="5"/>
  <c r="Y24" i="5"/>
  <c r="Z24" i="5"/>
  <c r="AA24" i="5"/>
  <c r="AB24" i="5"/>
  <c r="AC24" i="5"/>
  <c r="AD24" i="5"/>
  <c r="W25" i="5"/>
  <c r="X25" i="5"/>
  <c r="Y25" i="5"/>
  <c r="Z25" i="5"/>
  <c r="AA25" i="5"/>
  <c r="AB25" i="5"/>
  <c r="AC25" i="5"/>
  <c r="AD25" i="5"/>
  <c r="AD5" i="5"/>
  <c r="AC5" i="5"/>
  <c r="AB5" i="5"/>
  <c r="X5" i="5"/>
  <c r="W5" i="5"/>
</calcChain>
</file>

<file path=xl/sharedStrings.xml><?xml version="1.0" encoding="utf-8"?>
<sst xmlns="http://schemas.openxmlformats.org/spreadsheetml/2006/main" count="1824" uniqueCount="119">
  <si>
    <t>System</t>
  </si>
  <si>
    <t>Ring</t>
  </si>
  <si>
    <t>F1</t>
  </si>
  <si>
    <t>F2</t>
  </si>
  <si>
    <t>F3</t>
  </si>
  <si>
    <r>
      <t>A</t>
    </r>
    <r>
      <rPr>
        <b/>
        <vertAlign val="superscript"/>
        <sz val="11"/>
        <color rgb="FF002060"/>
        <rFont val="Calibri"/>
        <family val="2"/>
        <scheme val="minor"/>
      </rPr>
      <t>1</t>
    </r>
  </si>
  <si>
    <r>
      <t>B</t>
    </r>
    <r>
      <rPr>
        <b/>
        <vertAlign val="superscript"/>
        <sz val="11"/>
        <color rgb="FF002060"/>
        <rFont val="Calibri"/>
        <family val="2"/>
        <scheme val="minor"/>
      </rPr>
      <t>1</t>
    </r>
    <r>
      <rPr>
        <b/>
        <vertAlign val="subscript"/>
        <sz val="11"/>
        <color rgb="FF002060"/>
        <rFont val="Calibri"/>
        <family val="2"/>
        <scheme val="minor"/>
      </rPr>
      <t>5</t>
    </r>
  </si>
  <si>
    <r>
      <t>A</t>
    </r>
    <r>
      <rPr>
        <b/>
        <vertAlign val="superscript"/>
        <sz val="11"/>
        <color theme="9" tint="-0.499984740745262"/>
        <rFont val="Calibri"/>
        <family val="2"/>
        <scheme val="minor"/>
      </rPr>
      <t>1</t>
    </r>
  </si>
  <si>
    <r>
      <t>B</t>
    </r>
    <r>
      <rPr>
        <b/>
        <vertAlign val="superscript"/>
        <sz val="11"/>
        <color theme="9" tint="-0.499984740745262"/>
        <rFont val="Calibri"/>
        <family val="2"/>
        <scheme val="minor"/>
      </rPr>
      <t>1</t>
    </r>
    <r>
      <rPr>
        <b/>
        <vertAlign val="subscript"/>
        <sz val="11"/>
        <color theme="9" tint="-0.499984740745262"/>
        <rFont val="Calibri"/>
        <family val="2"/>
        <scheme val="minor"/>
      </rPr>
      <t>5</t>
    </r>
  </si>
  <si>
    <r>
      <t>E</t>
    </r>
    <r>
      <rPr>
        <b/>
        <vertAlign val="superscript"/>
        <sz val="11"/>
        <color theme="9" tint="-0.499984740745262"/>
        <rFont val="Calibri"/>
        <family val="2"/>
        <scheme val="minor"/>
      </rPr>
      <t>2</t>
    </r>
    <r>
      <rPr>
        <b/>
        <vertAlign val="subscript"/>
        <sz val="11"/>
        <color theme="9" tint="-0.499984740745262"/>
        <rFont val="Calibri"/>
        <family val="2"/>
        <scheme val="minor"/>
      </rPr>
      <t>5</t>
    </r>
  </si>
  <si>
    <t>F4</t>
  </si>
  <si>
    <r>
      <t>D</t>
    </r>
    <r>
      <rPr>
        <b/>
        <vertAlign val="superscript"/>
        <sz val="11"/>
        <color theme="5" tint="-0.249977111117893"/>
        <rFont val="Calibri"/>
        <family val="2"/>
        <scheme val="minor"/>
      </rPr>
      <t>2</t>
    </r>
  </si>
  <si>
    <r>
      <t>E</t>
    </r>
    <r>
      <rPr>
        <b/>
        <vertAlign val="superscript"/>
        <sz val="11"/>
        <color theme="5" tint="-0.249977111117893"/>
        <rFont val="Calibri"/>
        <family val="2"/>
        <scheme val="minor"/>
      </rPr>
      <t>2</t>
    </r>
    <r>
      <rPr>
        <b/>
        <vertAlign val="subscript"/>
        <sz val="11"/>
        <color theme="5" tint="-0.249977111117893"/>
        <rFont val="Calibri"/>
        <family val="2"/>
        <scheme val="minor"/>
      </rPr>
      <t>5</t>
    </r>
  </si>
  <si>
    <r>
      <t>F</t>
    </r>
    <r>
      <rPr>
        <b/>
        <vertAlign val="superscript"/>
        <sz val="11"/>
        <color theme="5" tint="-0.249977111117893"/>
        <rFont val="Calibri"/>
        <family val="2"/>
        <scheme val="minor"/>
      </rPr>
      <t>2</t>
    </r>
  </si>
  <si>
    <t>PDI</t>
  </si>
  <si>
    <t>FLU</t>
  </si>
  <si>
    <t>NICS(0)</t>
  </si>
  <si>
    <t>NICS(1)</t>
  </si>
  <si>
    <t>NICS(-1)</t>
  </si>
  <si>
    <t>|Q2|(1)</t>
  </si>
  <si>
    <t>Q2(1)zz</t>
  </si>
  <si>
    <r>
      <t>C</t>
    </r>
    <r>
      <rPr>
        <b/>
        <vertAlign val="superscript"/>
        <sz val="11"/>
        <color rgb="FF002060"/>
        <rFont val="Calibri"/>
        <family val="2"/>
        <scheme val="minor"/>
      </rPr>
      <t>1</t>
    </r>
  </si>
  <si>
    <r>
      <t>C</t>
    </r>
    <r>
      <rPr>
        <b/>
        <vertAlign val="superscript"/>
        <sz val="11"/>
        <color theme="9" tint="-0.249977111117893"/>
        <rFont val="Calibri"/>
        <family val="2"/>
        <scheme val="minor"/>
      </rPr>
      <t>1</t>
    </r>
  </si>
  <si>
    <r>
      <t>D</t>
    </r>
    <r>
      <rPr>
        <b/>
        <vertAlign val="superscript"/>
        <sz val="11"/>
        <color theme="9" tint="-0.249977111117893"/>
        <rFont val="Calibri"/>
        <family val="2"/>
        <scheme val="minor"/>
      </rPr>
      <t>2</t>
    </r>
  </si>
  <si>
    <r>
      <t>A</t>
    </r>
    <r>
      <rPr>
        <b/>
        <vertAlign val="superscript"/>
        <sz val="11"/>
        <color theme="5" tint="-0.499984740745262"/>
        <rFont val="Calibri"/>
        <family val="2"/>
        <scheme val="minor"/>
      </rPr>
      <t>1</t>
    </r>
  </si>
  <si>
    <r>
      <t>B</t>
    </r>
    <r>
      <rPr>
        <b/>
        <vertAlign val="superscript"/>
        <sz val="11"/>
        <color theme="5" tint="-0.499984740745262"/>
        <rFont val="Calibri"/>
        <family val="2"/>
        <scheme val="minor"/>
      </rPr>
      <t>1</t>
    </r>
    <r>
      <rPr>
        <b/>
        <vertAlign val="subscript"/>
        <sz val="11"/>
        <color theme="5" tint="-0.499984740745262"/>
        <rFont val="Calibri"/>
        <family val="2"/>
        <scheme val="minor"/>
      </rPr>
      <t>5</t>
    </r>
  </si>
  <si>
    <r>
      <t>C</t>
    </r>
    <r>
      <rPr>
        <b/>
        <vertAlign val="superscript"/>
        <sz val="11"/>
        <color theme="5" tint="-0.499984740745262"/>
        <rFont val="Calibri"/>
        <family val="2"/>
        <scheme val="minor"/>
      </rPr>
      <t>1</t>
    </r>
  </si>
  <si>
    <r>
      <t>F</t>
    </r>
    <r>
      <rPr>
        <b/>
        <vertAlign val="superscript"/>
        <sz val="11"/>
        <color theme="9" tint="-0.249977111117893"/>
        <rFont val="Calibri"/>
        <family val="2"/>
        <scheme val="minor"/>
      </rPr>
      <t>2</t>
    </r>
  </si>
  <si>
    <t>|Q2|(-1)</t>
  </si>
  <si>
    <t>Q2(-1)zz</t>
  </si>
  <si>
    <t>Q2-based</t>
  </si>
  <si>
    <t>HOM</t>
  </si>
  <si>
    <t> </t>
  </si>
  <si>
    <t>Literature</t>
  </si>
  <si>
    <t>Non-normalized</t>
  </si>
  <si>
    <t>Bz</t>
  </si>
  <si>
    <t xml:space="preserve"> -</t>
  </si>
  <si>
    <r>
      <t>F1- A</t>
    </r>
    <r>
      <rPr>
        <b/>
        <vertAlign val="superscript"/>
        <sz val="11"/>
        <color rgb="FF002060"/>
        <rFont val="Calibri"/>
        <family val="2"/>
        <scheme val="minor"/>
      </rPr>
      <t>1</t>
    </r>
  </si>
  <si>
    <r>
      <t>F1- B</t>
    </r>
    <r>
      <rPr>
        <b/>
        <vertAlign val="superscript"/>
        <sz val="11"/>
        <color rgb="FF002060"/>
        <rFont val="Calibri"/>
        <family val="2"/>
        <scheme val="minor"/>
      </rPr>
      <t>1</t>
    </r>
    <r>
      <rPr>
        <b/>
        <vertAlign val="subscript"/>
        <sz val="11"/>
        <color rgb="FF002060"/>
        <rFont val="Calibri"/>
        <family val="2"/>
        <scheme val="minor"/>
      </rPr>
      <t>5</t>
    </r>
  </si>
  <si>
    <r>
      <t>F1- C</t>
    </r>
    <r>
      <rPr>
        <b/>
        <vertAlign val="superscript"/>
        <sz val="11"/>
        <color rgb="FF002060"/>
        <rFont val="Calibri"/>
        <family val="2"/>
        <scheme val="minor"/>
      </rPr>
      <t>1</t>
    </r>
  </si>
  <si>
    <r>
      <t>F2 - A</t>
    </r>
    <r>
      <rPr>
        <b/>
        <vertAlign val="superscript"/>
        <sz val="11"/>
        <color rgb="FFEE0000"/>
        <rFont val="Calibri"/>
        <family val="2"/>
        <scheme val="minor"/>
      </rPr>
      <t>1</t>
    </r>
  </si>
  <si>
    <r>
      <t>F2 - B</t>
    </r>
    <r>
      <rPr>
        <b/>
        <vertAlign val="superscript"/>
        <sz val="11"/>
        <color rgb="FFEE0000"/>
        <rFont val="Calibri"/>
        <family val="2"/>
        <scheme val="minor"/>
      </rPr>
      <t>1</t>
    </r>
    <r>
      <rPr>
        <b/>
        <vertAlign val="subscript"/>
        <sz val="11"/>
        <color rgb="FFEE0000"/>
        <rFont val="Calibri"/>
        <family val="2"/>
        <scheme val="minor"/>
      </rPr>
      <t>5</t>
    </r>
  </si>
  <si>
    <r>
      <t>F2 - C</t>
    </r>
    <r>
      <rPr>
        <b/>
        <vertAlign val="superscript"/>
        <sz val="11"/>
        <color rgb="FFEE0000"/>
        <rFont val="Calibri"/>
        <family val="2"/>
        <scheme val="minor"/>
      </rPr>
      <t>1</t>
    </r>
  </si>
  <si>
    <r>
      <t>F3 - A</t>
    </r>
    <r>
      <rPr>
        <b/>
        <vertAlign val="superscript"/>
        <sz val="11"/>
        <color theme="9" tint="-0.499984740745262"/>
        <rFont val="Calibri"/>
        <family val="2"/>
        <scheme val="minor"/>
      </rPr>
      <t>1</t>
    </r>
  </si>
  <si>
    <r>
      <t>F3 - B</t>
    </r>
    <r>
      <rPr>
        <b/>
        <vertAlign val="superscript"/>
        <sz val="11"/>
        <color theme="9" tint="-0.499984740745262"/>
        <rFont val="Calibri"/>
        <family val="2"/>
        <scheme val="minor"/>
      </rPr>
      <t>1</t>
    </r>
    <r>
      <rPr>
        <b/>
        <vertAlign val="subscript"/>
        <sz val="11"/>
        <color theme="9" tint="-0.499984740745262"/>
        <rFont val="Calibri"/>
        <family val="2"/>
        <scheme val="minor"/>
      </rPr>
      <t>5</t>
    </r>
  </si>
  <si>
    <r>
      <t>F3 - C</t>
    </r>
    <r>
      <rPr>
        <b/>
        <vertAlign val="superscript"/>
        <sz val="11"/>
        <color theme="9" tint="-0.249977111117893"/>
        <rFont val="Calibri"/>
        <family val="2"/>
        <scheme val="minor"/>
      </rPr>
      <t>1</t>
    </r>
  </si>
  <si>
    <r>
      <t>F3 - D</t>
    </r>
    <r>
      <rPr>
        <b/>
        <vertAlign val="superscript"/>
        <sz val="11"/>
        <color theme="9" tint="-0.249977111117893"/>
        <rFont val="Calibri"/>
        <family val="2"/>
        <scheme val="minor"/>
      </rPr>
      <t>2</t>
    </r>
  </si>
  <si>
    <r>
      <t>F3 - E</t>
    </r>
    <r>
      <rPr>
        <b/>
        <vertAlign val="superscript"/>
        <sz val="11"/>
        <color theme="9" tint="-0.499984740745262"/>
        <rFont val="Calibri"/>
        <family val="2"/>
        <scheme val="minor"/>
      </rPr>
      <t>2</t>
    </r>
    <r>
      <rPr>
        <b/>
        <vertAlign val="subscript"/>
        <sz val="11"/>
        <color theme="9" tint="-0.499984740745262"/>
        <rFont val="Calibri"/>
        <family val="2"/>
        <scheme val="minor"/>
      </rPr>
      <t>5</t>
    </r>
  </si>
  <si>
    <r>
      <t>F4 - A</t>
    </r>
    <r>
      <rPr>
        <b/>
        <vertAlign val="superscript"/>
        <sz val="11"/>
        <color theme="5" tint="-0.499984740745262"/>
        <rFont val="Calibri"/>
        <family val="2"/>
        <scheme val="minor"/>
      </rPr>
      <t>1</t>
    </r>
  </si>
  <si>
    <r>
      <t>F4 - B</t>
    </r>
    <r>
      <rPr>
        <b/>
        <vertAlign val="superscript"/>
        <sz val="11"/>
        <color theme="5" tint="-0.499984740745262"/>
        <rFont val="Calibri"/>
        <family val="2"/>
        <scheme val="minor"/>
      </rPr>
      <t>1</t>
    </r>
    <r>
      <rPr>
        <b/>
        <vertAlign val="subscript"/>
        <sz val="11"/>
        <color theme="5" tint="-0.499984740745262"/>
        <rFont val="Calibri"/>
        <family val="2"/>
        <scheme val="minor"/>
      </rPr>
      <t>5</t>
    </r>
  </si>
  <si>
    <r>
      <t>F4 - C</t>
    </r>
    <r>
      <rPr>
        <b/>
        <vertAlign val="superscript"/>
        <sz val="11"/>
        <color theme="5" tint="-0.499984740745262"/>
        <rFont val="Calibri"/>
        <family val="2"/>
        <scheme val="minor"/>
      </rPr>
      <t>1</t>
    </r>
  </si>
  <si>
    <r>
      <t>F4 - D</t>
    </r>
    <r>
      <rPr>
        <b/>
        <vertAlign val="superscript"/>
        <sz val="11"/>
        <color theme="5" tint="-0.249977111117893"/>
        <rFont val="Calibri"/>
        <family val="2"/>
        <scheme val="minor"/>
      </rPr>
      <t>2</t>
    </r>
  </si>
  <si>
    <r>
      <t>F4 - E</t>
    </r>
    <r>
      <rPr>
        <b/>
        <vertAlign val="superscript"/>
        <sz val="11"/>
        <color theme="5" tint="-0.249977111117893"/>
        <rFont val="Calibri"/>
        <family val="2"/>
        <scheme val="minor"/>
      </rPr>
      <t>2</t>
    </r>
    <r>
      <rPr>
        <b/>
        <vertAlign val="subscript"/>
        <sz val="11"/>
        <color theme="5" tint="-0.249977111117893"/>
        <rFont val="Calibri"/>
        <family val="2"/>
        <scheme val="minor"/>
      </rPr>
      <t>5</t>
    </r>
  </si>
  <si>
    <r>
      <t>F4 - F</t>
    </r>
    <r>
      <rPr>
        <b/>
        <vertAlign val="superscript"/>
        <sz val="11"/>
        <color theme="5" tint="-0.249977111117893"/>
        <rFont val="Calibri"/>
        <family val="2"/>
        <scheme val="minor"/>
      </rPr>
      <t>2</t>
    </r>
  </si>
  <si>
    <t>Q2_(zz,ring atoms)</t>
  </si>
  <si>
    <t>|Q2|_(ring atoms)</t>
  </si>
  <si>
    <t>Q2(0)zz</t>
  </si>
  <si>
    <t>|Q2|(0)</t>
  </si>
  <si>
    <t>|Q2_(origin)</t>
  </si>
  <si>
    <t>|Q2|_(zz,origin)</t>
  </si>
  <si>
    <r>
      <t>F3 - F</t>
    </r>
    <r>
      <rPr>
        <b/>
        <vertAlign val="superscript"/>
        <sz val="11"/>
        <color theme="9" tint="-0.499984740745262"/>
        <rFont val="Calibri"/>
        <family val="2"/>
        <scheme val="minor"/>
      </rPr>
      <t>2</t>
    </r>
  </si>
  <si>
    <r>
      <t>A</t>
    </r>
    <r>
      <rPr>
        <b/>
        <vertAlign val="superscript"/>
        <sz val="11"/>
        <color rgb="FF8A0000"/>
        <rFont val="Calibri"/>
        <family val="2"/>
        <scheme val="minor"/>
      </rPr>
      <t>1</t>
    </r>
  </si>
  <si>
    <r>
      <t>B</t>
    </r>
    <r>
      <rPr>
        <b/>
        <vertAlign val="superscript"/>
        <sz val="11"/>
        <color rgb="FF8A0000"/>
        <rFont val="Calibri"/>
        <family val="2"/>
        <scheme val="minor"/>
      </rPr>
      <t>1</t>
    </r>
    <r>
      <rPr>
        <b/>
        <vertAlign val="subscript"/>
        <sz val="11"/>
        <color rgb="FF8A0000"/>
        <rFont val="Calibri"/>
        <family val="2"/>
        <scheme val="minor"/>
      </rPr>
      <t>5</t>
    </r>
  </si>
  <si>
    <r>
      <t>C</t>
    </r>
    <r>
      <rPr>
        <b/>
        <vertAlign val="superscript"/>
        <sz val="11"/>
        <color rgb="FF8A0000"/>
        <rFont val="Calibri"/>
        <family val="2"/>
        <scheme val="minor"/>
      </rPr>
      <t>1</t>
    </r>
  </si>
  <si>
    <r>
      <t>F2 - D</t>
    </r>
    <r>
      <rPr>
        <b/>
        <vertAlign val="superscript"/>
        <sz val="11"/>
        <color rgb="FFFF0000"/>
        <rFont val="Calibri"/>
        <family val="2"/>
        <scheme val="minor"/>
      </rPr>
      <t>2</t>
    </r>
  </si>
  <si>
    <r>
      <t>F2 - E</t>
    </r>
    <r>
      <rPr>
        <b/>
        <vertAlign val="superscript"/>
        <sz val="11"/>
        <color rgb="FFFF0000"/>
        <rFont val="Calibri"/>
        <family val="2"/>
        <scheme val="minor"/>
      </rPr>
      <t>2</t>
    </r>
    <r>
      <rPr>
        <b/>
        <vertAlign val="subscript"/>
        <sz val="11"/>
        <color rgb="FFFF0000"/>
        <rFont val="Calibri"/>
        <family val="2"/>
        <scheme val="minor"/>
      </rPr>
      <t>5</t>
    </r>
  </si>
  <si>
    <r>
      <t>F2  - F</t>
    </r>
    <r>
      <rPr>
        <b/>
        <vertAlign val="superscript"/>
        <sz val="11"/>
        <color rgb="FFFF0000"/>
        <rFont val="Calibri"/>
        <family val="2"/>
        <scheme val="minor"/>
      </rPr>
      <t>2</t>
    </r>
  </si>
  <si>
    <t>Normalized</t>
  </si>
  <si>
    <r>
      <t>A</t>
    </r>
    <r>
      <rPr>
        <b/>
        <vertAlign val="superscript"/>
        <sz val="11"/>
        <color rgb="FFC00000"/>
        <rFont val="Calibri"/>
        <family val="2"/>
        <scheme val="minor"/>
      </rPr>
      <t>1</t>
    </r>
  </si>
  <si>
    <r>
      <t>B</t>
    </r>
    <r>
      <rPr>
        <b/>
        <vertAlign val="superscript"/>
        <sz val="11"/>
        <color rgb="FFC00000"/>
        <rFont val="Calibri"/>
        <family val="2"/>
        <scheme val="minor"/>
      </rPr>
      <t>1</t>
    </r>
    <r>
      <rPr>
        <b/>
        <vertAlign val="subscript"/>
        <sz val="11"/>
        <color rgb="FFC00000"/>
        <rFont val="Calibri"/>
        <family val="2"/>
        <scheme val="minor"/>
      </rPr>
      <t>5</t>
    </r>
  </si>
  <si>
    <r>
      <t>C</t>
    </r>
    <r>
      <rPr>
        <b/>
        <vertAlign val="superscript"/>
        <sz val="11"/>
        <color rgb="FFC00000"/>
        <rFont val="Calibri"/>
        <family val="2"/>
        <scheme val="minor"/>
      </rPr>
      <t>1</t>
    </r>
  </si>
  <si>
    <r>
      <t>D</t>
    </r>
    <r>
      <rPr>
        <b/>
        <vertAlign val="superscript"/>
        <sz val="11"/>
        <color rgb="FFFF3F3F"/>
        <rFont val="Calibri"/>
        <family val="2"/>
        <scheme val="minor"/>
      </rPr>
      <t>2</t>
    </r>
  </si>
  <si>
    <r>
      <t>E</t>
    </r>
    <r>
      <rPr>
        <b/>
        <vertAlign val="superscript"/>
        <sz val="11"/>
        <color rgb="FFFF3F3F"/>
        <rFont val="Calibri"/>
        <family val="2"/>
        <scheme val="minor"/>
      </rPr>
      <t>2</t>
    </r>
    <r>
      <rPr>
        <b/>
        <vertAlign val="subscript"/>
        <sz val="11"/>
        <color rgb="FFFF3F3F"/>
        <rFont val="Calibri"/>
        <family val="2"/>
        <scheme val="minor"/>
      </rPr>
      <t>5</t>
    </r>
  </si>
  <si>
    <r>
      <t>F</t>
    </r>
    <r>
      <rPr>
        <b/>
        <vertAlign val="superscript"/>
        <sz val="11"/>
        <color rgb="FFFF3F3F"/>
        <rFont val="Calibri"/>
        <family val="2"/>
        <scheme val="minor"/>
      </rPr>
      <t>2</t>
    </r>
  </si>
  <si>
    <r>
      <t>E</t>
    </r>
    <r>
      <rPr>
        <b/>
        <vertAlign val="superscript"/>
        <sz val="11"/>
        <color theme="9" tint="-0.249977111117893"/>
        <rFont val="Calibri"/>
        <family val="2"/>
        <scheme val="minor"/>
      </rPr>
      <t>2</t>
    </r>
    <r>
      <rPr>
        <b/>
        <vertAlign val="subscript"/>
        <sz val="11"/>
        <color theme="9" tint="-0.249977111117893"/>
        <rFont val="Calibri"/>
        <family val="2"/>
        <scheme val="minor"/>
      </rPr>
      <t>5</t>
    </r>
  </si>
  <si>
    <t>per benzene per #layer</t>
  </si>
  <si>
    <t>NON-NORMALIZED</t>
  </si>
  <si>
    <t>NORMALIZED</t>
  </si>
  <si>
    <t>per benzene</t>
  </si>
  <si>
    <r>
      <t>F1 - A</t>
    </r>
    <r>
      <rPr>
        <b/>
        <vertAlign val="superscript"/>
        <sz val="11"/>
        <color rgb="FF002060"/>
        <rFont val="Calibri"/>
        <family val="2"/>
        <scheme val="minor"/>
      </rPr>
      <t>1</t>
    </r>
  </si>
  <si>
    <t>mean</t>
  </si>
  <si>
    <t>6MR</t>
  </si>
  <si>
    <t>5MR</t>
  </si>
  <si>
    <t>-</t>
  </si>
  <si>
    <t>Total</t>
  </si>
  <si>
    <t>6-31+G*</t>
  </si>
  <si>
    <t>6-31G*</t>
  </si>
  <si>
    <t>6-311+G**</t>
  </si>
  <si>
    <t>def2-TZVP</t>
  </si>
  <si>
    <t>HOMA</t>
  </si>
  <si>
    <t>Non-Normalized Values</t>
  </si>
  <si>
    <t>Normalized Values</t>
  </si>
  <si>
    <t>Basis Set</t>
  </si>
  <si>
    <t>Non-Normalized</t>
  </si>
  <si>
    <t>Normalized per benzene</t>
  </si>
  <si>
    <t>Normalized per benzene per #layer</t>
  </si>
  <si>
    <t>6-31+G* with GD3BJ EmpiricalDispersion</t>
  </si>
  <si>
    <t>y=</t>
  </si>
  <si>
    <t>x</t>
  </si>
  <si>
    <t>+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</si>
  <si>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=</t>
    </r>
  </si>
  <si>
    <t>Interlayer distances</t>
  </si>
  <si>
    <r>
      <t>A</t>
    </r>
    <r>
      <rPr>
        <b/>
        <vertAlign val="superscript"/>
        <sz val="11"/>
        <color rgb="FFC00000"/>
        <rFont val="Calibri"/>
        <family val="2"/>
        <scheme val="minor"/>
      </rPr>
      <t>1</t>
    </r>
    <r>
      <rPr>
        <b/>
        <sz val="11"/>
        <color rgb="FFC00000"/>
        <rFont val="Calibri"/>
        <family val="2"/>
        <scheme val="minor"/>
      </rPr>
      <t xml:space="preserve"> - D</t>
    </r>
    <r>
      <rPr>
        <b/>
        <vertAlign val="superscript"/>
        <sz val="11"/>
        <color rgb="FFC00000"/>
        <rFont val="Calibri"/>
        <family val="2"/>
        <scheme val="minor"/>
      </rPr>
      <t>2</t>
    </r>
  </si>
  <si>
    <r>
      <t>B</t>
    </r>
    <r>
      <rPr>
        <b/>
        <vertAlign val="superscript"/>
        <sz val="11"/>
        <color rgb="FFC00000"/>
        <rFont val="Calibri"/>
        <family val="2"/>
        <scheme val="minor"/>
      </rPr>
      <t>1</t>
    </r>
    <r>
      <rPr>
        <b/>
        <vertAlign val="subscript"/>
        <sz val="11"/>
        <color rgb="FFC00000"/>
        <rFont val="Calibri"/>
        <family val="2"/>
        <scheme val="minor"/>
      </rPr>
      <t>5</t>
    </r>
    <r>
      <rPr>
        <b/>
        <sz val="11"/>
        <color rgb="FFC00000"/>
        <rFont val="Calibri"/>
        <family val="2"/>
        <scheme val="minor"/>
      </rPr>
      <t xml:space="preserve"> - E</t>
    </r>
    <r>
      <rPr>
        <b/>
        <vertAlign val="superscript"/>
        <sz val="11"/>
        <color rgb="FFC00000"/>
        <rFont val="Calibri"/>
        <family val="2"/>
        <scheme val="minor"/>
      </rPr>
      <t>2</t>
    </r>
    <r>
      <rPr>
        <b/>
        <vertAlign val="subscript"/>
        <sz val="11"/>
        <color rgb="FFC00000"/>
        <rFont val="Calibri"/>
        <family val="2"/>
        <scheme val="minor"/>
      </rPr>
      <t>5</t>
    </r>
  </si>
  <si>
    <r>
      <t>C</t>
    </r>
    <r>
      <rPr>
        <b/>
        <vertAlign val="superscript"/>
        <sz val="11"/>
        <color rgb="FFC00000"/>
        <rFont val="Calibri"/>
        <family val="2"/>
        <scheme val="minor"/>
      </rPr>
      <t>1</t>
    </r>
    <r>
      <rPr>
        <b/>
        <sz val="11"/>
        <color rgb="FFC00000"/>
        <rFont val="Calibri"/>
        <family val="2"/>
        <scheme val="minor"/>
      </rPr>
      <t xml:space="preserve"> - F</t>
    </r>
    <r>
      <rPr>
        <b/>
        <vertAlign val="superscript"/>
        <sz val="11"/>
        <color rgb="FFC00000"/>
        <rFont val="Calibri"/>
        <family val="2"/>
        <scheme val="minor"/>
      </rPr>
      <t>2</t>
    </r>
  </si>
  <si>
    <r>
      <t>A</t>
    </r>
    <r>
      <rPr>
        <b/>
        <vertAlign val="superscript"/>
        <sz val="11"/>
        <color theme="9" tint="-0.499984740745262"/>
        <rFont val="Calibri"/>
        <family val="2"/>
        <scheme val="minor"/>
      </rPr>
      <t>1</t>
    </r>
    <r>
      <rPr>
        <b/>
        <sz val="11"/>
        <color theme="9" tint="-0.499984740745262"/>
        <rFont val="Calibri"/>
        <family val="2"/>
        <scheme val="minor"/>
      </rPr>
      <t xml:space="preserve"> - D</t>
    </r>
    <r>
      <rPr>
        <b/>
        <vertAlign val="superscript"/>
        <sz val="11"/>
        <color theme="9" tint="-0.499984740745262"/>
        <rFont val="Calibri"/>
        <family val="2"/>
        <scheme val="minor"/>
      </rPr>
      <t>2</t>
    </r>
  </si>
  <si>
    <r>
      <t>B</t>
    </r>
    <r>
      <rPr>
        <b/>
        <vertAlign val="superscript"/>
        <sz val="11"/>
        <color theme="9" tint="-0.499984740745262"/>
        <rFont val="Calibri"/>
        <family val="2"/>
        <scheme val="minor"/>
      </rPr>
      <t>1</t>
    </r>
    <r>
      <rPr>
        <b/>
        <vertAlign val="subscript"/>
        <sz val="11"/>
        <color theme="9" tint="-0.499984740745262"/>
        <rFont val="Calibri"/>
        <family val="2"/>
        <scheme val="minor"/>
      </rPr>
      <t>5</t>
    </r>
    <r>
      <rPr>
        <b/>
        <sz val="11"/>
        <color theme="9" tint="-0.499984740745262"/>
        <rFont val="Calibri"/>
        <family val="2"/>
        <scheme val="minor"/>
      </rPr>
      <t xml:space="preserve"> - E</t>
    </r>
    <r>
      <rPr>
        <b/>
        <vertAlign val="superscript"/>
        <sz val="11"/>
        <color theme="9" tint="-0.499984740745262"/>
        <rFont val="Calibri"/>
        <family val="2"/>
        <scheme val="minor"/>
      </rPr>
      <t>2</t>
    </r>
    <r>
      <rPr>
        <b/>
        <vertAlign val="subscript"/>
        <sz val="11"/>
        <color theme="9" tint="-0.499984740745262"/>
        <rFont val="Calibri"/>
        <family val="2"/>
        <scheme val="minor"/>
      </rPr>
      <t>5</t>
    </r>
  </si>
  <si>
    <r>
      <t>C</t>
    </r>
    <r>
      <rPr>
        <b/>
        <vertAlign val="superscript"/>
        <sz val="11"/>
        <color theme="9" tint="-0.499984740745262"/>
        <rFont val="Calibri"/>
        <family val="2"/>
        <scheme val="minor"/>
      </rPr>
      <t>1</t>
    </r>
    <r>
      <rPr>
        <b/>
        <sz val="11"/>
        <color theme="9" tint="-0.499984740745262"/>
        <rFont val="Calibri"/>
        <family val="2"/>
        <scheme val="minor"/>
      </rPr>
      <t xml:space="preserve"> - F</t>
    </r>
    <r>
      <rPr>
        <b/>
        <vertAlign val="superscript"/>
        <sz val="11"/>
        <color theme="9" tint="-0.499984740745262"/>
        <rFont val="Calibri"/>
        <family val="2"/>
        <scheme val="minor"/>
      </rPr>
      <t>2</t>
    </r>
  </si>
  <si>
    <r>
      <t>A</t>
    </r>
    <r>
      <rPr>
        <b/>
        <vertAlign val="superscript"/>
        <sz val="11"/>
        <color theme="5" tint="-0.499984740745262"/>
        <rFont val="Calibri"/>
        <family val="2"/>
        <scheme val="minor"/>
      </rPr>
      <t>1</t>
    </r>
    <r>
      <rPr>
        <b/>
        <sz val="11"/>
        <color theme="5" tint="-0.499984740745262"/>
        <rFont val="Calibri"/>
        <family val="2"/>
        <scheme val="minor"/>
      </rPr>
      <t xml:space="preserve"> - D</t>
    </r>
    <r>
      <rPr>
        <b/>
        <vertAlign val="superscript"/>
        <sz val="11"/>
        <color theme="5" tint="-0.499984740745262"/>
        <rFont val="Calibri"/>
        <family val="2"/>
        <scheme val="minor"/>
      </rPr>
      <t>2</t>
    </r>
  </si>
  <si>
    <r>
      <t>B</t>
    </r>
    <r>
      <rPr>
        <b/>
        <vertAlign val="superscript"/>
        <sz val="11"/>
        <color theme="5" tint="-0.499984740745262"/>
        <rFont val="Calibri"/>
        <family val="2"/>
        <scheme val="minor"/>
      </rPr>
      <t>1</t>
    </r>
    <r>
      <rPr>
        <b/>
        <vertAlign val="subscript"/>
        <sz val="11"/>
        <color theme="5" tint="-0.499984740745262"/>
        <rFont val="Calibri"/>
        <family val="2"/>
        <scheme val="minor"/>
      </rPr>
      <t>5</t>
    </r>
    <r>
      <rPr>
        <b/>
        <sz val="11"/>
        <color theme="5" tint="-0.499984740745262"/>
        <rFont val="Calibri"/>
        <family val="2"/>
        <scheme val="minor"/>
      </rPr>
      <t xml:space="preserve"> - E</t>
    </r>
    <r>
      <rPr>
        <b/>
        <vertAlign val="superscript"/>
        <sz val="11"/>
        <color theme="5" tint="-0.499984740745262"/>
        <rFont val="Calibri"/>
        <family val="2"/>
        <scheme val="minor"/>
      </rPr>
      <t>2</t>
    </r>
    <r>
      <rPr>
        <b/>
        <vertAlign val="subscript"/>
        <sz val="11"/>
        <color theme="5" tint="-0.499984740745262"/>
        <rFont val="Calibri"/>
        <family val="2"/>
        <scheme val="minor"/>
      </rPr>
      <t>5</t>
    </r>
  </si>
  <si>
    <r>
      <t>C</t>
    </r>
    <r>
      <rPr>
        <b/>
        <vertAlign val="superscript"/>
        <sz val="11"/>
        <color theme="5" tint="-0.499984740745262"/>
        <rFont val="Calibri"/>
        <family val="2"/>
        <scheme val="minor"/>
      </rPr>
      <t>1</t>
    </r>
    <r>
      <rPr>
        <b/>
        <sz val="11"/>
        <color theme="5" tint="-0.499984740745262"/>
        <rFont val="Calibri"/>
        <family val="2"/>
        <scheme val="minor"/>
      </rPr>
      <t xml:space="preserve"> - F</t>
    </r>
    <r>
      <rPr>
        <b/>
        <vertAlign val="superscript"/>
        <sz val="11"/>
        <color theme="5" tint="-0.499984740745262"/>
        <rFont val="Calibri"/>
        <family val="2"/>
        <scheme val="minor"/>
      </rPr>
      <t>2</t>
    </r>
  </si>
  <si>
    <r>
      <t>Δd=d</t>
    </r>
    <r>
      <rPr>
        <vertAlign val="subscript"/>
        <sz val="11"/>
        <color theme="0"/>
        <rFont val="Calibri"/>
        <family val="2"/>
        <scheme val="minor"/>
      </rPr>
      <t>GD3BJ</t>
    </r>
    <r>
      <rPr>
        <sz val="11"/>
        <color theme="0"/>
        <rFont val="Calibri"/>
        <family val="2"/>
        <scheme val="minor"/>
      </rPr>
      <t>​−d</t>
    </r>
    <r>
      <rPr>
        <vertAlign val="subscript"/>
        <sz val="11"/>
        <color theme="0"/>
        <rFont val="Calibri"/>
        <family val="2"/>
        <scheme val="minor"/>
      </rPr>
      <t>B3LYP</t>
    </r>
  </si>
  <si>
    <t>6-31G*(GD3BJ)</t>
  </si>
  <si>
    <t>1st small</t>
  </si>
  <si>
    <t>2nd small</t>
  </si>
  <si>
    <t>3rd small</t>
  </si>
  <si>
    <t>4th small</t>
  </si>
  <si>
    <t>5th small</t>
  </si>
  <si>
    <t>B3LYP/6-31+G* with GD3BJ EmpiricalDispersion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</si>
</sst>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vertAlign val="superscript"/>
      <sz val="11"/>
      <color rgb="FF002060"/>
      <name val="Calibri"/>
      <family val="2"/>
      <scheme val="minor"/>
    </font>
    <font>
      <b/>
      <vertAlign val="subscript"/>
      <sz val="11"/>
      <color rgb="FF00206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vertAlign val="superscript"/>
      <sz val="11"/>
      <color rgb="FFEE0000"/>
      <name val="Calibri"/>
      <family val="2"/>
      <scheme val="minor"/>
    </font>
    <font>
      <b/>
      <vertAlign val="subscript"/>
      <sz val="11"/>
      <color rgb="FFEE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9" tint="-0.499984740745262"/>
      <name val="Calibri"/>
      <family val="2"/>
      <scheme val="minor"/>
    </font>
    <font>
      <b/>
      <vertAlign val="subscript"/>
      <sz val="11"/>
      <color theme="9" tint="-0.499984740745262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vertAlign val="superscript"/>
      <sz val="11"/>
      <color theme="5" tint="-0.249977111117893"/>
      <name val="Calibri"/>
      <family val="2"/>
      <scheme val="minor"/>
    </font>
    <font>
      <b/>
      <vertAlign val="subscript"/>
      <sz val="11"/>
      <color theme="5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vertAlign val="superscript"/>
      <sz val="11"/>
      <color theme="9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vertAlign val="superscript"/>
      <sz val="11"/>
      <color theme="5" tint="-0.499984740745262"/>
      <name val="Calibri"/>
      <family val="2"/>
      <scheme val="minor"/>
    </font>
    <font>
      <b/>
      <vertAlign val="subscript"/>
      <sz val="11"/>
      <color theme="5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vertAlign val="superscript"/>
      <sz val="11"/>
      <color rgb="FFFF0000"/>
      <name val="Calibri"/>
      <family val="2"/>
      <scheme val="minor"/>
    </font>
    <font>
      <b/>
      <vertAlign val="subscript"/>
      <sz val="11"/>
      <color rgb="FFFF0000"/>
      <name val="Calibri"/>
      <family val="2"/>
      <scheme val="minor"/>
    </font>
    <font>
      <b/>
      <sz val="11"/>
      <color rgb="FF8A0000"/>
      <name val="Calibri"/>
      <family val="2"/>
      <scheme val="minor"/>
    </font>
    <font>
      <b/>
      <vertAlign val="superscript"/>
      <sz val="11"/>
      <color rgb="FF8A0000"/>
      <name val="Calibri"/>
      <family val="2"/>
      <scheme val="minor"/>
    </font>
    <font>
      <b/>
      <vertAlign val="subscript"/>
      <sz val="11"/>
      <color rgb="FF8A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vertAlign val="superscript"/>
      <sz val="11"/>
      <color rgb="FFC00000"/>
      <name val="Calibri"/>
      <family val="2"/>
      <scheme val="minor"/>
    </font>
    <font>
      <b/>
      <vertAlign val="subscript"/>
      <sz val="11"/>
      <color rgb="FFC00000"/>
      <name val="Calibri"/>
      <family val="2"/>
      <scheme val="minor"/>
    </font>
    <font>
      <b/>
      <sz val="11"/>
      <color rgb="FFFF3F3F"/>
      <name val="Calibri"/>
      <family val="2"/>
      <scheme val="minor"/>
    </font>
    <font>
      <b/>
      <vertAlign val="superscript"/>
      <sz val="11"/>
      <color rgb="FFFF3F3F"/>
      <name val="Calibri"/>
      <family val="2"/>
      <scheme val="minor"/>
    </font>
    <font>
      <b/>
      <vertAlign val="subscript"/>
      <sz val="11"/>
      <color rgb="FFFF3F3F"/>
      <name val="Calibri"/>
      <family val="2"/>
      <scheme val="minor"/>
    </font>
    <font>
      <b/>
      <vertAlign val="subscript"/>
      <sz val="11"/>
      <color theme="9" tint="-0.249977111117893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6" fillId="3" borderId="1" xfId="0" applyFont="1" applyFill="1" applyBorder="1" applyAlignment="1">
      <alignment vertical="center"/>
    </xf>
    <xf numFmtId="164" fontId="16" fillId="3" borderId="1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164" fontId="24" fillId="3" borderId="1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164" fontId="30" fillId="3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2" fontId="14" fillId="2" borderId="1" xfId="0" applyNumberFormat="1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0" fontId="27" fillId="3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vertical="center"/>
    </xf>
    <xf numFmtId="164" fontId="8" fillId="2" borderId="1" xfId="0" applyNumberFormat="1" applyFont="1" applyFill="1" applyBorder="1" applyAlignment="1">
      <alignment vertical="center"/>
    </xf>
    <xf numFmtId="164" fontId="11" fillId="3" borderId="1" xfId="0" applyNumberFormat="1" applyFont="1" applyFill="1" applyBorder="1" applyAlignment="1">
      <alignment vertical="center"/>
    </xf>
    <xf numFmtId="164" fontId="27" fillId="3" borderId="1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2" fontId="0" fillId="0" borderId="0" xfId="0" applyNumberFormat="1"/>
    <xf numFmtId="2" fontId="30" fillId="3" borderId="1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64" fontId="16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64" fontId="11" fillId="3" borderId="0" xfId="0" applyNumberFormat="1" applyFont="1" applyFill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27" fillId="3" borderId="1" xfId="0" applyNumberFormat="1" applyFont="1" applyFill="1" applyBorder="1" applyAlignment="1">
      <alignment horizontal="center" vertical="center"/>
    </xf>
    <xf numFmtId="2" fontId="16" fillId="3" borderId="3" xfId="0" applyNumberFormat="1" applyFont="1" applyFill="1" applyBorder="1" applyAlignment="1">
      <alignment vertical="center"/>
    </xf>
    <xf numFmtId="2" fontId="27" fillId="3" borderId="1" xfId="0" applyNumberFormat="1" applyFont="1" applyFill="1" applyBorder="1" applyAlignment="1">
      <alignment vertical="center"/>
    </xf>
    <xf numFmtId="2" fontId="8" fillId="2" borderId="3" xfId="0" applyNumberFormat="1" applyFont="1" applyFill="1" applyBorder="1" applyAlignment="1">
      <alignment vertical="center"/>
    </xf>
    <xf numFmtId="2" fontId="2" fillId="2" borderId="3" xfId="0" applyNumberFormat="1" applyFont="1" applyFill="1" applyBorder="1" applyAlignment="1">
      <alignment vertical="center"/>
    </xf>
    <xf numFmtId="2" fontId="27" fillId="3" borderId="3" xfId="0" applyNumberFormat="1" applyFont="1" applyFill="1" applyBorder="1" applyAlignment="1">
      <alignment vertical="center"/>
    </xf>
    <xf numFmtId="0" fontId="27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36" fillId="7" borderId="0" xfId="0" applyFont="1" applyFill="1" applyAlignment="1">
      <alignment horizontal="center"/>
    </xf>
    <xf numFmtId="0" fontId="19" fillId="8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64" fontId="16" fillId="3" borderId="3" xfId="0" applyNumberFormat="1" applyFont="1" applyFill="1" applyBorder="1" applyAlignment="1">
      <alignment horizontal="center" vertical="center"/>
    </xf>
    <xf numFmtId="164" fontId="16" fillId="3" borderId="4" xfId="0" applyNumberFormat="1" applyFont="1" applyFill="1" applyBorder="1" applyAlignment="1">
      <alignment horizontal="center" vertical="center"/>
    </xf>
    <xf numFmtId="164" fontId="16" fillId="3" borderId="5" xfId="0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164" fontId="24" fillId="3" borderId="3" xfId="0" applyNumberFormat="1" applyFont="1" applyFill="1" applyBorder="1" applyAlignment="1">
      <alignment horizontal="center" vertical="center"/>
    </xf>
    <xf numFmtId="164" fontId="24" fillId="3" borderId="4" xfId="0" applyNumberFormat="1" applyFont="1" applyFill="1" applyBorder="1" applyAlignment="1">
      <alignment horizontal="center" vertical="center"/>
    </xf>
    <xf numFmtId="164" fontId="24" fillId="3" borderId="5" xfId="0" applyNumberFormat="1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/>
    </xf>
    <xf numFmtId="0" fontId="27" fillId="3" borderId="6" xfId="0" applyFont="1" applyFill="1" applyBorder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horizontal="center" vertical="center"/>
    </xf>
    <xf numFmtId="0" fontId="27" fillId="3" borderId="4" xfId="0" applyFont="1" applyFill="1" applyBorder="1" applyAlignment="1">
      <alignment horizontal="center" vertical="center"/>
    </xf>
    <xf numFmtId="0" fontId="27" fillId="3" borderId="5" xfId="0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64" fontId="27" fillId="3" borderId="3" xfId="0" applyNumberFormat="1" applyFont="1" applyFill="1" applyBorder="1" applyAlignment="1">
      <alignment horizontal="center" vertical="center"/>
    </xf>
    <xf numFmtId="164" fontId="27" fillId="3" borderId="4" xfId="0" applyNumberFormat="1" applyFont="1" applyFill="1" applyBorder="1" applyAlignment="1">
      <alignment horizontal="center" vertical="center"/>
    </xf>
    <xf numFmtId="164" fontId="27" fillId="3" borderId="5" xfId="0" applyNumberFormat="1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2" fontId="8" fillId="2" borderId="4" xfId="0" applyNumberFormat="1" applyFont="1" applyFill="1" applyBorder="1" applyAlignment="1">
      <alignment horizontal="center" vertical="center"/>
    </xf>
    <xf numFmtId="2" fontId="8" fillId="2" borderId="5" xfId="0" applyNumberFormat="1" applyFont="1" applyFill="1" applyBorder="1" applyAlignment="1">
      <alignment horizontal="center" vertical="center"/>
    </xf>
    <xf numFmtId="2" fontId="27" fillId="3" borderId="1" xfId="0" applyNumberFormat="1" applyFont="1" applyFill="1" applyBorder="1" applyAlignment="1">
      <alignment horizontal="center" vertical="center"/>
    </xf>
    <xf numFmtId="2" fontId="27" fillId="3" borderId="3" xfId="0" applyNumberFormat="1" applyFont="1" applyFill="1" applyBorder="1" applyAlignment="1">
      <alignment horizontal="center" vertical="center"/>
    </xf>
    <xf numFmtId="2" fontId="27" fillId="3" borderId="4" xfId="0" applyNumberFormat="1" applyFont="1" applyFill="1" applyBorder="1" applyAlignment="1">
      <alignment horizontal="center" vertical="center"/>
    </xf>
    <xf numFmtId="2" fontId="27" fillId="3" borderId="5" xfId="0" applyNumberFormat="1" applyFont="1" applyFill="1" applyBorder="1" applyAlignment="1">
      <alignment horizontal="center" vertical="center"/>
    </xf>
    <xf numFmtId="2" fontId="16" fillId="3" borderId="3" xfId="0" applyNumberFormat="1" applyFont="1" applyFill="1" applyBorder="1" applyAlignment="1">
      <alignment horizontal="center" vertical="center"/>
    </xf>
    <xf numFmtId="2" fontId="16" fillId="3" borderId="4" xfId="0" applyNumberFormat="1" applyFont="1" applyFill="1" applyBorder="1" applyAlignment="1">
      <alignment horizontal="center" vertical="center"/>
    </xf>
    <xf numFmtId="2" fontId="16" fillId="3" borderId="5" xfId="0" applyNumberFormat="1" applyFont="1" applyFill="1" applyBorder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0" fontId="35" fillId="7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7" xfId="0" applyNumberFormat="1" applyBorder="1"/>
    <xf numFmtId="164" fontId="0" fillId="0" borderId="0" xfId="0" applyNumberFormat="1" applyBorder="1"/>
    <xf numFmtId="164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A0000"/>
      <color rgb="FFFF3F3F"/>
      <color rgb="FFA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'dispersion-correction'!$C$3</c:f>
              <c:strCache>
                <c:ptCount val="1"/>
                <c:pt idx="0">
                  <c:v>|Q2|_(ring atoms)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859120734908137"/>
                  <c:y val="1.3472222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'dispersion-correction'!$C$4:$C$25</c:f>
              <c:numCache>
                <c:formatCode>0.000</c:formatCode>
                <c:ptCount val="22"/>
                <c:pt idx="0">
                  <c:v>5.4138700000000002</c:v>
                </c:pt>
                <c:pt idx="1">
                  <c:v>5.2469029999999997</c:v>
                </c:pt>
                <c:pt idx="2">
                  <c:v>4.026033</c:v>
                </c:pt>
                <c:pt idx="3">
                  <c:v>5.2462</c:v>
                </c:pt>
                <c:pt idx="4">
                  <c:v>4.8722599999999998</c:v>
                </c:pt>
                <c:pt idx="5">
                  <c:v>3.895991</c:v>
                </c:pt>
                <c:pt idx="6">
                  <c:v>5.1835950000000004</c:v>
                </c:pt>
                <c:pt idx="7">
                  <c:v>5.1837169999999997</c:v>
                </c:pt>
                <c:pt idx="8">
                  <c:v>3.8952740000000001</c:v>
                </c:pt>
                <c:pt idx="9">
                  <c:v>4.8707799999999999</c:v>
                </c:pt>
                <c:pt idx="10">
                  <c:v>4.8597840000000003</c:v>
                </c:pt>
                <c:pt idx="11">
                  <c:v>3.8795169999999999</c:v>
                </c:pt>
                <c:pt idx="12">
                  <c:v>5.1820950000000003</c:v>
                </c:pt>
                <c:pt idx="13">
                  <c:v>5.0754799999999998</c:v>
                </c:pt>
                <c:pt idx="14">
                  <c:v>3.8523879999999999</c:v>
                </c:pt>
                <c:pt idx="15">
                  <c:v>4.8787060000000002</c:v>
                </c:pt>
                <c:pt idx="16">
                  <c:v>4.8476990000000004</c:v>
                </c:pt>
                <c:pt idx="17">
                  <c:v>3.8762780000000001</c:v>
                </c:pt>
                <c:pt idx="18">
                  <c:v>5.1577909999999996</c:v>
                </c:pt>
                <c:pt idx="19">
                  <c:v>5.1595610000000001</c:v>
                </c:pt>
                <c:pt idx="20">
                  <c:v>3.8419720000000002</c:v>
                </c:pt>
                <c:pt idx="21">
                  <c:v>4.7397030000000004</c:v>
                </c:pt>
              </c:numCache>
            </c:numRef>
          </c:xVal>
          <c:yVal>
            <c:numRef>
              <c:f>'dispersion-correction'!$P$4:$P$25</c:f>
              <c:numCache>
                <c:formatCode>0.000</c:formatCode>
                <c:ptCount val="22"/>
                <c:pt idx="0">
                  <c:v>5.4114899999999997</c:v>
                </c:pt>
                <c:pt idx="1">
                  <c:v>5.2462650000000002</c:v>
                </c:pt>
                <c:pt idx="2">
                  <c:v>4.0212529999999997</c:v>
                </c:pt>
                <c:pt idx="3">
                  <c:v>5.2462780000000002</c:v>
                </c:pt>
                <c:pt idx="4">
                  <c:v>4.7356910000000001</c:v>
                </c:pt>
                <c:pt idx="5">
                  <c:v>3.827108</c:v>
                </c:pt>
                <c:pt idx="6">
                  <c:v>5.0964980000000004</c:v>
                </c:pt>
                <c:pt idx="7">
                  <c:v>5.0965040000000004</c:v>
                </c:pt>
                <c:pt idx="8">
                  <c:v>3.8273779999999999</c:v>
                </c:pt>
                <c:pt idx="9">
                  <c:v>4.7359479999999996</c:v>
                </c:pt>
                <c:pt idx="10">
                  <c:v>5.1020159999999999</c:v>
                </c:pt>
                <c:pt idx="11">
                  <c:v>3.8176909999999999</c:v>
                </c:pt>
                <c:pt idx="12">
                  <c:v>4.7179549999999999</c:v>
                </c:pt>
                <c:pt idx="13">
                  <c:v>4.8091929999999996</c:v>
                </c:pt>
                <c:pt idx="14">
                  <c:v>3.797018</c:v>
                </c:pt>
                <c:pt idx="15">
                  <c:v>5.021001</c:v>
                </c:pt>
                <c:pt idx="16">
                  <c:v>4.7176799999999997</c:v>
                </c:pt>
                <c:pt idx="17">
                  <c:v>3.8194059999999999</c:v>
                </c:pt>
                <c:pt idx="18">
                  <c:v>5.0807120000000001</c:v>
                </c:pt>
                <c:pt idx="19">
                  <c:v>5.1209389999999999</c:v>
                </c:pt>
                <c:pt idx="20">
                  <c:v>3.7863579999999999</c:v>
                </c:pt>
                <c:pt idx="21">
                  <c:v>4.6355810000000002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8-4502-8118-B045745B2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59264"/>
        <c:axId val="256108528"/>
      </c:scatterChart>
      <c:valAx>
        <c:axId val="317659264"/>
        <c:scaling>
          <c:orientation val="minMax"/>
          <c:min val="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08528"/>
        <c:crosses val="autoZero"/>
        <c:crossBetween val="midCat"/>
      </c:valAx>
      <c:valAx>
        <c:axId val="256108528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5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'dispersion-correction'!$D$3</c:f>
              <c:strCache>
                <c:ptCount val="1"/>
                <c:pt idx="0">
                  <c:v>Q2_(zz,ring atoms)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549650043744531"/>
                  <c:y val="7.522742516582626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'dispersion-correction'!$D$4:$D$25</c:f>
              <c:numCache>
                <c:formatCode>0.000</c:formatCode>
                <c:ptCount val="22"/>
                <c:pt idx="0">
                  <c:v>-3.9626540000000001</c:v>
                </c:pt>
                <c:pt idx="1">
                  <c:v>-3.5997349999999999</c:v>
                </c:pt>
                <c:pt idx="2">
                  <c:v>-1.5949279999999999</c:v>
                </c:pt>
                <c:pt idx="3">
                  <c:v>-3.5989119999999999</c:v>
                </c:pt>
                <c:pt idx="4">
                  <c:v>-3.1201379999999999</c:v>
                </c:pt>
                <c:pt idx="5">
                  <c:v>-1.3161069999999999</c:v>
                </c:pt>
                <c:pt idx="6">
                  <c:v>-3.521757</c:v>
                </c:pt>
                <c:pt idx="7">
                  <c:v>-2.7293940000000001</c:v>
                </c:pt>
                <c:pt idx="8">
                  <c:v>-1.066389</c:v>
                </c:pt>
                <c:pt idx="9">
                  <c:v>-1.9210290000000001</c:v>
                </c:pt>
                <c:pt idx="10">
                  <c:v>-3.0855000000000001</c:v>
                </c:pt>
                <c:pt idx="11">
                  <c:v>-1.305418</c:v>
                </c:pt>
                <c:pt idx="12">
                  <c:v>-3.5314749999999999</c:v>
                </c:pt>
                <c:pt idx="13">
                  <c:v>-2.8068659999999999</c:v>
                </c:pt>
                <c:pt idx="14">
                  <c:v>-1.096136</c:v>
                </c:pt>
                <c:pt idx="15">
                  <c:v>-2.0958670000000001</c:v>
                </c:pt>
                <c:pt idx="16">
                  <c:v>-3.0592769999999998</c:v>
                </c:pt>
                <c:pt idx="17">
                  <c:v>-1.283396</c:v>
                </c:pt>
                <c:pt idx="18">
                  <c:v>-3.49336</c:v>
                </c:pt>
                <c:pt idx="19">
                  <c:v>-2.8845969999999999</c:v>
                </c:pt>
                <c:pt idx="20">
                  <c:v>-1.130379</c:v>
                </c:pt>
                <c:pt idx="21">
                  <c:v>-2.235017</c:v>
                </c:pt>
              </c:numCache>
            </c:numRef>
          </c:xVal>
          <c:yVal>
            <c:numRef>
              <c:f>'dispersion-correction'!$Q$4:$Q$25</c:f>
              <c:numCache>
                <c:formatCode>0.000</c:formatCode>
                <c:ptCount val="22"/>
                <c:pt idx="0">
                  <c:v>-3.96217</c:v>
                </c:pt>
                <c:pt idx="1">
                  <c:v>-3.6033810000000002</c:v>
                </c:pt>
                <c:pt idx="2">
                  <c:v>-1.594398</c:v>
                </c:pt>
                <c:pt idx="3">
                  <c:v>-3.603389</c:v>
                </c:pt>
                <c:pt idx="4">
                  <c:v>-2.5486059999999999</c:v>
                </c:pt>
                <c:pt idx="5">
                  <c:v>-1.136072</c:v>
                </c:pt>
                <c:pt idx="6">
                  <c:v>-3.2751579999999998</c:v>
                </c:pt>
                <c:pt idx="7">
                  <c:v>-3.421033</c:v>
                </c:pt>
                <c:pt idx="8">
                  <c:v>-1.1858230000000001</c:v>
                </c:pt>
                <c:pt idx="9">
                  <c:v>-2.956426</c:v>
                </c:pt>
                <c:pt idx="10">
                  <c:v>-3.3927170000000002</c:v>
                </c:pt>
                <c:pt idx="11">
                  <c:v>-1.164758</c:v>
                </c:pt>
                <c:pt idx="12">
                  <c:v>-2.928607</c:v>
                </c:pt>
                <c:pt idx="13">
                  <c:v>-2.5695869999999998</c:v>
                </c:pt>
                <c:pt idx="14">
                  <c:v>-1.1035429999999999</c:v>
                </c:pt>
                <c:pt idx="15">
                  <c:v>-3.2241339999999998</c:v>
                </c:pt>
                <c:pt idx="16">
                  <c:v>-2.9198900000000001</c:v>
                </c:pt>
                <c:pt idx="17">
                  <c:v>-1.1694359999999999</c:v>
                </c:pt>
                <c:pt idx="18">
                  <c:v>-3.3983780000000001</c:v>
                </c:pt>
                <c:pt idx="19">
                  <c:v>-3.311633</c:v>
                </c:pt>
                <c:pt idx="20">
                  <c:v>-1.0969139999999999</c:v>
                </c:pt>
                <c:pt idx="21">
                  <c:v>-2.5363929999999999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8-4502-8118-B045745B2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59264"/>
        <c:axId val="256108528"/>
      </c:scatterChart>
      <c:valAx>
        <c:axId val="31765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08528"/>
        <c:crossesAt val="0"/>
        <c:crossBetween val="midCat"/>
      </c:valAx>
      <c:valAx>
        <c:axId val="2561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59264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'dispersion-correction'!$E$3</c:f>
              <c:strCache>
                <c:ptCount val="1"/>
                <c:pt idx="0">
                  <c:v>|Q2|(0)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206714785651793"/>
                  <c:y val="7.012977544473607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'dispersion-correction'!$E$4:$E$25</c:f>
              <c:numCache>
                <c:formatCode>0.000</c:formatCode>
                <c:ptCount val="22"/>
                <c:pt idx="0">
                  <c:v>0.489097</c:v>
                </c:pt>
                <c:pt idx="1">
                  <c:v>0.46792299999999998</c:v>
                </c:pt>
                <c:pt idx="2">
                  <c:v>0.39337899999999998</c:v>
                </c:pt>
                <c:pt idx="3">
                  <c:v>0.46790599999999999</c:v>
                </c:pt>
                <c:pt idx="4">
                  <c:v>0.46661000000000002</c:v>
                </c:pt>
                <c:pt idx="5">
                  <c:v>0.39296199999999998</c:v>
                </c:pt>
                <c:pt idx="6">
                  <c:v>0.46754099999999998</c:v>
                </c:pt>
                <c:pt idx="7">
                  <c:v>0.467528</c:v>
                </c:pt>
                <c:pt idx="8">
                  <c:v>0.393011</c:v>
                </c:pt>
                <c:pt idx="9">
                  <c:v>0.466584</c:v>
                </c:pt>
                <c:pt idx="10">
                  <c:v>0.46626800000000002</c:v>
                </c:pt>
                <c:pt idx="11">
                  <c:v>0.392814</c:v>
                </c:pt>
                <c:pt idx="12">
                  <c:v>0.46750199999999997</c:v>
                </c:pt>
                <c:pt idx="13">
                  <c:v>0.46713300000000002</c:v>
                </c:pt>
                <c:pt idx="14">
                  <c:v>0.39274900000000001</c:v>
                </c:pt>
                <c:pt idx="15">
                  <c:v>0.46644999999999998</c:v>
                </c:pt>
                <c:pt idx="16">
                  <c:v>0.46615400000000001</c:v>
                </c:pt>
                <c:pt idx="17">
                  <c:v>0.392928</c:v>
                </c:pt>
                <c:pt idx="18">
                  <c:v>0.467337</c:v>
                </c:pt>
                <c:pt idx="19">
                  <c:v>0.46720800000000001</c:v>
                </c:pt>
                <c:pt idx="20">
                  <c:v>0.39289800000000003</c:v>
                </c:pt>
                <c:pt idx="21">
                  <c:v>0.46607199999999999</c:v>
                </c:pt>
              </c:numCache>
            </c:numRef>
          </c:xVal>
          <c:yVal>
            <c:numRef>
              <c:f>'dispersion-correction'!$R$4:$R$25</c:f>
              <c:numCache>
                <c:formatCode>0.000</c:formatCode>
                <c:ptCount val="22"/>
                <c:pt idx="0">
                  <c:v>0.48840699999999998</c:v>
                </c:pt>
                <c:pt idx="1">
                  <c:v>0.46746700000000002</c:v>
                </c:pt>
                <c:pt idx="2">
                  <c:v>0.39218599999999998</c:v>
                </c:pt>
                <c:pt idx="3">
                  <c:v>0.46746799999999999</c:v>
                </c:pt>
                <c:pt idx="4">
                  <c:v>0.46531800000000001</c:v>
                </c:pt>
                <c:pt idx="5">
                  <c:v>0.392127</c:v>
                </c:pt>
                <c:pt idx="6">
                  <c:v>0.466665</c:v>
                </c:pt>
                <c:pt idx="7">
                  <c:v>0.46666200000000002</c:v>
                </c:pt>
                <c:pt idx="8">
                  <c:v>0.392123</c:v>
                </c:pt>
                <c:pt idx="9">
                  <c:v>0.46531899999999998</c:v>
                </c:pt>
                <c:pt idx="10">
                  <c:v>0.46664600000000001</c:v>
                </c:pt>
                <c:pt idx="11">
                  <c:v>0.39197399999999999</c:v>
                </c:pt>
                <c:pt idx="12">
                  <c:v>0.46506700000000001</c:v>
                </c:pt>
                <c:pt idx="13">
                  <c:v>0.46478000000000003</c:v>
                </c:pt>
                <c:pt idx="14">
                  <c:v>0.39130700000000002</c:v>
                </c:pt>
                <c:pt idx="15">
                  <c:v>0.465924</c:v>
                </c:pt>
                <c:pt idx="16">
                  <c:v>0.46504099999999998</c:v>
                </c:pt>
                <c:pt idx="17">
                  <c:v>0.39207599999999998</c:v>
                </c:pt>
                <c:pt idx="18">
                  <c:v>0.46654499999999999</c:v>
                </c:pt>
                <c:pt idx="19">
                  <c:v>0.46626800000000002</c:v>
                </c:pt>
                <c:pt idx="20">
                  <c:v>0.39157599999999998</c:v>
                </c:pt>
                <c:pt idx="21">
                  <c:v>0.46424100000000001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8-4502-8118-B045745B2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59264"/>
        <c:axId val="256108528"/>
      </c:scatterChart>
      <c:valAx>
        <c:axId val="31765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08528"/>
        <c:crosses val="autoZero"/>
        <c:crossBetween val="midCat"/>
      </c:valAx>
      <c:valAx>
        <c:axId val="256108528"/>
        <c:scaling>
          <c:orientation val="minMax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5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'dispersion-correction'!$F$3</c:f>
              <c:strCache>
                <c:ptCount val="1"/>
                <c:pt idx="0">
                  <c:v>Q2(0)zz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206714785651793"/>
                  <c:y val="7.012977544473607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'dispersion-correction'!$F$4:$F$25</c:f>
              <c:numCache>
                <c:formatCode>0.000</c:formatCode>
                <c:ptCount val="22"/>
                <c:pt idx="0">
                  <c:v>0.489097</c:v>
                </c:pt>
                <c:pt idx="1">
                  <c:v>0.465974</c:v>
                </c:pt>
                <c:pt idx="2">
                  <c:v>0.38700699999999999</c:v>
                </c:pt>
                <c:pt idx="3">
                  <c:v>0.46597100000000002</c:v>
                </c:pt>
                <c:pt idx="4">
                  <c:v>0.46377000000000002</c:v>
                </c:pt>
                <c:pt idx="5">
                  <c:v>0.38696599999999998</c:v>
                </c:pt>
                <c:pt idx="6">
                  <c:v>0.465113</c:v>
                </c:pt>
                <c:pt idx="7">
                  <c:v>0.31910899999999998</c:v>
                </c:pt>
                <c:pt idx="8">
                  <c:v>0.25934800000000002</c:v>
                </c:pt>
                <c:pt idx="9">
                  <c:v>0.313245</c:v>
                </c:pt>
                <c:pt idx="10">
                  <c:v>0.46224700000000002</c:v>
                </c:pt>
                <c:pt idx="11">
                  <c:v>0.38674399999999998</c:v>
                </c:pt>
                <c:pt idx="12">
                  <c:v>0.46582699999999999</c:v>
                </c:pt>
                <c:pt idx="13">
                  <c:v>0.33105699999999999</c:v>
                </c:pt>
                <c:pt idx="14">
                  <c:v>0.27591500000000002</c:v>
                </c:pt>
                <c:pt idx="15">
                  <c:v>0.33879799999999999</c:v>
                </c:pt>
                <c:pt idx="16">
                  <c:v>0.46268999999999999</c:v>
                </c:pt>
                <c:pt idx="17">
                  <c:v>0.38702700000000001</c:v>
                </c:pt>
                <c:pt idx="18">
                  <c:v>0.46484900000000001</c:v>
                </c:pt>
                <c:pt idx="19">
                  <c:v>0.346113</c:v>
                </c:pt>
                <c:pt idx="20">
                  <c:v>0.28645700000000002</c:v>
                </c:pt>
                <c:pt idx="21">
                  <c:v>0.35553000000000001</c:v>
                </c:pt>
              </c:numCache>
            </c:numRef>
          </c:xVal>
          <c:yVal>
            <c:numRef>
              <c:f>'dispersion-correction'!$S$4:$S$25</c:f>
              <c:numCache>
                <c:formatCode>0.000</c:formatCode>
                <c:ptCount val="22"/>
                <c:pt idx="0">
                  <c:v>0.48840699999999998</c:v>
                </c:pt>
                <c:pt idx="1">
                  <c:v>0.46573900000000001</c:v>
                </c:pt>
                <c:pt idx="2">
                  <c:v>0.38615500000000003</c:v>
                </c:pt>
                <c:pt idx="3">
                  <c:v>0.46573900000000001</c:v>
                </c:pt>
                <c:pt idx="4">
                  <c:v>0.42658699999999999</c:v>
                </c:pt>
                <c:pt idx="5">
                  <c:v>0.34750900000000001</c:v>
                </c:pt>
                <c:pt idx="6">
                  <c:v>0.42587000000000003</c:v>
                </c:pt>
                <c:pt idx="7">
                  <c:v>0.46486499999999997</c:v>
                </c:pt>
                <c:pt idx="8">
                  <c:v>0.38584099999999999</c:v>
                </c:pt>
                <c:pt idx="9">
                  <c:v>0.46135599999999999</c:v>
                </c:pt>
                <c:pt idx="10">
                  <c:v>0.46326800000000001</c:v>
                </c:pt>
                <c:pt idx="11">
                  <c:v>0.38586500000000001</c:v>
                </c:pt>
                <c:pt idx="12">
                  <c:v>0.46293400000000001</c:v>
                </c:pt>
                <c:pt idx="13">
                  <c:v>0.419458</c:v>
                </c:pt>
                <c:pt idx="14">
                  <c:v>0.341754</c:v>
                </c:pt>
                <c:pt idx="15">
                  <c:v>0.40878599999999998</c:v>
                </c:pt>
                <c:pt idx="16">
                  <c:v>0.46199000000000001</c:v>
                </c:pt>
                <c:pt idx="17">
                  <c:v>0.38599699999999998</c:v>
                </c:pt>
                <c:pt idx="18">
                  <c:v>0.46452900000000003</c:v>
                </c:pt>
                <c:pt idx="19">
                  <c:v>0.42085800000000001</c:v>
                </c:pt>
                <c:pt idx="20">
                  <c:v>0.349138</c:v>
                </c:pt>
                <c:pt idx="21">
                  <c:v>0.42408600000000002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8-4502-8118-B045745B2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59264"/>
        <c:axId val="256108528"/>
      </c:scatterChart>
      <c:valAx>
        <c:axId val="31765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08528"/>
        <c:crosses val="autoZero"/>
        <c:crossBetween val="midCat"/>
      </c:valAx>
      <c:valAx>
        <c:axId val="2561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5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'dispersion-correction'!$G$3</c:f>
              <c:strCache>
                <c:ptCount val="1"/>
                <c:pt idx="0">
                  <c:v>|Q2|(1)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206714785651793"/>
                  <c:y val="7.012977544473607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'dispersion-correction'!$G$4:$G$25</c:f>
              <c:numCache>
                <c:formatCode>0.000</c:formatCode>
                <c:ptCount val="22"/>
                <c:pt idx="0">
                  <c:v>0.76416700000000004</c:v>
                </c:pt>
                <c:pt idx="1">
                  <c:v>0.66114799999999996</c:v>
                </c:pt>
                <c:pt idx="2">
                  <c:v>0.51469500000000001</c:v>
                </c:pt>
                <c:pt idx="3">
                  <c:v>0.66115999999999997</c:v>
                </c:pt>
                <c:pt idx="4">
                  <c:v>0.59040899999999996</c:v>
                </c:pt>
                <c:pt idx="5">
                  <c:v>0.50315900000000002</c:v>
                </c:pt>
                <c:pt idx="6">
                  <c:v>0.55632499999999996</c:v>
                </c:pt>
                <c:pt idx="7">
                  <c:v>0.65597399999999995</c:v>
                </c:pt>
                <c:pt idx="8">
                  <c:v>0.48908800000000002</c:v>
                </c:pt>
                <c:pt idx="9">
                  <c:v>0.65348099999999998</c:v>
                </c:pt>
                <c:pt idx="10">
                  <c:v>0.56498499999999996</c:v>
                </c:pt>
                <c:pt idx="11">
                  <c:v>0.49825399999999997</c:v>
                </c:pt>
                <c:pt idx="12">
                  <c:v>0.53852100000000003</c:v>
                </c:pt>
                <c:pt idx="13">
                  <c:v>0.49764700000000001</c:v>
                </c:pt>
                <c:pt idx="14">
                  <c:v>0.29489599999999999</c:v>
                </c:pt>
                <c:pt idx="15">
                  <c:v>0.43170700000000001</c:v>
                </c:pt>
                <c:pt idx="16">
                  <c:v>0.55888499999999997</c:v>
                </c:pt>
                <c:pt idx="17">
                  <c:v>0.50714400000000004</c:v>
                </c:pt>
                <c:pt idx="18">
                  <c:v>0.55588099999999996</c:v>
                </c:pt>
                <c:pt idx="19">
                  <c:v>0.446297</c:v>
                </c:pt>
                <c:pt idx="20">
                  <c:v>0.30444300000000002</c:v>
                </c:pt>
                <c:pt idx="21">
                  <c:v>0.49069800000000002</c:v>
                </c:pt>
              </c:numCache>
            </c:numRef>
          </c:xVal>
          <c:yVal>
            <c:numRef>
              <c:f>'dispersion-correction'!$T$4:$T$25</c:f>
              <c:numCache>
                <c:formatCode>0.000</c:formatCode>
                <c:ptCount val="22"/>
                <c:pt idx="0">
                  <c:v>0.76378900000000005</c:v>
                </c:pt>
                <c:pt idx="1">
                  <c:v>0.66068499999999997</c:v>
                </c:pt>
                <c:pt idx="2">
                  <c:v>0.51267099999999999</c:v>
                </c:pt>
                <c:pt idx="3">
                  <c:v>0.66068800000000005</c:v>
                </c:pt>
                <c:pt idx="4">
                  <c:v>0.58448900000000004</c:v>
                </c:pt>
                <c:pt idx="5">
                  <c:v>0.51313399999999998</c:v>
                </c:pt>
                <c:pt idx="6">
                  <c:v>0.60950400000000005</c:v>
                </c:pt>
                <c:pt idx="7">
                  <c:v>0.65844999999999998</c:v>
                </c:pt>
                <c:pt idx="8">
                  <c:v>0.51402199999999998</c:v>
                </c:pt>
                <c:pt idx="9">
                  <c:v>0.65660200000000002</c:v>
                </c:pt>
                <c:pt idx="10">
                  <c:v>0.59218300000000001</c:v>
                </c:pt>
                <c:pt idx="11">
                  <c:v>0.506629</c:v>
                </c:pt>
                <c:pt idx="12">
                  <c:v>0.57903099999999996</c:v>
                </c:pt>
                <c:pt idx="13">
                  <c:v>0.44283</c:v>
                </c:pt>
                <c:pt idx="14">
                  <c:v>0.312361</c:v>
                </c:pt>
                <c:pt idx="15">
                  <c:v>0.46798200000000001</c:v>
                </c:pt>
                <c:pt idx="16">
                  <c:v>0.58009699999999997</c:v>
                </c:pt>
                <c:pt idx="17">
                  <c:v>0.51074799999999998</c:v>
                </c:pt>
                <c:pt idx="18">
                  <c:v>0.59870800000000002</c:v>
                </c:pt>
                <c:pt idx="19">
                  <c:v>0.45796500000000001</c:v>
                </c:pt>
                <c:pt idx="20">
                  <c:v>0.31704599999999999</c:v>
                </c:pt>
                <c:pt idx="21">
                  <c:v>0.47297600000000001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8-4502-8118-B045745B2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59264"/>
        <c:axId val="256108528"/>
      </c:scatterChart>
      <c:valAx>
        <c:axId val="31765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08528"/>
        <c:crosses val="autoZero"/>
        <c:crossBetween val="midCat"/>
      </c:valAx>
      <c:valAx>
        <c:axId val="2561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5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'dispersion-correction'!$H$3</c:f>
              <c:strCache>
                <c:ptCount val="1"/>
                <c:pt idx="0">
                  <c:v>Q2(1)zz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206714785651793"/>
                  <c:y val="7.012977544473607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'dispersion-correction'!$H$4:$H$25</c:f>
              <c:numCache>
                <c:formatCode>0.000</c:formatCode>
                <c:ptCount val="22"/>
                <c:pt idx="0">
                  <c:v>0.76416700000000004</c:v>
                </c:pt>
                <c:pt idx="1">
                  <c:v>0.64056800000000003</c:v>
                </c:pt>
                <c:pt idx="2">
                  <c:v>0.36568299999999998</c:v>
                </c:pt>
                <c:pt idx="3">
                  <c:v>0.64445600000000003</c:v>
                </c:pt>
                <c:pt idx="4">
                  <c:v>0.56896999999999998</c:v>
                </c:pt>
                <c:pt idx="5">
                  <c:v>0.44781199999999999</c:v>
                </c:pt>
                <c:pt idx="6">
                  <c:v>0.48477900000000002</c:v>
                </c:pt>
                <c:pt idx="7">
                  <c:v>0.43178100000000003</c:v>
                </c:pt>
                <c:pt idx="8">
                  <c:v>0.39377200000000001</c:v>
                </c:pt>
                <c:pt idx="9">
                  <c:v>0.39961000000000002</c:v>
                </c:pt>
                <c:pt idx="10">
                  <c:v>0.53966899999999995</c:v>
                </c:pt>
                <c:pt idx="11">
                  <c:v>0.43994899999999998</c:v>
                </c:pt>
                <c:pt idx="12">
                  <c:v>0.46083299999999999</c:v>
                </c:pt>
                <c:pt idx="13">
                  <c:v>0.34014499999999998</c:v>
                </c:pt>
                <c:pt idx="14">
                  <c:v>0.15995200000000001</c:v>
                </c:pt>
                <c:pt idx="15">
                  <c:v>0.226267</c:v>
                </c:pt>
                <c:pt idx="16">
                  <c:v>0.53221300000000005</c:v>
                </c:pt>
                <c:pt idx="17">
                  <c:v>0.45520699999999997</c:v>
                </c:pt>
                <c:pt idx="18">
                  <c:v>0.49041800000000002</c:v>
                </c:pt>
                <c:pt idx="19">
                  <c:v>0.29065299999999999</c:v>
                </c:pt>
                <c:pt idx="20">
                  <c:v>0.18856400000000001</c:v>
                </c:pt>
                <c:pt idx="21">
                  <c:v>0.30820399999999998</c:v>
                </c:pt>
              </c:numCache>
            </c:numRef>
          </c:xVal>
          <c:yVal>
            <c:numRef>
              <c:f>'dispersion-correction'!$U$4:$U$25</c:f>
              <c:numCache>
                <c:formatCode>0.000</c:formatCode>
                <c:ptCount val="22"/>
                <c:pt idx="0">
                  <c:v>0.76378900000000005</c:v>
                </c:pt>
                <c:pt idx="1">
                  <c:v>0.64228099999999999</c:v>
                </c:pt>
                <c:pt idx="2">
                  <c:v>0.36842000000000003</c:v>
                </c:pt>
                <c:pt idx="3">
                  <c:v>0.64228300000000005</c:v>
                </c:pt>
                <c:pt idx="4">
                  <c:v>0.556334</c:v>
                </c:pt>
                <c:pt idx="5">
                  <c:v>0.33876299999999998</c:v>
                </c:pt>
                <c:pt idx="6">
                  <c:v>0.37293199999999999</c:v>
                </c:pt>
                <c:pt idx="7">
                  <c:v>0.63910699999999998</c:v>
                </c:pt>
                <c:pt idx="8">
                  <c:v>0.36683199999999999</c:v>
                </c:pt>
                <c:pt idx="9">
                  <c:v>0.62929199999999996</c:v>
                </c:pt>
                <c:pt idx="10">
                  <c:v>0.49502699999999999</c:v>
                </c:pt>
                <c:pt idx="11">
                  <c:v>0.432784</c:v>
                </c:pt>
                <c:pt idx="12">
                  <c:v>0.47089399999999998</c:v>
                </c:pt>
                <c:pt idx="13">
                  <c:v>0.30229099999999998</c:v>
                </c:pt>
                <c:pt idx="14">
                  <c:v>0.217783</c:v>
                </c:pt>
                <c:pt idx="15">
                  <c:v>0.34198600000000001</c:v>
                </c:pt>
                <c:pt idx="16">
                  <c:v>0.47906100000000001</c:v>
                </c:pt>
                <c:pt idx="17">
                  <c:v>0.42977100000000001</c:v>
                </c:pt>
                <c:pt idx="18">
                  <c:v>0.49288300000000002</c:v>
                </c:pt>
                <c:pt idx="19">
                  <c:v>0.352858</c:v>
                </c:pt>
                <c:pt idx="20">
                  <c:v>0.235314</c:v>
                </c:pt>
                <c:pt idx="21">
                  <c:v>0.345304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8-4502-8118-B045745B2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59264"/>
        <c:axId val="256108528"/>
      </c:scatterChart>
      <c:valAx>
        <c:axId val="31765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08528"/>
        <c:crosses val="autoZero"/>
        <c:crossBetween val="midCat"/>
      </c:valAx>
      <c:valAx>
        <c:axId val="2561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5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'dispersion-correction'!$I$3</c:f>
              <c:strCache>
                <c:ptCount val="1"/>
                <c:pt idx="0">
                  <c:v>|Q2|(-1)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206714785651793"/>
                  <c:y val="7.012977544473607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'dispersion-correction'!$I$4:$I$25</c:f>
              <c:numCache>
                <c:formatCode>0.000</c:formatCode>
                <c:ptCount val="22"/>
                <c:pt idx="0">
                  <c:v>0.76416700000000004</c:v>
                </c:pt>
                <c:pt idx="1">
                  <c:v>0.661111</c:v>
                </c:pt>
                <c:pt idx="2">
                  <c:v>0.51451599999999997</c:v>
                </c:pt>
                <c:pt idx="3">
                  <c:v>0.66114200000000001</c:v>
                </c:pt>
                <c:pt idx="4">
                  <c:v>0.65371900000000005</c:v>
                </c:pt>
                <c:pt idx="5">
                  <c:v>0.48818</c:v>
                </c:pt>
                <c:pt idx="6">
                  <c:v>0.65557500000000002</c:v>
                </c:pt>
                <c:pt idx="7">
                  <c:v>0.55637999999999999</c:v>
                </c:pt>
                <c:pt idx="8">
                  <c:v>0.50291600000000003</c:v>
                </c:pt>
                <c:pt idx="9">
                  <c:v>0.589561</c:v>
                </c:pt>
                <c:pt idx="10">
                  <c:v>0.65208200000000005</c:v>
                </c:pt>
                <c:pt idx="11">
                  <c:v>0.48200399999999999</c:v>
                </c:pt>
                <c:pt idx="12">
                  <c:v>0.65537999999999996</c:v>
                </c:pt>
                <c:pt idx="13">
                  <c:v>0.53593900000000005</c:v>
                </c:pt>
                <c:pt idx="14">
                  <c:v>0.48488300000000001</c:v>
                </c:pt>
                <c:pt idx="15">
                  <c:v>0.59370900000000004</c:v>
                </c:pt>
                <c:pt idx="16">
                  <c:v>0.65241800000000005</c:v>
                </c:pt>
                <c:pt idx="17">
                  <c:v>0.48613400000000001</c:v>
                </c:pt>
                <c:pt idx="18">
                  <c:v>0.65548799999999996</c:v>
                </c:pt>
                <c:pt idx="19">
                  <c:v>0.55951899999999999</c:v>
                </c:pt>
                <c:pt idx="20">
                  <c:v>0.497583</c:v>
                </c:pt>
                <c:pt idx="21">
                  <c:v>0.598549</c:v>
                </c:pt>
              </c:numCache>
            </c:numRef>
          </c:xVal>
          <c:yVal>
            <c:numRef>
              <c:f>'dispersion-correction'!$V$4:$V$25</c:f>
              <c:numCache>
                <c:formatCode>0.000</c:formatCode>
                <c:ptCount val="22"/>
                <c:pt idx="0">
                  <c:v>0.76378900000000005</c:v>
                </c:pt>
                <c:pt idx="1">
                  <c:v>0.66067900000000002</c:v>
                </c:pt>
                <c:pt idx="2">
                  <c:v>0.51261100000000004</c:v>
                </c:pt>
                <c:pt idx="3">
                  <c:v>0.66068300000000002</c:v>
                </c:pt>
                <c:pt idx="4">
                  <c:v>0.65661000000000003</c:v>
                </c:pt>
                <c:pt idx="5">
                  <c:v>0.51387000000000005</c:v>
                </c:pt>
                <c:pt idx="6">
                  <c:v>0.65844899999999995</c:v>
                </c:pt>
                <c:pt idx="7">
                  <c:v>0.60950300000000002</c:v>
                </c:pt>
                <c:pt idx="8">
                  <c:v>0.513212</c:v>
                </c:pt>
                <c:pt idx="9">
                  <c:v>0.58467899999999995</c:v>
                </c:pt>
                <c:pt idx="10">
                  <c:v>0.65835999999999995</c:v>
                </c:pt>
                <c:pt idx="11">
                  <c:v>0.51302300000000001</c:v>
                </c:pt>
                <c:pt idx="12">
                  <c:v>0.65636300000000003</c:v>
                </c:pt>
                <c:pt idx="13">
                  <c:v>0.574743</c:v>
                </c:pt>
                <c:pt idx="14">
                  <c:v>0.506749</c:v>
                </c:pt>
                <c:pt idx="15">
                  <c:v>0.61319900000000005</c:v>
                </c:pt>
                <c:pt idx="16">
                  <c:v>0.65629800000000005</c:v>
                </c:pt>
                <c:pt idx="17">
                  <c:v>0.51409000000000005</c:v>
                </c:pt>
                <c:pt idx="18">
                  <c:v>0.65856899999999996</c:v>
                </c:pt>
                <c:pt idx="19">
                  <c:v>0.62361500000000003</c:v>
                </c:pt>
                <c:pt idx="20">
                  <c:v>0.51259200000000005</c:v>
                </c:pt>
                <c:pt idx="21">
                  <c:v>0.57636500000000002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8-4502-8118-B045745B2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59264"/>
        <c:axId val="256108528"/>
      </c:scatterChart>
      <c:valAx>
        <c:axId val="31765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08528"/>
        <c:crosses val="autoZero"/>
        <c:crossBetween val="midCat"/>
      </c:valAx>
      <c:valAx>
        <c:axId val="2561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5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'dispersion-correction'!$J$3</c:f>
              <c:strCache>
                <c:ptCount val="1"/>
                <c:pt idx="0">
                  <c:v>Q2(-1)zz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206714785651793"/>
                  <c:y val="7.012977544473607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'dispersion-correction'!$J$4:$J$25</c:f>
              <c:numCache>
                <c:formatCode>0.000</c:formatCode>
                <c:ptCount val="22"/>
                <c:pt idx="0">
                  <c:v>0.76416700000000004</c:v>
                </c:pt>
                <c:pt idx="1">
                  <c:v>0.64421899999999999</c:v>
                </c:pt>
                <c:pt idx="2">
                  <c:v>0.37383</c:v>
                </c:pt>
                <c:pt idx="3">
                  <c:v>0.64044199999999996</c:v>
                </c:pt>
                <c:pt idx="4">
                  <c:v>0.62742600000000004</c:v>
                </c:pt>
                <c:pt idx="5">
                  <c:v>0.34197300000000003</c:v>
                </c:pt>
                <c:pt idx="6">
                  <c:v>0.63181100000000001</c:v>
                </c:pt>
                <c:pt idx="7">
                  <c:v>0.22451199999999999</c:v>
                </c:pt>
                <c:pt idx="8">
                  <c:v>0.22637599999999999</c:v>
                </c:pt>
                <c:pt idx="9">
                  <c:v>0.494923</c:v>
                </c:pt>
                <c:pt idx="10">
                  <c:v>0.62226800000000004</c:v>
                </c:pt>
                <c:pt idx="11">
                  <c:v>0.32834200000000002</c:v>
                </c:pt>
                <c:pt idx="12">
                  <c:v>0.63535600000000003</c:v>
                </c:pt>
                <c:pt idx="13">
                  <c:v>0.192659</c:v>
                </c:pt>
                <c:pt idx="14">
                  <c:v>0.19530600000000001</c:v>
                </c:pt>
                <c:pt idx="15">
                  <c:v>0.53281800000000001</c:v>
                </c:pt>
                <c:pt idx="16">
                  <c:v>0.62358000000000002</c:v>
                </c:pt>
                <c:pt idx="17">
                  <c:v>0.33768500000000001</c:v>
                </c:pt>
                <c:pt idx="18">
                  <c:v>0.63085000000000002</c:v>
                </c:pt>
                <c:pt idx="19">
                  <c:v>0.21920799999999999</c:v>
                </c:pt>
                <c:pt idx="20">
                  <c:v>0.22911200000000001</c:v>
                </c:pt>
                <c:pt idx="21">
                  <c:v>0.54866199999999998</c:v>
                </c:pt>
              </c:numCache>
            </c:numRef>
          </c:xVal>
          <c:yVal>
            <c:numRef>
              <c:f>'dispersion-correction'!$W$4:$W$25</c:f>
              <c:numCache>
                <c:formatCode>0.000</c:formatCode>
                <c:ptCount val="22"/>
                <c:pt idx="0">
                  <c:v>0.76378900000000005</c:v>
                </c:pt>
                <c:pt idx="1">
                  <c:v>0.64227699999999999</c:v>
                </c:pt>
                <c:pt idx="2">
                  <c:v>0.36833300000000002</c:v>
                </c:pt>
                <c:pt idx="3">
                  <c:v>0.64228099999999999</c:v>
                </c:pt>
                <c:pt idx="4">
                  <c:v>0.56884100000000004</c:v>
                </c:pt>
                <c:pt idx="5">
                  <c:v>0.43633499999999997</c:v>
                </c:pt>
                <c:pt idx="6">
                  <c:v>0.58787</c:v>
                </c:pt>
                <c:pt idx="7">
                  <c:v>0.48284500000000002</c:v>
                </c:pt>
                <c:pt idx="8">
                  <c:v>0.42677300000000001</c:v>
                </c:pt>
                <c:pt idx="9">
                  <c:v>0.47436200000000001</c:v>
                </c:pt>
                <c:pt idx="10">
                  <c:v>0.63051800000000002</c:v>
                </c:pt>
                <c:pt idx="11">
                  <c:v>0.366734</c:v>
                </c:pt>
                <c:pt idx="12">
                  <c:v>0.63672700000000004</c:v>
                </c:pt>
                <c:pt idx="13">
                  <c:v>0.55130599999999996</c:v>
                </c:pt>
                <c:pt idx="14">
                  <c:v>0.32851399999999997</c:v>
                </c:pt>
                <c:pt idx="15">
                  <c:v>0.35697299999999998</c:v>
                </c:pt>
                <c:pt idx="16">
                  <c:v>0.63029400000000002</c:v>
                </c:pt>
                <c:pt idx="17">
                  <c:v>0.373226</c:v>
                </c:pt>
                <c:pt idx="18">
                  <c:v>0.63588599999999995</c:v>
                </c:pt>
                <c:pt idx="19">
                  <c:v>0.36505799999999999</c:v>
                </c:pt>
                <c:pt idx="20">
                  <c:v>0.34190399999999999</c:v>
                </c:pt>
                <c:pt idx="21">
                  <c:v>0.55101699999999998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8-4502-8118-B045745B2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59264"/>
        <c:axId val="256108528"/>
      </c:scatterChart>
      <c:valAx>
        <c:axId val="31765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08528"/>
        <c:crosses val="autoZero"/>
        <c:crossBetween val="midCat"/>
      </c:valAx>
      <c:valAx>
        <c:axId val="2561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5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'dispersion-correction'!$K$3</c:f>
              <c:strCache>
                <c:ptCount val="1"/>
                <c:pt idx="0">
                  <c:v>|Q2_(origin)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206714785651793"/>
                  <c:y val="7.012977544473607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'dispersion-correction'!$K$4:$K$25</c:f>
              <c:numCache>
                <c:formatCode>0.000</c:formatCode>
                <c:ptCount val="22"/>
                <c:pt idx="0">
                  <c:v>5.3517229999999998</c:v>
                </c:pt>
                <c:pt idx="1">
                  <c:v>8.5181869999999993</c:v>
                </c:pt>
                <c:pt idx="2">
                  <c:v>8.5181869999999993</c:v>
                </c:pt>
                <c:pt idx="3">
                  <c:v>8.5181869999999993</c:v>
                </c:pt>
                <c:pt idx="4" formatCode="General">
                  <c:v>15.131778000000001</c:v>
                </c:pt>
                <c:pt idx="5" formatCode="General">
                  <c:v>15.131778000000001</c:v>
                </c:pt>
                <c:pt idx="6" formatCode="General">
                  <c:v>15.131778000000001</c:v>
                </c:pt>
                <c:pt idx="7" formatCode="General">
                  <c:v>15.131778000000001</c:v>
                </c:pt>
                <c:pt idx="8" formatCode="General">
                  <c:v>15.131778000000001</c:v>
                </c:pt>
                <c:pt idx="9" formatCode="General">
                  <c:v>15.131778000000001</c:v>
                </c:pt>
                <c:pt idx="10" formatCode="General">
                  <c:v>20.749341000000001</c:v>
                </c:pt>
                <c:pt idx="11" formatCode="General">
                  <c:v>20.749341000000001</c:v>
                </c:pt>
                <c:pt idx="12" formatCode="General">
                  <c:v>20.749341000000001</c:v>
                </c:pt>
                <c:pt idx="13" formatCode="General">
                  <c:v>20.749341000000001</c:v>
                </c:pt>
                <c:pt idx="14" formatCode="General">
                  <c:v>20.749341000000001</c:v>
                </c:pt>
                <c:pt idx="15" formatCode="General">
                  <c:v>20.749341000000001</c:v>
                </c:pt>
                <c:pt idx="16" formatCode="General">
                  <c:v>25.716726999999999</c:v>
                </c:pt>
                <c:pt idx="17" formatCode="General">
                  <c:v>25.716726999999999</c:v>
                </c:pt>
                <c:pt idx="18" formatCode="General">
                  <c:v>25.716726999999999</c:v>
                </c:pt>
                <c:pt idx="19" formatCode="General">
                  <c:v>25.716726999999999</c:v>
                </c:pt>
                <c:pt idx="20" formatCode="General">
                  <c:v>25.716726999999999</c:v>
                </c:pt>
                <c:pt idx="21" formatCode="General">
                  <c:v>25.716726999999999</c:v>
                </c:pt>
              </c:numCache>
            </c:numRef>
          </c:xVal>
          <c:yVal>
            <c:numRef>
              <c:f>'dispersion-correction'!$X$4:$X$25</c:f>
              <c:numCache>
                <c:formatCode>0.000</c:formatCode>
                <c:ptCount val="22"/>
                <c:pt idx="0">
                  <c:v>5.3377660000000002</c:v>
                </c:pt>
                <c:pt idx="1">
                  <c:v>8.9636630000000004</c:v>
                </c:pt>
                <c:pt idx="4" formatCode="General">
                  <c:v>17.293298</c:v>
                </c:pt>
                <c:pt idx="10" formatCode="General">
                  <c:v>24.984199</c:v>
                </c:pt>
                <c:pt idx="16" formatCode="General">
                  <c:v>32.310614999999999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8-4502-8118-B045745B2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59264"/>
        <c:axId val="256108528"/>
      </c:scatterChart>
      <c:valAx>
        <c:axId val="31765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08528"/>
        <c:crosses val="autoZero"/>
        <c:crossBetween val="midCat"/>
      </c:valAx>
      <c:valAx>
        <c:axId val="2561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5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'dispersion-correction'!$L$3</c:f>
              <c:strCache>
                <c:ptCount val="1"/>
                <c:pt idx="0">
                  <c:v>|Q2|_(zz,origin)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206714785651793"/>
                  <c:y val="7.012977544473607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'dispersion-correction'!$L$4:$L$25</c:f>
              <c:numCache>
                <c:formatCode>0.000</c:formatCode>
                <c:ptCount val="22"/>
                <c:pt idx="0">
                  <c:v>-5.3517229999999998</c:v>
                </c:pt>
                <c:pt idx="1">
                  <c:v>-8.5111419999999995</c:v>
                </c:pt>
                <c:pt idx="2">
                  <c:v>-8.5111419999999995</c:v>
                </c:pt>
                <c:pt idx="3">
                  <c:v>-8.5111419999999995</c:v>
                </c:pt>
                <c:pt idx="4" formatCode="General">
                  <c:v>-14.272736</c:v>
                </c:pt>
                <c:pt idx="5" formatCode="General">
                  <c:v>-14.272736</c:v>
                </c:pt>
                <c:pt idx="6" formatCode="General">
                  <c:v>-14.272736</c:v>
                </c:pt>
                <c:pt idx="7" formatCode="General">
                  <c:v>-14.272736</c:v>
                </c:pt>
                <c:pt idx="8" formatCode="General">
                  <c:v>-14.272736</c:v>
                </c:pt>
                <c:pt idx="9" formatCode="General">
                  <c:v>-14.272736</c:v>
                </c:pt>
                <c:pt idx="10" formatCode="General">
                  <c:v>-15.639583</c:v>
                </c:pt>
                <c:pt idx="11" formatCode="General">
                  <c:v>-15.639583</c:v>
                </c:pt>
                <c:pt idx="12" formatCode="General">
                  <c:v>-15.639583</c:v>
                </c:pt>
                <c:pt idx="13" formatCode="General">
                  <c:v>-15.639583</c:v>
                </c:pt>
                <c:pt idx="14" formatCode="General">
                  <c:v>-15.639583</c:v>
                </c:pt>
                <c:pt idx="15" formatCode="General">
                  <c:v>-15.639583</c:v>
                </c:pt>
                <c:pt idx="16" formatCode="General">
                  <c:v>-14.864131</c:v>
                </c:pt>
                <c:pt idx="17" formatCode="General">
                  <c:v>-14.864131</c:v>
                </c:pt>
                <c:pt idx="18" formatCode="General">
                  <c:v>-14.864131</c:v>
                </c:pt>
                <c:pt idx="19" formatCode="General">
                  <c:v>-14.864131</c:v>
                </c:pt>
                <c:pt idx="20" formatCode="General">
                  <c:v>-14.864131</c:v>
                </c:pt>
                <c:pt idx="21" formatCode="General">
                  <c:v>-14.864131</c:v>
                </c:pt>
              </c:numCache>
            </c:numRef>
          </c:xVal>
          <c:yVal>
            <c:numRef>
              <c:f>'dispersion-correction'!$Y$4:$Y$25</c:f>
              <c:numCache>
                <c:formatCode>0.000</c:formatCode>
                <c:ptCount val="22"/>
                <c:pt idx="0">
                  <c:v>-5.3377660000000002</c:v>
                </c:pt>
                <c:pt idx="1">
                  <c:v>-8.9438790000000008</c:v>
                </c:pt>
                <c:pt idx="4" formatCode="General">
                  <c:v>-16.796911999999999</c:v>
                </c:pt>
                <c:pt idx="10" formatCode="General">
                  <c:v>-22.253813000000001</c:v>
                </c:pt>
                <c:pt idx="16" formatCode="General">
                  <c:v>-25.664121000000002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8-4502-8118-B045745B2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59264"/>
        <c:axId val="256108528"/>
      </c:scatterChart>
      <c:valAx>
        <c:axId val="31765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08528"/>
        <c:crosses val="autoZero"/>
        <c:crossBetween val="midCat"/>
      </c:valAx>
      <c:valAx>
        <c:axId val="2561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5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742950</xdr:colOff>
      <xdr:row>27</xdr:row>
      <xdr:rowOff>18043</xdr:rowOff>
    </xdr:from>
    <xdr:to>
      <xdr:col>6</xdr:col>
      <xdr:colOff>7529</xdr:colOff>
      <xdr:row>37</xdr:row>
      <xdr:rowOff>111928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589B4D-AD63-451E-B93C-AB4D97060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4828168"/>
          <a:ext cx="3671854" cy="1998885"/>
        </a:xfrm>
        <a:prstGeom prst="rect">
          <a:avLst/>
        </a:prstGeom>
      </xdr:spPr>
    </xdr:pic>
    <xdr:clientData/>
  </xdr:twoCellAnchor>
  <xdr:twoCellAnchor editAs="oneCell">
    <xdr:from>
      <xdr:col>7</xdr:col>
      <xdr:colOff>85724</xdr:colOff>
      <xdr:row>25</xdr:row>
      <xdr:rowOff>9525</xdr:rowOff>
    </xdr:from>
    <xdr:to>
      <xdr:col>12</xdr:col>
      <xdr:colOff>486847</xdr:colOff>
      <xdr:row>45</xdr:row>
      <xdr:rowOff>67213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AD29B39-49AD-4989-86C1-BA824CFB9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5949" y="4438650"/>
          <a:ext cx="4839374" cy="38676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89808</xdr:colOff>
      <xdr:row>5</xdr:row>
      <xdr:rowOff>72471</xdr:rowOff>
    </xdr:from>
    <xdr:to>
      <xdr:col>20</xdr:col>
      <xdr:colOff>297282</xdr:colOff>
      <xdr:row>14</xdr:row>
      <xdr:rowOff>139141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B229D65-72C9-4BAB-AABB-40CB5AE4E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04522" y="916114"/>
          <a:ext cx="3677296" cy="199888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18043</xdr:rowOff>
    </xdr:from>
    <xdr:to>
      <xdr:col>21</xdr:col>
      <xdr:colOff>645624</xdr:colOff>
      <xdr:row>37</xdr:row>
      <xdr:rowOff>80632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A4E387A8-B102-41C1-9122-8DA9530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6900" y="5923543"/>
          <a:ext cx="3671853" cy="1998885"/>
        </a:xfrm>
        <a:prstGeom prst="rect">
          <a:avLst/>
        </a:prstGeom>
      </xdr:spPr>
    </xdr:pic>
    <xdr:clientData/>
  </xdr:twoCellAnchor>
  <xdr:twoCellAnchor editAs="oneCell">
    <xdr:from>
      <xdr:col>15</xdr:col>
      <xdr:colOff>367392</xdr:colOff>
      <xdr:row>14</xdr:row>
      <xdr:rowOff>227239</xdr:rowOff>
    </xdr:from>
    <xdr:to>
      <xdr:col>22</xdr:col>
      <xdr:colOff>117693</xdr:colOff>
      <xdr:row>33</xdr:row>
      <xdr:rowOff>53606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E401FAF6-91B2-4FFC-AA79-9849D79F9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03035" y="3003096"/>
          <a:ext cx="6240908" cy="38812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853965</xdr:colOff>
      <xdr:row>8</xdr:row>
      <xdr:rowOff>46463</xdr:rowOff>
    </xdr:from>
    <xdr:to>
      <xdr:col>6</xdr:col>
      <xdr:colOff>935906</xdr:colOff>
      <xdr:row>17</xdr:row>
      <xdr:rowOff>122540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685B0963-CEC1-491B-AC03-6F4D3F228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80818" y="1737972"/>
          <a:ext cx="5599872" cy="1842113"/>
        </a:xfrm>
        <a:prstGeom prst="rect">
          <a:avLst/>
        </a:prstGeom>
      </xdr:spPr>
    </xdr:pic>
    <xdr:clientData/>
  </xdr:twoCellAnchor>
  <xdr:twoCellAnchor editAs="oneCell">
    <xdr:from>
      <xdr:col>2</xdr:col>
      <xdr:colOff>147801</xdr:colOff>
      <xdr:row>59</xdr:row>
      <xdr:rowOff>34462</xdr:rowOff>
    </xdr:from>
    <xdr:to>
      <xdr:col>6</xdr:col>
      <xdr:colOff>431375</xdr:colOff>
      <xdr:row>68</xdr:row>
      <xdr:rowOff>146380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6F1C7190-4B8C-4C01-888F-E7E39BE8C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12601" y="12569362"/>
          <a:ext cx="4436474" cy="1822955"/>
        </a:xfrm>
        <a:prstGeom prst="rect">
          <a:avLst/>
        </a:prstGeom>
      </xdr:spPr>
    </xdr:pic>
    <xdr:clientData/>
  </xdr:twoCellAnchor>
  <xdr:twoCellAnchor editAs="oneCell">
    <xdr:from>
      <xdr:col>1</xdr:col>
      <xdr:colOff>1072712</xdr:colOff>
      <xdr:row>25</xdr:row>
      <xdr:rowOff>83729</xdr:rowOff>
    </xdr:from>
    <xdr:to>
      <xdr:col>7</xdr:col>
      <xdr:colOff>213492</xdr:colOff>
      <xdr:row>34</xdr:row>
      <xdr:rowOff>150382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3638D8-6513-439B-B098-E30C0A59C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5912" y="5417729"/>
          <a:ext cx="5617780" cy="1784617"/>
        </a:xfrm>
        <a:prstGeom prst="rect">
          <a:avLst/>
        </a:prstGeom>
      </xdr:spPr>
    </xdr:pic>
    <xdr:clientData/>
  </xdr:twoCellAnchor>
  <xdr:twoCellAnchor editAs="oneCell">
    <xdr:from>
      <xdr:col>1</xdr:col>
      <xdr:colOff>1162706</xdr:colOff>
      <xdr:row>41</xdr:row>
      <xdr:rowOff>172590</xdr:rowOff>
    </xdr:from>
    <xdr:to>
      <xdr:col>7</xdr:col>
      <xdr:colOff>338302</xdr:colOff>
      <xdr:row>51</xdr:row>
      <xdr:rowOff>143338</xdr:rowOff>
    </xdr:to>
    <xdr:pic>
      <xdr:nvPicPr>
        <xdr:cNvPr id="8" name="Picture 4">
          <a:extLst>
            <a:ext uri="{FF2B5EF4-FFF2-40B4-BE49-F238E27FC236}">
              <a16:creationId xmlns:a16="http://schemas.microsoft.com/office/drawing/2014/main" id="{7D4EEA43-4C99-40F3-A2C0-71B2443F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955906" y="8935590"/>
          <a:ext cx="5652596" cy="1903457"/>
        </a:xfrm>
        <a:prstGeom prst="rect">
          <a:avLst/>
        </a:prstGeom>
      </xdr:spPr>
    </xdr:pic>
    <xdr:clientData/>
  </xdr:twoCellAnchor>
  <xdr:twoCellAnchor editAs="oneCell">
    <xdr:from>
      <xdr:col>2</xdr:col>
      <xdr:colOff>522889</xdr:colOff>
      <xdr:row>76</xdr:row>
      <xdr:rowOff>34463</xdr:rowOff>
    </xdr:from>
    <xdr:to>
      <xdr:col>6</xdr:col>
      <xdr:colOff>949873</xdr:colOff>
      <xdr:row>86</xdr:row>
      <xdr:rowOff>41689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CBACCFA-D307-4270-80AD-70973108D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687689" y="16112663"/>
          <a:ext cx="4579884" cy="1915690"/>
        </a:xfrm>
        <a:prstGeom prst="rect">
          <a:avLst/>
        </a:prstGeom>
      </xdr:spPr>
    </xdr:pic>
    <xdr:clientData/>
  </xdr:twoCellAnchor>
  <xdr:twoCellAnchor editAs="oneCell">
    <xdr:from>
      <xdr:col>2</xdr:col>
      <xdr:colOff>98536</xdr:colOff>
      <xdr:row>93</xdr:row>
      <xdr:rowOff>158313</xdr:rowOff>
    </xdr:from>
    <xdr:to>
      <xdr:col>6</xdr:col>
      <xdr:colOff>739010</xdr:colOff>
      <xdr:row>104</xdr:row>
      <xdr:rowOff>20946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30BA451B-6671-4D02-B2EE-C0EBFE73E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263336" y="19665513"/>
          <a:ext cx="4793374" cy="19581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49213</xdr:colOff>
      <xdr:row>39</xdr:row>
      <xdr:rowOff>55563</xdr:rowOff>
    </xdr:from>
    <xdr:to>
      <xdr:col>7</xdr:col>
      <xdr:colOff>361270</xdr:colOff>
      <xdr:row>52</xdr:row>
      <xdr:rowOff>80963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F0E6CF-BAFE-E755-A200-922FA13B1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407534</xdr:colOff>
      <xdr:row>39</xdr:row>
      <xdr:rowOff>44677</xdr:rowOff>
    </xdr:from>
    <xdr:to>
      <xdr:col>12</xdr:col>
      <xdr:colOff>111806</xdr:colOff>
      <xdr:row>52</xdr:row>
      <xdr:rowOff>70077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1647B3-08B4-629A-152F-8AC4ED442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142651</xdr:colOff>
      <xdr:row>39</xdr:row>
      <xdr:rowOff>46945</xdr:rowOff>
    </xdr:from>
    <xdr:to>
      <xdr:col>16</xdr:col>
      <xdr:colOff>454708</xdr:colOff>
      <xdr:row>52</xdr:row>
      <xdr:rowOff>78695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DAB524-6456-98DE-4BF9-884B7CF4D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558800</xdr:colOff>
      <xdr:row>39</xdr:row>
      <xdr:rowOff>84591</xdr:rowOff>
    </xdr:from>
    <xdr:to>
      <xdr:col>21</xdr:col>
      <xdr:colOff>254000</xdr:colOff>
      <xdr:row>52</xdr:row>
      <xdr:rowOff>129041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8A7B07-39E2-D5E8-18DC-0B47E29B1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52</xdr:row>
      <xdr:rowOff>108177</xdr:rowOff>
    </xdr:from>
    <xdr:to>
      <xdr:col>7</xdr:col>
      <xdr:colOff>304800</xdr:colOff>
      <xdr:row>65</xdr:row>
      <xdr:rowOff>82323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933D62-1775-2B33-5FB6-1101E2B82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402093</xdr:colOff>
      <xdr:row>52</xdr:row>
      <xdr:rowOff>115888</xdr:rowOff>
    </xdr:from>
    <xdr:to>
      <xdr:col>12</xdr:col>
      <xdr:colOff>97293</xdr:colOff>
      <xdr:row>65</xdr:row>
      <xdr:rowOff>49212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25A86B2-CC7E-B520-57AB-F5AA7D5EC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148093</xdr:colOff>
      <xdr:row>52</xdr:row>
      <xdr:rowOff>115888</xdr:rowOff>
    </xdr:from>
    <xdr:to>
      <xdr:col>16</xdr:col>
      <xdr:colOff>452893</xdr:colOff>
      <xdr:row>65</xdr:row>
      <xdr:rowOff>49212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2EF2C0B-6C73-8878-794D-ACEB7D466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552184</xdr:colOff>
      <xdr:row>52</xdr:row>
      <xdr:rowOff>162070</xdr:rowOff>
    </xdr:from>
    <xdr:to>
      <xdr:col>21</xdr:col>
      <xdr:colOff>245074</xdr:colOff>
      <xdr:row>65</xdr:row>
      <xdr:rowOff>95394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8EFF1A6-11AD-14BE-ACDC-F33D8EB30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357910</xdr:colOff>
      <xdr:row>65</xdr:row>
      <xdr:rowOff>127434</xdr:rowOff>
    </xdr:from>
    <xdr:to>
      <xdr:col>12</xdr:col>
      <xdr:colOff>50800</xdr:colOff>
      <xdr:row>78</xdr:row>
      <xdr:rowOff>60757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AACB0F7-65B6-1019-1E60-0B09ACCC1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161637</xdr:colOff>
      <xdr:row>65</xdr:row>
      <xdr:rowOff>104343</xdr:rowOff>
    </xdr:from>
    <xdr:to>
      <xdr:col>16</xdr:col>
      <xdr:colOff>466437</xdr:colOff>
      <xdr:row>78</xdr:row>
      <xdr:rowOff>37666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2669BFA-DE39-4926-52D3-1847BC4C6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687E-BB45-4292-8E29-A8FA2FAD6DEF}">
  <dimension ref="A1:BC60"/>
  <sheetViews>
    <sheetView topLeftCell="B1" zoomScale="70" zoomScaleNormal="70" workbookViewId="0">
      <selection activeCell="K3" sqref="K3:L3"/>
    </sheetView>
  </sheetViews>
  <sheetFormatPr defaultRowHeight="14.5" x14ac:dyDescent="0.35"/>
  <cols>
    <col min="1" max="1" width="10" bestFit="1" customWidth="1"/>
    <col min="2" max="2" width="35.1796875" bestFit="1" customWidth="1"/>
    <col min="3" max="3" width="21.81640625" bestFit="1" customWidth="1"/>
    <col min="4" max="4" width="23.54296875" bestFit="1" customWidth="1"/>
    <col min="5" max="5" width="9.81640625" bestFit="1" customWidth="1"/>
    <col min="6" max="6" width="10.7265625" bestFit="1" customWidth="1"/>
    <col min="7" max="7" width="9.7265625" bestFit="1" customWidth="1"/>
    <col min="8" max="8" width="10.26953125" bestFit="1" customWidth="1"/>
    <col min="9" max="9" width="10.7265625" bestFit="1" customWidth="1"/>
    <col min="10" max="10" width="11.54296875" bestFit="1" customWidth="1"/>
    <col min="11" max="11" width="15.26953125" bestFit="1" customWidth="1"/>
    <col min="12" max="12" width="18.7265625" bestFit="1" customWidth="1"/>
    <col min="13" max="14" width="8.81640625" bestFit="1" customWidth="1"/>
    <col min="15" max="15" width="9.6328125" bestFit="1" customWidth="1"/>
    <col min="16" max="16" width="10.26953125" bestFit="1" customWidth="1"/>
    <col min="17" max="17" width="10.1796875" bestFit="1" customWidth="1"/>
    <col min="18" max="18" width="11.1796875" bestFit="1" customWidth="1"/>
  </cols>
  <sheetData>
    <row r="1" spans="1:55" ht="18.5" x14ac:dyDescent="0.45">
      <c r="C1" s="82" t="s">
        <v>34</v>
      </c>
      <c r="D1" s="82"/>
      <c r="E1" s="82"/>
      <c r="F1" s="82"/>
      <c r="G1" s="82"/>
      <c r="H1" s="82"/>
      <c r="I1" s="82"/>
      <c r="J1" s="82"/>
      <c r="K1" s="82"/>
      <c r="L1" s="82"/>
      <c r="W1" s="82" t="s">
        <v>67</v>
      </c>
      <c r="X1" s="82"/>
      <c r="Y1" s="82"/>
      <c r="Z1" s="82"/>
      <c r="AA1" s="82"/>
      <c r="AB1" s="82"/>
      <c r="AC1" s="82"/>
      <c r="AD1" s="82"/>
      <c r="AE1" s="82"/>
      <c r="AF1" s="82"/>
    </row>
    <row r="2" spans="1:55" ht="18.5" x14ac:dyDescent="0.45">
      <c r="C2" s="82" t="s">
        <v>30</v>
      </c>
      <c r="D2" s="82"/>
      <c r="E2" s="82"/>
      <c r="F2" s="82"/>
      <c r="G2" s="82"/>
      <c r="H2" s="82"/>
      <c r="I2" s="82"/>
      <c r="J2" s="82"/>
      <c r="K2" s="82"/>
      <c r="L2" s="82"/>
      <c r="M2" s="83" t="s">
        <v>33</v>
      </c>
      <c r="N2" s="83"/>
      <c r="O2" s="83"/>
      <c r="P2" s="83"/>
      <c r="Q2" s="83"/>
      <c r="R2" s="83"/>
      <c r="W2" s="82" t="s">
        <v>30</v>
      </c>
      <c r="X2" s="82"/>
      <c r="Y2" s="82"/>
      <c r="Z2" s="82"/>
      <c r="AA2" s="82"/>
      <c r="AB2" s="82"/>
      <c r="AC2" s="82"/>
      <c r="AD2" s="82"/>
      <c r="AE2" s="82"/>
      <c r="AF2" s="82"/>
      <c r="AG2" s="83" t="s">
        <v>33</v>
      </c>
      <c r="AH2" s="83"/>
      <c r="AI2" s="83"/>
      <c r="AJ2" s="83"/>
      <c r="AK2" s="83"/>
      <c r="AL2" s="83"/>
      <c r="AN2" s="88" t="s">
        <v>80</v>
      </c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</row>
    <row r="3" spans="1:55" x14ac:dyDescent="0.35">
      <c r="A3" s="12" t="s">
        <v>0</v>
      </c>
      <c r="B3" s="12" t="s">
        <v>1</v>
      </c>
      <c r="C3" s="12" t="s">
        <v>55</v>
      </c>
      <c r="D3" s="12" t="s">
        <v>54</v>
      </c>
      <c r="E3" s="12" t="s">
        <v>57</v>
      </c>
      <c r="F3" s="12" t="s">
        <v>56</v>
      </c>
      <c r="G3" s="12" t="s">
        <v>19</v>
      </c>
      <c r="H3" s="12" t="s">
        <v>20</v>
      </c>
      <c r="I3" s="12" t="s">
        <v>28</v>
      </c>
      <c r="J3" s="12" t="s">
        <v>29</v>
      </c>
      <c r="K3" s="12" t="s">
        <v>58</v>
      </c>
      <c r="L3" s="12" t="s">
        <v>59</v>
      </c>
      <c r="M3" s="12" t="s">
        <v>14</v>
      </c>
      <c r="N3" s="12" t="s">
        <v>15</v>
      </c>
      <c r="O3" s="12" t="s">
        <v>89</v>
      </c>
      <c r="P3" s="12" t="s">
        <v>16</v>
      </c>
      <c r="Q3" s="12" t="s">
        <v>17</v>
      </c>
      <c r="R3" s="12" t="s">
        <v>18</v>
      </c>
      <c r="U3" s="12" t="s">
        <v>0</v>
      </c>
      <c r="V3" s="12" t="s">
        <v>1</v>
      </c>
      <c r="W3" s="12" t="s">
        <v>55</v>
      </c>
      <c r="X3" s="12" t="s">
        <v>54</v>
      </c>
      <c r="Y3" s="12" t="s">
        <v>57</v>
      </c>
      <c r="Z3" s="12" t="s">
        <v>56</v>
      </c>
      <c r="AA3" s="12" t="s">
        <v>19</v>
      </c>
      <c r="AB3" s="12" t="s">
        <v>20</v>
      </c>
      <c r="AC3" s="12" t="s">
        <v>28</v>
      </c>
      <c r="AD3" s="12" t="s">
        <v>29</v>
      </c>
      <c r="AE3" s="12" t="s">
        <v>58</v>
      </c>
      <c r="AF3" s="12" t="s">
        <v>59</v>
      </c>
      <c r="AG3" s="12" t="s">
        <v>14</v>
      </c>
      <c r="AH3" s="12" t="s">
        <v>15</v>
      </c>
      <c r="AI3" s="12" t="s">
        <v>31</v>
      </c>
      <c r="AJ3" s="12" t="s">
        <v>16</v>
      </c>
      <c r="AK3" s="12" t="s">
        <v>17</v>
      </c>
      <c r="AL3" s="12" t="s">
        <v>18</v>
      </c>
      <c r="AN3" s="12" t="s">
        <v>0</v>
      </c>
      <c r="AO3" s="12" t="s">
        <v>1</v>
      </c>
      <c r="AP3" s="12" t="s">
        <v>55</v>
      </c>
      <c r="AQ3" s="12" t="s">
        <v>54</v>
      </c>
      <c r="AR3" s="12" t="s">
        <v>57</v>
      </c>
      <c r="AS3" s="12" t="s">
        <v>56</v>
      </c>
      <c r="AT3" s="12" t="s">
        <v>19</v>
      </c>
      <c r="AU3" s="12" t="s">
        <v>20</v>
      </c>
      <c r="AV3" s="12" t="s">
        <v>28</v>
      </c>
      <c r="AW3" s="12" t="s">
        <v>29</v>
      </c>
      <c r="AX3" s="12" t="s">
        <v>14</v>
      </c>
      <c r="AY3" s="12" t="s">
        <v>15</v>
      </c>
      <c r="AZ3" s="12" t="s">
        <v>31</v>
      </c>
      <c r="BA3" s="12" t="s">
        <v>16</v>
      </c>
      <c r="BB3" s="12" t="s">
        <v>17</v>
      </c>
      <c r="BC3" s="12" t="s">
        <v>18</v>
      </c>
    </row>
    <row r="4" spans="1:55" x14ac:dyDescent="0.35">
      <c r="A4" s="9" t="s">
        <v>35</v>
      </c>
      <c r="B4" s="9" t="s">
        <v>36</v>
      </c>
      <c r="C4" s="20">
        <v>5.4138700000000002</v>
      </c>
      <c r="D4" s="20">
        <v>-3.9626540000000001</v>
      </c>
      <c r="E4" s="20">
        <v>0.489097</v>
      </c>
      <c r="F4" s="20">
        <v>0.489097</v>
      </c>
      <c r="G4" s="20">
        <v>0.76416700000000004</v>
      </c>
      <c r="H4" s="20">
        <v>0.76416700000000004</v>
      </c>
      <c r="I4" s="20">
        <v>0.76416700000000004</v>
      </c>
      <c r="J4" s="20">
        <v>0.76416700000000004</v>
      </c>
      <c r="K4" s="20">
        <v>5.3517229999999998</v>
      </c>
      <c r="L4" s="20">
        <v>-5.3517229999999998</v>
      </c>
      <c r="M4" s="9"/>
      <c r="N4" s="9"/>
      <c r="O4" s="9"/>
      <c r="P4" s="9"/>
      <c r="Q4" s="9"/>
      <c r="R4" s="9"/>
      <c r="U4" s="9" t="s">
        <v>35</v>
      </c>
      <c r="V4" s="9" t="s">
        <v>36</v>
      </c>
      <c r="W4" s="20">
        <v>1</v>
      </c>
      <c r="X4" s="20">
        <v>1</v>
      </c>
      <c r="Y4" s="20">
        <v>1</v>
      </c>
      <c r="Z4" s="20">
        <v>1</v>
      </c>
      <c r="AA4" s="20">
        <v>1</v>
      </c>
      <c r="AB4" s="20">
        <v>1</v>
      </c>
      <c r="AC4" s="20">
        <v>1</v>
      </c>
      <c r="AD4" s="20">
        <v>1</v>
      </c>
      <c r="AE4" s="20">
        <v>1</v>
      </c>
      <c r="AF4" s="20">
        <v>1</v>
      </c>
      <c r="AG4" s="20"/>
      <c r="AH4" s="20"/>
      <c r="AI4" s="20"/>
      <c r="AJ4" s="20"/>
      <c r="AK4" s="20"/>
      <c r="AL4" s="20"/>
      <c r="AN4" s="89" t="s">
        <v>2</v>
      </c>
      <c r="AO4" s="1" t="s">
        <v>81</v>
      </c>
      <c r="AP4" s="2">
        <f>AVERAGE(W7,W5)</f>
        <v>0.96909447400842641</v>
      </c>
      <c r="AQ4" s="2">
        <f t="shared" ref="AQ4:AW4" si="0">AVERAGE(X7,X5)</f>
        <v>0.90831132367347733</v>
      </c>
      <c r="AR4" s="2">
        <f t="shared" si="0"/>
        <v>0.95669059511712395</v>
      </c>
      <c r="AS4" s="2">
        <f t="shared" si="0"/>
        <v>0.95272001259463868</v>
      </c>
      <c r="AT4" s="2">
        <f t="shared" si="0"/>
        <v>0.86519569675214969</v>
      </c>
      <c r="AU4" s="2">
        <f t="shared" si="0"/>
        <v>0.8408005056486344</v>
      </c>
      <c r="AV4" s="2">
        <f t="shared" si="0"/>
        <v>0.86515970985399782</v>
      </c>
      <c r="AW4" s="2">
        <f t="shared" si="0"/>
        <v>0.84056299212083219</v>
      </c>
      <c r="AX4" s="2">
        <f>AVERAGE(AG5)</f>
        <v>9.2999999999999999E-2</v>
      </c>
      <c r="AY4" s="2">
        <f t="shared" ref="AY4:BC4" si="1">AVERAGE(AH5)</f>
        <v>1E-3</v>
      </c>
      <c r="AZ4" s="2">
        <f t="shared" si="1"/>
        <v>0.95599999999999996</v>
      </c>
      <c r="BA4" s="2">
        <f t="shared" si="1"/>
        <v>-8.67</v>
      </c>
      <c r="BB4" s="2">
        <f t="shared" si="1"/>
        <v>-10.34</v>
      </c>
      <c r="BC4" s="2">
        <f t="shared" si="1"/>
        <v>-10.34</v>
      </c>
    </row>
    <row r="5" spans="1:55" ht="16.5" x14ac:dyDescent="0.35">
      <c r="A5" s="67" t="s">
        <v>2</v>
      </c>
      <c r="B5" s="1" t="s">
        <v>5</v>
      </c>
      <c r="C5" s="2">
        <v>5.2469029999999997</v>
      </c>
      <c r="D5" s="2">
        <v>-3.5997349999999999</v>
      </c>
      <c r="E5" s="2">
        <v>0.46792299999999998</v>
      </c>
      <c r="F5" s="2">
        <v>0.465974</v>
      </c>
      <c r="G5" s="2">
        <v>0.66114799999999996</v>
      </c>
      <c r="H5" s="2">
        <v>0.64056800000000003</v>
      </c>
      <c r="I5" s="2">
        <v>0.661111</v>
      </c>
      <c r="J5" s="2">
        <v>0.64421899999999999</v>
      </c>
      <c r="K5" s="68">
        <v>8.5181869999999993</v>
      </c>
      <c r="L5" s="68">
        <v>-8.5111419999999995</v>
      </c>
      <c r="M5" s="1">
        <v>9.2999999999999999E-2</v>
      </c>
      <c r="N5" s="1">
        <v>1E-3</v>
      </c>
      <c r="O5" s="1">
        <v>0.95599999999999996</v>
      </c>
      <c r="P5" s="1">
        <v>-8.67</v>
      </c>
      <c r="Q5" s="1">
        <v>-10.34</v>
      </c>
      <c r="R5" s="1">
        <v>-10.34</v>
      </c>
      <c r="U5" s="67" t="s">
        <v>2</v>
      </c>
      <c r="V5" s="1" t="s">
        <v>5</v>
      </c>
      <c r="W5" s="2">
        <f>C5/$C$4</f>
        <v>0.96915939983782384</v>
      </c>
      <c r="X5" s="2">
        <f>D5/$D$4</f>
        <v>0.90841516821806789</v>
      </c>
      <c r="Y5" s="2">
        <f>E5/$E$4</f>
        <v>0.95670797408285058</v>
      </c>
      <c r="Z5" s="2">
        <f>F5/$F$4</f>
        <v>0.95272307947094337</v>
      </c>
      <c r="AA5" s="2">
        <f>G5/$G$4</f>
        <v>0.86518784506528013</v>
      </c>
      <c r="AB5" s="2">
        <f>H5/$H$4</f>
        <v>0.83825655910291863</v>
      </c>
      <c r="AC5" s="2">
        <f>I5/$I$4</f>
        <v>0.86513942632958496</v>
      </c>
      <c r="AD5" s="2">
        <f>J5/$J$4</f>
        <v>0.84303431056300515</v>
      </c>
      <c r="AE5" s="84">
        <f>K5/$K$4</f>
        <v>1.5916718783838399</v>
      </c>
      <c r="AF5" s="84">
        <f>L5/L4</f>
        <v>1.5903554799080595</v>
      </c>
      <c r="AG5" s="2">
        <v>9.2999999999999999E-2</v>
      </c>
      <c r="AH5" s="2">
        <v>1E-3</v>
      </c>
      <c r="AI5" s="2">
        <v>0.95599999999999996</v>
      </c>
      <c r="AJ5" s="27">
        <v>-8.67</v>
      </c>
      <c r="AK5" s="27">
        <v>-10.34</v>
      </c>
      <c r="AL5" s="27">
        <v>-10.34</v>
      </c>
      <c r="AN5" s="90"/>
      <c r="AO5" s="1" t="s">
        <v>82</v>
      </c>
      <c r="AP5" s="2">
        <f>AVERAGE(W6)</f>
        <v>0.74365158380234464</v>
      </c>
      <c r="AQ5" s="2">
        <f t="shared" ref="AQ5:AW5" si="2">AVERAGE(X6)</f>
        <v>0.40248984645139341</v>
      </c>
      <c r="AR5" s="2">
        <f t="shared" si="2"/>
        <v>0.80429648924446473</v>
      </c>
      <c r="AS5" s="2">
        <f t="shared" si="2"/>
        <v>0.79126839870209797</v>
      </c>
      <c r="AT5" s="2">
        <f t="shared" si="2"/>
        <v>0.67353732888229922</v>
      </c>
      <c r="AU5" s="2">
        <f t="shared" si="2"/>
        <v>0.47853806824947942</v>
      </c>
      <c r="AV5" s="2">
        <f t="shared" si="2"/>
        <v>0.67330308689069263</v>
      </c>
      <c r="AW5" s="2">
        <f t="shared" si="2"/>
        <v>0.48919935040377299</v>
      </c>
      <c r="AX5" s="2"/>
      <c r="AY5" s="2">
        <f t="shared" ref="AY5" si="3">AVERAGE(AH6)</f>
        <v>5.5E-2</v>
      </c>
      <c r="AZ5" s="2">
        <f t="shared" ref="AZ5" si="4">AVERAGE(AI6)</f>
        <v>-1.421</v>
      </c>
      <c r="BA5" s="2">
        <f t="shared" ref="BA5" si="5">AVERAGE(AJ6)</f>
        <v>1.45</v>
      </c>
      <c r="BB5" s="2">
        <f t="shared" ref="BB5" si="6">AVERAGE(AK6)</f>
        <v>-1.98</v>
      </c>
      <c r="BC5" s="2">
        <f t="shared" ref="BC5" si="7">AVERAGE(AL6)</f>
        <v>-1.98</v>
      </c>
    </row>
    <row r="6" spans="1:55" ht="16.5" x14ac:dyDescent="0.35">
      <c r="A6" s="67"/>
      <c r="B6" s="1" t="s">
        <v>6</v>
      </c>
      <c r="C6" s="2">
        <v>4.026033</v>
      </c>
      <c r="D6" s="2">
        <v>-1.5949279999999999</v>
      </c>
      <c r="E6" s="2">
        <v>0.39337899999999998</v>
      </c>
      <c r="F6" s="2">
        <v>0.38700699999999999</v>
      </c>
      <c r="G6" s="2">
        <v>0.51469500000000001</v>
      </c>
      <c r="H6" s="2">
        <v>0.36568299999999998</v>
      </c>
      <c r="I6" s="2">
        <v>0.51451599999999997</v>
      </c>
      <c r="J6" s="2">
        <v>0.37383</v>
      </c>
      <c r="K6" s="69">
        <v>8.5181869999999993</v>
      </c>
      <c r="L6" s="69">
        <v>-8.5111419999999995</v>
      </c>
      <c r="M6" s="1" t="s">
        <v>32</v>
      </c>
      <c r="N6" s="1">
        <v>5.5E-2</v>
      </c>
      <c r="O6" s="1">
        <v>-1.421</v>
      </c>
      <c r="P6" s="1">
        <v>1.45</v>
      </c>
      <c r="Q6" s="1">
        <v>-1.98</v>
      </c>
      <c r="R6" s="1">
        <v>-1.98</v>
      </c>
      <c r="U6" s="67"/>
      <c r="V6" s="1" t="s">
        <v>6</v>
      </c>
      <c r="W6" s="2">
        <f>C6/$C$4</f>
        <v>0.74365158380234464</v>
      </c>
      <c r="X6" s="2">
        <f t="shared" ref="X6:X25" si="8">D6/$D$4</f>
        <v>0.40248984645139341</v>
      </c>
      <c r="Y6" s="2">
        <f t="shared" ref="Y6:Y25" si="9">E6/$E$4</f>
        <v>0.80429648924446473</v>
      </c>
      <c r="Z6" s="2">
        <f t="shared" ref="Z6:Z25" si="10">F6/$F$4</f>
        <v>0.79126839870209797</v>
      </c>
      <c r="AA6" s="2">
        <f t="shared" ref="AA6:AA25" si="11">G6/$G$4</f>
        <v>0.67353732888229922</v>
      </c>
      <c r="AB6" s="2">
        <f t="shared" ref="AB6:AB25" si="12">H6/$H$4</f>
        <v>0.47853806824947942</v>
      </c>
      <c r="AC6" s="2">
        <f t="shared" ref="AC6:AC25" si="13">I6/$I$4</f>
        <v>0.67330308689069263</v>
      </c>
      <c r="AD6" s="2">
        <f t="shared" ref="AD6:AD25" si="14">J6/$J$4</f>
        <v>0.48919935040377299</v>
      </c>
      <c r="AE6" s="84"/>
      <c r="AF6" s="84"/>
      <c r="AG6" s="2" t="s">
        <v>32</v>
      </c>
      <c r="AH6" s="2">
        <v>5.5E-2</v>
      </c>
      <c r="AI6" s="2">
        <v>-1.421</v>
      </c>
      <c r="AJ6" s="27">
        <v>1.45</v>
      </c>
      <c r="AK6" s="27">
        <v>-1.98</v>
      </c>
      <c r="AL6" s="27">
        <v>-1.98</v>
      </c>
      <c r="AN6" s="91" t="s">
        <v>3</v>
      </c>
      <c r="AO6" s="23" t="s">
        <v>81</v>
      </c>
      <c r="AP6" s="23">
        <f>AVERAGE(W8,W10,W11,W13)</f>
        <v>0.92864956121960818</v>
      </c>
      <c r="AQ6" s="23">
        <f>AVERAGE(X8,X10,X11,X13)</f>
        <v>0.7124213973766067</v>
      </c>
      <c r="AR6" s="23">
        <f t="shared" ref="AR6:AW6" si="15">AVERAGE(Y8,Y10,Y11,Y13)</f>
        <v>0.9549552542747145</v>
      </c>
      <c r="AS6" s="23">
        <f t="shared" si="15"/>
        <v>0.79802012688689561</v>
      </c>
      <c r="AT6" s="23">
        <f t="shared" si="15"/>
        <v>0.80355112167889997</v>
      </c>
      <c r="AU6" s="23">
        <f t="shared" si="15"/>
        <v>0.61673037438151612</v>
      </c>
      <c r="AV6" s="23">
        <f t="shared" si="15"/>
        <v>0.80323901712583767</v>
      </c>
      <c r="AW6" s="23">
        <f t="shared" si="15"/>
        <v>0.64732970672640933</v>
      </c>
      <c r="AX6" s="4">
        <f>AVERAGE(AG8,AG10)</f>
        <v>9.1999999999999998E-2</v>
      </c>
      <c r="AY6" s="4">
        <f t="shared" ref="AY6:BC6" si="16">AVERAGE(AH8,AH10)</f>
        <v>2E-3</v>
      </c>
      <c r="AZ6" s="4">
        <f t="shared" si="16"/>
        <v>0.96449999999999991</v>
      </c>
      <c r="BA6" s="4">
        <f t="shared" si="16"/>
        <v>-9.2050000000000001</v>
      </c>
      <c r="BB6" s="4">
        <f t="shared" si="16"/>
        <v>-10.994999999999999</v>
      </c>
      <c r="BC6" s="4">
        <f t="shared" si="16"/>
        <v>-0.21499999999999986</v>
      </c>
    </row>
    <row r="7" spans="1:55" ht="16.5" x14ac:dyDescent="0.35">
      <c r="A7" s="67"/>
      <c r="B7" s="1" t="s">
        <v>21</v>
      </c>
      <c r="C7" s="2">
        <v>5.2462</v>
      </c>
      <c r="D7" s="2">
        <v>-3.5989119999999999</v>
      </c>
      <c r="E7" s="2">
        <v>0.46790599999999999</v>
      </c>
      <c r="F7" s="2">
        <v>0.46597100000000002</v>
      </c>
      <c r="G7" s="2">
        <v>0.66115999999999997</v>
      </c>
      <c r="H7" s="2">
        <v>0.64445600000000003</v>
      </c>
      <c r="I7" s="2">
        <v>0.66114200000000001</v>
      </c>
      <c r="J7" s="2">
        <v>0.64044199999999996</v>
      </c>
      <c r="K7" s="70">
        <v>8.5181869999999993</v>
      </c>
      <c r="L7" s="70">
        <v>-8.5111419999999995</v>
      </c>
      <c r="M7" s="1"/>
      <c r="N7" s="1"/>
      <c r="O7" s="1"/>
      <c r="P7" s="1"/>
      <c r="Q7" s="1"/>
      <c r="R7" s="1"/>
      <c r="U7" s="67"/>
      <c r="V7" s="1" t="s">
        <v>21</v>
      </c>
      <c r="W7" s="2">
        <f t="shared" ref="W7:W25" si="17">C7/$C$4</f>
        <v>0.96902954817902898</v>
      </c>
      <c r="X7" s="2">
        <f t="shared" si="8"/>
        <v>0.90820747912888677</v>
      </c>
      <c r="Y7" s="2">
        <f t="shared" si="9"/>
        <v>0.95667321615139733</v>
      </c>
      <c r="Z7" s="2">
        <f t="shared" si="10"/>
        <v>0.95271694571833399</v>
      </c>
      <c r="AA7" s="2">
        <f t="shared" si="11"/>
        <v>0.86520354843901914</v>
      </c>
      <c r="AB7" s="2">
        <f t="shared" si="12"/>
        <v>0.84334445219435017</v>
      </c>
      <c r="AC7" s="2">
        <f t="shared" si="13"/>
        <v>0.86517999337841067</v>
      </c>
      <c r="AD7" s="2">
        <f t="shared" si="14"/>
        <v>0.83809167367865911</v>
      </c>
      <c r="AE7" s="84"/>
      <c r="AF7" s="84"/>
      <c r="AG7" s="2"/>
      <c r="AH7" s="2"/>
      <c r="AI7" s="2"/>
      <c r="AJ7" s="27"/>
      <c r="AK7" s="27"/>
      <c r="AL7" s="27"/>
      <c r="AN7" s="92"/>
      <c r="AO7" s="23" t="s">
        <v>82</v>
      </c>
      <c r="AP7" s="23">
        <f>AVERAGE(W9,W12)</f>
        <v>0.71956520936040214</v>
      </c>
      <c r="AQ7" s="23">
        <f t="shared" ref="AQ7:AW7" si="18">AVERAGE(X9,X12)</f>
        <v>0.30061872674222878</v>
      </c>
      <c r="AR7" s="23">
        <f t="shared" si="18"/>
        <v>0.80349398994473487</v>
      </c>
      <c r="AS7" s="23">
        <f t="shared" si="18"/>
        <v>0.66072169733202202</v>
      </c>
      <c r="AT7" s="23">
        <f t="shared" si="18"/>
        <v>0.64923439509950054</v>
      </c>
      <c r="AU7" s="23">
        <f t="shared" si="18"/>
        <v>0.55065450353129619</v>
      </c>
      <c r="AV7" s="23">
        <f t="shared" si="18"/>
        <v>0.6484812874672683</v>
      </c>
      <c r="AW7" s="23">
        <f t="shared" si="18"/>
        <v>0.37187486504913192</v>
      </c>
      <c r="AX7" s="4" t="s">
        <v>83</v>
      </c>
      <c r="AY7" s="4">
        <f>AH9</f>
        <v>5.5E-2</v>
      </c>
      <c r="AZ7" s="4">
        <f t="shared" ref="AZ7:BC7" si="19">AI9</f>
        <v>-1.4530000000000001</v>
      </c>
      <c r="BA7" s="4">
        <f t="shared" si="19"/>
        <v>0.62</v>
      </c>
      <c r="BB7" s="4">
        <f t="shared" si="19"/>
        <v>-2.84</v>
      </c>
      <c r="BC7" s="4">
        <f t="shared" si="19"/>
        <v>-3.08</v>
      </c>
    </row>
    <row r="8" spans="1:55" ht="16.5" x14ac:dyDescent="0.35">
      <c r="A8" s="85" t="s">
        <v>3</v>
      </c>
      <c r="B8" s="24" t="s">
        <v>68</v>
      </c>
      <c r="C8" s="40">
        <v>4.8722599999999998</v>
      </c>
      <c r="D8" s="40">
        <v>-3.1201379999999999</v>
      </c>
      <c r="E8" s="40">
        <v>0.46661000000000002</v>
      </c>
      <c r="F8" s="40">
        <v>0.46377000000000002</v>
      </c>
      <c r="G8" s="40">
        <v>0.59040899999999996</v>
      </c>
      <c r="H8" s="40">
        <v>0.56896999999999998</v>
      </c>
      <c r="I8" s="40">
        <v>0.65371900000000005</v>
      </c>
      <c r="J8" s="40">
        <v>0.62742600000000004</v>
      </c>
      <c r="K8" s="56">
        <v>15.131778000000001</v>
      </c>
      <c r="L8" s="56">
        <v>-14.272736</v>
      </c>
      <c r="M8" s="3">
        <v>9.1999999999999998E-2</v>
      </c>
      <c r="N8" s="3">
        <v>2E-3</v>
      </c>
      <c r="O8" s="3">
        <v>0.96599999999999997</v>
      </c>
      <c r="P8" s="3">
        <v>-8.9499999999999993</v>
      </c>
      <c r="Q8" s="3">
        <v>-10.7</v>
      </c>
      <c r="R8" s="3">
        <v>10.61</v>
      </c>
      <c r="U8" s="75" t="s">
        <v>3</v>
      </c>
      <c r="V8" s="22" t="s">
        <v>61</v>
      </c>
      <c r="W8" s="23">
        <f t="shared" si="17"/>
        <v>0.89995880950225993</v>
      </c>
      <c r="X8" s="23">
        <f t="shared" si="8"/>
        <v>0.7873859287235272</v>
      </c>
      <c r="Y8" s="23">
        <f t="shared" si="9"/>
        <v>0.95402343502413633</v>
      </c>
      <c r="Z8" s="23">
        <f t="shared" si="10"/>
        <v>0.94821681588723716</v>
      </c>
      <c r="AA8" s="23">
        <f t="shared" si="11"/>
        <v>0.77261776548843375</v>
      </c>
      <c r="AB8" s="23">
        <f t="shared" si="12"/>
        <v>0.74456237968925632</v>
      </c>
      <c r="AC8" s="23">
        <f t="shared" si="13"/>
        <v>0.85546614810636945</v>
      </c>
      <c r="AD8" s="23">
        <f t="shared" si="14"/>
        <v>0.82105874762977205</v>
      </c>
      <c r="AE8" s="76">
        <f>K8/K4/2</f>
        <v>1.4137295596203316</v>
      </c>
      <c r="AF8" s="76">
        <f>L8/L4/2</f>
        <v>1.3334711082767177</v>
      </c>
      <c r="AG8" s="4">
        <v>9.1999999999999998E-2</v>
      </c>
      <c r="AH8" s="4">
        <v>2E-3</v>
      </c>
      <c r="AI8" s="4">
        <v>0.96599999999999997</v>
      </c>
      <c r="AJ8" s="28">
        <v>-8.9499999999999993</v>
      </c>
      <c r="AK8" s="28">
        <v>-10.7</v>
      </c>
      <c r="AL8" s="28">
        <v>10.61</v>
      </c>
      <c r="AN8" s="62" t="s">
        <v>4</v>
      </c>
      <c r="AO8" s="8" t="s">
        <v>81</v>
      </c>
      <c r="AP8" s="8">
        <f>AVERAGE(W14,W16,W17,W19)</f>
        <v>0.92337205178550641</v>
      </c>
      <c r="AQ8" s="8">
        <f t="shared" ref="AQ8:AW8" si="20">AVERAGE(X14,X16,X17,X19)</f>
        <v>0.72676721207554329</v>
      </c>
      <c r="AR8" s="8">
        <f t="shared" si="20"/>
        <v>0.95449011136850159</v>
      </c>
      <c r="AS8" s="8">
        <f t="shared" si="20"/>
        <v>0.81677509778223945</v>
      </c>
      <c r="AT8" s="8">
        <f t="shared" si="20"/>
        <v>0.66505750706324662</v>
      </c>
      <c r="AU8" s="8">
        <f t="shared" si="20"/>
        <v>0.51262158664271018</v>
      </c>
      <c r="AV8" s="8">
        <f t="shared" si="20"/>
        <v>0.79730935777127254</v>
      </c>
      <c r="AW8" s="8">
        <f t="shared" si="20"/>
        <v>0.64877867010745038</v>
      </c>
      <c r="AX8" s="8">
        <f>AVERAGE(AG14,AG16,AG17)</f>
        <v>9.1000000000000011E-2</v>
      </c>
      <c r="AY8" s="8"/>
      <c r="AZ8" s="8"/>
      <c r="BA8" s="29"/>
      <c r="BB8" s="29"/>
      <c r="BC8" s="29"/>
    </row>
    <row r="9" spans="1:55" ht="16.5" x14ac:dyDescent="0.35">
      <c r="A9" s="86"/>
      <c r="B9" s="24" t="s">
        <v>69</v>
      </c>
      <c r="C9" s="40">
        <v>3.895991</v>
      </c>
      <c r="D9" s="40">
        <v>-1.3161069999999999</v>
      </c>
      <c r="E9" s="40">
        <v>0.39296199999999998</v>
      </c>
      <c r="F9" s="40">
        <v>0.38696599999999998</v>
      </c>
      <c r="G9" s="40">
        <v>0.50315900000000002</v>
      </c>
      <c r="H9" s="40">
        <v>0.44781199999999999</v>
      </c>
      <c r="I9" s="40">
        <v>0.48818</v>
      </c>
      <c r="J9" s="40">
        <v>0.34197300000000003</v>
      </c>
      <c r="K9" s="56">
        <v>15.131778000000001</v>
      </c>
      <c r="L9" s="56">
        <v>-14.272736</v>
      </c>
      <c r="M9" s="3" t="s">
        <v>83</v>
      </c>
      <c r="N9" s="3">
        <v>5.5E-2</v>
      </c>
      <c r="O9" s="3">
        <v>-1.4530000000000001</v>
      </c>
      <c r="P9" s="3">
        <v>0.62</v>
      </c>
      <c r="Q9" s="3">
        <v>-2.84</v>
      </c>
      <c r="R9" s="3">
        <v>-3.08</v>
      </c>
      <c r="U9" s="75"/>
      <c r="V9" s="22" t="s">
        <v>62</v>
      </c>
      <c r="W9" s="23">
        <f t="shared" si="17"/>
        <v>0.71963142816506487</v>
      </c>
      <c r="X9" s="23">
        <f t="shared" si="8"/>
        <v>0.33212765989662479</v>
      </c>
      <c r="Y9" s="23">
        <f t="shared" si="9"/>
        <v>0.80344389763175805</v>
      </c>
      <c r="Z9" s="23">
        <f t="shared" si="10"/>
        <v>0.79118457074976944</v>
      </c>
      <c r="AA9" s="23">
        <f t="shared" si="11"/>
        <v>0.65844115226122035</v>
      </c>
      <c r="AB9" s="23">
        <f t="shared" si="12"/>
        <v>0.58601326673358045</v>
      </c>
      <c r="AC9" s="23">
        <f t="shared" si="13"/>
        <v>0.6388394159915306</v>
      </c>
      <c r="AD9" s="23">
        <f t="shared" si="14"/>
        <v>0.44751081897019895</v>
      </c>
      <c r="AE9" s="77"/>
      <c r="AF9" s="77"/>
      <c r="AG9" s="4"/>
      <c r="AH9" s="4">
        <v>5.5E-2</v>
      </c>
      <c r="AI9" s="4">
        <v>-1.4530000000000001</v>
      </c>
      <c r="AJ9" s="28">
        <v>0.62</v>
      </c>
      <c r="AK9" s="28">
        <v>-2.84</v>
      </c>
      <c r="AL9" s="28">
        <v>-3.08</v>
      </c>
      <c r="AN9" s="64"/>
      <c r="AO9" s="8" t="s">
        <v>82</v>
      </c>
      <c r="AP9" s="8">
        <f>AVERAGE(W15,W18)</f>
        <v>0.7140829942351774</v>
      </c>
      <c r="AQ9" s="8">
        <f t="shared" ref="AQ9:AW9" si="21">AVERAGE(X15,X18)</f>
        <v>0.30302342823774164</v>
      </c>
      <c r="AR9" s="8">
        <f t="shared" si="21"/>
        <v>0.80307485018309255</v>
      </c>
      <c r="AS9" s="8">
        <f t="shared" si="21"/>
        <v>0.67743106173213086</v>
      </c>
      <c r="AT9" s="8">
        <f t="shared" si="21"/>
        <v>0.51896378671154331</v>
      </c>
      <c r="AU9" s="8">
        <f t="shared" si="21"/>
        <v>0.39251956705798596</v>
      </c>
      <c r="AV9" s="8">
        <f t="shared" si="21"/>
        <v>0.63264116351530486</v>
      </c>
      <c r="AW9" s="8">
        <f t="shared" si="21"/>
        <v>0.34262667715303069</v>
      </c>
      <c r="AX9" s="8"/>
      <c r="AY9" s="8"/>
      <c r="AZ9" s="8"/>
      <c r="BA9" s="29"/>
      <c r="BB9" s="29"/>
      <c r="BC9" s="29"/>
    </row>
    <row r="10" spans="1:55" ht="16.5" x14ac:dyDescent="0.35">
      <c r="A10" s="86"/>
      <c r="B10" s="24" t="s">
        <v>70</v>
      </c>
      <c r="C10" s="40">
        <v>5.1835950000000004</v>
      </c>
      <c r="D10" s="40">
        <v>-3.521757</v>
      </c>
      <c r="E10" s="40">
        <v>0.46754099999999998</v>
      </c>
      <c r="F10" s="40">
        <v>0.465113</v>
      </c>
      <c r="G10" s="40">
        <v>0.55632499999999996</v>
      </c>
      <c r="H10" s="40">
        <v>0.48477900000000002</v>
      </c>
      <c r="I10" s="40">
        <v>0.65557500000000002</v>
      </c>
      <c r="J10" s="40">
        <v>0.63181100000000001</v>
      </c>
      <c r="K10" s="56">
        <v>15.131778000000001</v>
      </c>
      <c r="L10" s="56">
        <v>-14.272736</v>
      </c>
      <c r="M10" s="3">
        <v>9.1999999999999998E-2</v>
      </c>
      <c r="N10" s="3">
        <v>2E-3</v>
      </c>
      <c r="O10" s="3">
        <v>0.96299999999999997</v>
      </c>
      <c r="P10" s="3">
        <v>-9.4600000000000009</v>
      </c>
      <c r="Q10" s="3">
        <v>-11.29</v>
      </c>
      <c r="R10" s="3">
        <v>-11.04</v>
      </c>
      <c r="U10" s="75"/>
      <c r="V10" s="22" t="s">
        <v>63</v>
      </c>
      <c r="W10" s="23">
        <f t="shared" si="17"/>
        <v>0.95746573153769854</v>
      </c>
      <c r="X10" s="23">
        <f t="shared" si="8"/>
        <v>0.8887369424633087</v>
      </c>
      <c r="Y10" s="23">
        <f t="shared" si="9"/>
        <v>0.95592694291725355</v>
      </c>
      <c r="Z10" s="23">
        <f t="shared" si="10"/>
        <v>0.95096269247204546</v>
      </c>
      <c r="AA10" s="23">
        <f t="shared" si="11"/>
        <v>0.72801494961179947</v>
      </c>
      <c r="AB10" s="23">
        <f t="shared" si="12"/>
        <v>0.63438881815100623</v>
      </c>
      <c r="AC10" s="23">
        <f t="shared" si="13"/>
        <v>0.85789493657799931</v>
      </c>
      <c r="AD10" s="23">
        <f t="shared" si="14"/>
        <v>0.82679702211689332</v>
      </c>
      <c r="AE10" s="77"/>
      <c r="AF10" s="77"/>
      <c r="AG10" s="4">
        <v>9.1999999999999998E-2</v>
      </c>
      <c r="AH10" s="4">
        <v>2E-3</v>
      </c>
      <c r="AI10" s="4">
        <v>0.96299999999999997</v>
      </c>
      <c r="AJ10" s="28">
        <v>-9.4600000000000009</v>
      </c>
      <c r="AK10" s="28">
        <v>-11.29</v>
      </c>
      <c r="AL10" s="28">
        <v>-11.04</v>
      </c>
      <c r="AN10" s="58" t="s">
        <v>10</v>
      </c>
      <c r="AO10" s="18" t="s">
        <v>81</v>
      </c>
      <c r="AP10" s="18">
        <f>AVERAGE(W20,W22,W23,W25)</f>
        <v>0.91915552091202779</v>
      </c>
      <c r="AQ10" s="18">
        <f t="shared" ref="AQ10:AW10" si="22">AVERAGE(X20,X22,X23,X25)</f>
        <v>0.73639100209102271</v>
      </c>
      <c r="AR10" s="18">
        <f t="shared" si="22"/>
        <v>0.95419262436694563</v>
      </c>
      <c r="AS10" s="18">
        <f t="shared" si="22"/>
        <v>0.83274994530737256</v>
      </c>
      <c r="AT10" s="18">
        <f t="shared" si="22"/>
        <v>0.67124103762659204</v>
      </c>
      <c r="AU10" s="18">
        <f t="shared" si="22"/>
        <v>0.53047566827669868</v>
      </c>
      <c r="AV10" s="18">
        <f t="shared" si="22"/>
        <v>0.80675231984631623</v>
      </c>
      <c r="AW10" s="18">
        <f t="shared" si="22"/>
        <v>0.6616027648406696</v>
      </c>
      <c r="AX10" s="18"/>
      <c r="AY10" s="18"/>
      <c r="AZ10" s="18"/>
      <c r="BA10" s="31"/>
      <c r="BB10" s="31"/>
      <c r="BC10" s="31"/>
    </row>
    <row r="11" spans="1:55" ht="16.5" x14ac:dyDescent="0.35">
      <c r="A11" s="86"/>
      <c r="B11" s="25" t="s">
        <v>71</v>
      </c>
      <c r="C11" s="26">
        <v>5.1837169999999997</v>
      </c>
      <c r="D11" s="26">
        <v>-2.7293940000000001</v>
      </c>
      <c r="E11" s="26">
        <v>0.467528</v>
      </c>
      <c r="F11" s="26">
        <v>0.31910899999999998</v>
      </c>
      <c r="G11" s="26">
        <v>0.65597399999999995</v>
      </c>
      <c r="H11" s="26">
        <v>0.43178100000000003</v>
      </c>
      <c r="I11" s="26">
        <v>0.55637999999999999</v>
      </c>
      <c r="J11" s="26">
        <v>0.22451199999999999</v>
      </c>
      <c r="K11" s="56">
        <v>15.131778000000001</v>
      </c>
      <c r="L11" s="56">
        <v>-14.272736</v>
      </c>
      <c r="M11" s="3"/>
      <c r="N11" s="3"/>
      <c r="O11" s="3"/>
      <c r="P11" s="3"/>
      <c r="Q11" s="3"/>
      <c r="R11" s="3"/>
      <c r="U11" s="75"/>
      <c r="V11" s="25" t="s">
        <v>71</v>
      </c>
      <c r="W11" s="26">
        <f t="shared" si="17"/>
        <v>0.95748826624946659</v>
      </c>
      <c r="X11" s="26">
        <f t="shared" si="8"/>
        <v>0.68877928782073827</v>
      </c>
      <c r="Y11" s="26">
        <f t="shared" si="9"/>
        <v>0.95590036332261286</v>
      </c>
      <c r="Z11" s="26">
        <f t="shared" si="10"/>
        <v>0.65244522047773745</v>
      </c>
      <c r="AA11" s="26">
        <f t="shared" si="11"/>
        <v>0.85841707375482046</v>
      </c>
      <c r="AB11" s="26">
        <f t="shared" si="12"/>
        <v>0.56503486803277292</v>
      </c>
      <c r="AC11" s="26">
        <f t="shared" si="13"/>
        <v>0.7280869234081031</v>
      </c>
      <c r="AD11" s="26">
        <f t="shared" si="14"/>
        <v>0.29379965374060901</v>
      </c>
      <c r="AE11" s="77"/>
      <c r="AF11" s="77"/>
      <c r="AG11" s="4"/>
      <c r="AH11" s="4"/>
      <c r="AI11" s="4"/>
      <c r="AJ11" s="28"/>
      <c r="AK11" s="28"/>
      <c r="AL11" s="28"/>
      <c r="AN11" s="60"/>
      <c r="AO11" s="18" t="s">
        <v>82</v>
      </c>
      <c r="AP11" s="18">
        <f>AVERAGE(W21,W24)</f>
        <v>0.7128218815745484</v>
      </c>
      <c r="AQ11" s="18">
        <f t="shared" ref="AQ11:AW11" si="23">AVERAGE(X21,X24)</f>
        <v>0.30456545032697779</v>
      </c>
      <c r="AR11" s="18">
        <f t="shared" si="23"/>
        <v>0.80334371300580454</v>
      </c>
      <c r="AS11" s="18">
        <f t="shared" si="23"/>
        <v>0.68849737373159114</v>
      </c>
      <c r="AT11" s="18">
        <f t="shared" si="23"/>
        <v>0.53102724927928058</v>
      </c>
      <c r="AU11" s="18">
        <f t="shared" si="23"/>
        <v>0.4212240256383748</v>
      </c>
      <c r="AV11" s="18">
        <f t="shared" si="23"/>
        <v>0.643653154349769</v>
      </c>
      <c r="AW11" s="18">
        <f t="shared" si="23"/>
        <v>0.37085938021401077</v>
      </c>
      <c r="AX11" s="18"/>
      <c r="AY11" s="18"/>
      <c r="AZ11" s="18"/>
      <c r="BA11" s="31"/>
      <c r="BB11" s="31"/>
      <c r="BC11" s="31"/>
    </row>
    <row r="12" spans="1:55" ht="16.5" x14ac:dyDescent="0.35">
      <c r="A12" s="86"/>
      <c r="B12" s="25" t="s">
        <v>72</v>
      </c>
      <c r="C12" s="26">
        <v>3.8952740000000001</v>
      </c>
      <c r="D12" s="26">
        <v>-1.066389</v>
      </c>
      <c r="E12" s="26">
        <v>0.393011</v>
      </c>
      <c r="F12" s="26">
        <v>0.25934800000000002</v>
      </c>
      <c r="G12" s="26">
        <v>0.48908800000000002</v>
      </c>
      <c r="H12" s="26">
        <v>0.39377200000000001</v>
      </c>
      <c r="I12" s="26">
        <v>0.50291600000000003</v>
      </c>
      <c r="J12" s="26">
        <v>0.22637599999999999</v>
      </c>
      <c r="K12" s="56">
        <v>15.131778000000001</v>
      </c>
      <c r="L12" s="56">
        <v>-14.272736</v>
      </c>
      <c r="M12" s="3"/>
      <c r="N12" s="3"/>
      <c r="O12" s="3"/>
      <c r="P12" s="3"/>
      <c r="Q12" s="3"/>
      <c r="R12" s="3"/>
      <c r="U12" s="75"/>
      <c r="V12" s="25" t="s">
        <v>72</v>
      </c>
      <c r="W12" s="26">
        <f t="shared" si="17"/>
        <v>0.71949899055573929</v>
      </c>
      <c r="X12" s="26">
        <f t="shared" si="8"/>
        <v>0.26910979358783282</v>
      </c>
      <c r="Y12" s="26">
        <f t="shared" si="9"/>
        <v>0.80354408225771168</v>
      </c>
      <c r="Z12" s="26">
        <f t="shared" si="10"/>
        <v>0.5302588239142747</v>
      </c>
      <c r="AA12" s="26">
        <f t="shared" si="11"/>
        <v>0.64002763793778061</v>
      </c>
      <c r="AB12" s="26">
        <f t="shared" si="12"/>
        <v>0.51529574032901182</v>
      </c>
      <c r="AC12" s="26">
        <f t="shared" si="13"/>
        <v>0.65812315894300588</v>
      </c>
      <c r="AD12" s="26">
        <f t="shared" si="14"/>
        <v>0.29623891112806494</v>
      </c>
      <c r="AE12" s="77"/>
      <c r="AF12" s="77"/>
      <c r="AG12" s="4"/>
      <c r="AH12" s="4"/>
      <c r="AI12" s="4"/>
      <c r="AJ12" s="28"/>
      <c r="AK12" s="28"/>
      <c r="AL12" s="28"/>
    </row>
    <row r="13" spans="1:55" ht="16.5" x14ac:dyDescent="0.35">
      <c r="A13" s="87"/>
      <c r="B13" s="25" t="s">
        <v>73</v>
      </c>
      <c r="C13" s="26">
        <v>4.8707799999999999</v>
      </c>
      <c r="D13" s="26">
        <v>-1.9210290000000001</v>
      </c>
      <c r="E13" s="26">
        <v>0.466584</v>
      </c>
      <c r="F13" s="26">
        <v>0.313245</v>
      </c>
      <c r="G13" s="26">
        <v>0.65348099999999998</v>
      </c>
      <c r="H13" s="26">
        <v>0.39961000000000002</v>
      </c>
      <c r="I13" s="26">
        <v>0.589561</v>
      </c>
      <c r="J13" s="26">
        <v>0.494923</v>
      </c>
      <c r="K13" s="56">
        <v>15.131778000000001</v>
      </c>
      <c r="L13" s="56">
        <v>-14.272736</v>
      </c>
      <c r="M13" s="3"/>
      <c r="N13" s="3"/>
      <c r="O13" s="3"/>
      <c r="P13" s="3"/>
      <c r="Q13" s="3"/>
      <c r="R13" s="3"/>
      <c r="U13" s="75"/>
      <c r="V13" s="25" t="s">
        <v>73</v>
      </c>
      <c r="W13" s="26">
        <f t="shared" si="17"/>
        <v>0.89968543758900743</v>
      </c>
      <c r="X13" s="26">
        <f t="shared" si="8"/>
        <v>0.48478343049885253</v>
      </c>
      <c r="Y13" s="26">
        <f t="shared" si="9"/>
        <v>0.95397027583485483</v>
      </c>
      <c r="Z13" s="26">
        <f t="shared" si="10"/>
        <v>0.64045577871056247</v>
      </c>
      <c r="AA13" s="26">
        <f t="shared" si="11"/>
        <v>0.8551546978605461</v>
      </c>
      <c r="AB13" s="26">
        <f t="shared" si="12"/>
        <v>0.52293543165302869</v>
      </c>
      <c r="AC13" s="26">
        <f t="shared" si="13"/>
        <v>0.77150806041087872</v>
      </c>
      <c r="AD13" s="26">
        <f t="shared" si="14"/>
        <v>0.6476634034183627</v>
      </c>
      <c r="AE13" s="78"/>
      <c r="AF13" s="78"/>
      <c r="AG13" s="4"/>
      <c r="AH13" s="4"/>
      <c r="AI13" s="4"/>
      <c r="AJ13" s="28"/>
      <c r="AK13" s="28"/>
      <c r="AL13" s="28"/>
      <c r="AN13" s="89" t="s">
        <v>84</v>
      </c>
      <c r="AO13" s="1" t="s">
        <v>81</v>
      </c>
      <c r="AP13" s="2">
        <f>AVERAGE(AP4,AP6,AP8,AP10)</f>
        <v>0.93506790198139222</v>
      </c>
      <c r="AQ13" s="2">
        <f t="shared" ref="AQ13:AW13" si="24">AVERAGE(AQ4,AQ6,AQ8,AQ10)</f>
        <v>0.77097273380416254</v>
      </c>
      <c r="AR13" s="2">
        <f t="shared" si="24"/>
        <v>0.95508214628182142</v>
      </c>
      <c r="AS13" s="2">
        <f t="shared" si="24"/>
        <v>0.85006629564278657</v>
      </c>
      <c r="AT13" s="2">
        <f t="shared" si="24"/>
        <v>0.751261340780222</v>
      </c>
      <c r="AU13" s="2">
        <f t="shared" si="24"/>
        <v>0.62515703373738984</v>
      </c>
      <c r="AV13" s="2">
        <f t="shared" si="24"/>
        <v>0.81811510114935615</v>
      </c>
      <c r="AW13" s="2">
        <f t="shared" si="24"/>
        <v>0.6995685334488404</v>
      </c>
      <c r="AX13" s="1"/>
      <c r="AY13" s="1"/>
      <c r="AZ13" s="1"/>
      <c r="BA13" s="1"/>
      <c r="BB13" s="1"/>
      <c r="BC13" s="1"/>
    </row>
    <row r="14" spans="1:55" ht="16.5" x14ac:dyDescent="0.35">
      <c r="A14" s="61" t="s">
        <v>4</v>
      </c>
      <c r="B14" s="7" t="s">
        <v>7</v>
      </c>
      <c r="C14" s="8">
        <v>4.8597840000000003</v>
      </c>
      <c r="D14" s="8">
        <v>-3.0855000000000001</v>
      </c>
      <c r="E14" s="8">
        <v>0.46626800000000002</v>
      </c>
      <c r="F14" s="8">
        <v>0.46224700000000002</v>
      </c>
      <c r="G14" s="8">
        <v>0.56498499999999996</v>
      </c>
      <c r="H14" s="8">
        <v>0.53966899999999995</v>
      </c>
      <c r="I14" s="8">
        <v>0.65208200000000005</v>
      </c>
      <c r="J14" s="8">
        <v>0.62226800000000004</v>
      </c>
      <c r="K14" s="62">
        <v>20.749341000000001</v>
      </c>
      <c r="L14" s="62">
        <v>-15.639583</v>
      </c>
      <c r="M14" s="7">
        <v>9.0999999999999998E-2</v>
      </c>
      <c r="N14" s="7">
        <v>2E-3</v>
      </c>
      <c r="O14" s="7">
        <v>0.96599999999999997</v>
      </c>
      <c r="P14" s="7">
        <v>-9.08</v>
      </c>
      <c r="Q14" s="7">
        <v>-10.82</v>
      </c>
      <c r="R14" s="7">
        <v>-10.72</v>
      </c>
      <c r="U14" s="61" t="s">
        <v>4</v>
      </c>
      <c r="V14" s="7" t="s">
        <v>7</v>
      </c>
      <c r="W14" s="8">
        <f t="shared" si="17"/>
        <v>0.89765435815784278</v>
      </c>
      <c r="X14" s="8">
        <f t="shared" si="8"/>
        <v>0.77864481733706759</v>
      </c>
      <c r="Y14" s="8">
        <f t="shared" si="9"/>
        <v>0.95332418722666468</v>
      </c>
      <c r="Z14" s="8">
        <f t="shared" si="10"/>
        <v>0.94510291414586478</v>
      </c>
      <c r="AA14" s="8">
        <f t="shared" si="11"/>
        <v>0.73934755099343463</v>
      </c>
      <c r="AB14" s="8">
        <f t="shared" si="12"/>
        <v>0.70621866686208634</v>
      </c>
      <c r="AC14" s="8">
        <f t="shared" si="13"/>
        <v>0.85332394620547602</v>
      </c>
      <c r="AD14" s="8">
        <f t="shared" si="14"/>
        <v>0.8143089141509644</v>
      </c>
      <c r="AE14" s="79">
        <f>K14/K4/3</f>
        <v>1.2923776137143124</v>
      </c>
      <c r="AF14" s="79">
        <f>L14/L4/3</f>
        <v>0.97411512765764108</v>
      </c>
      <c r="AG14" s="8">
        <v>9.0999999999999998E-2</v>
      </c>
      <c r="AH14" s="8">
        <v>2E-3</v>
      </c>
      <c r="AI14" s="8">
        <v>0.96599999999999997</v>
      </c>
      <c r="AJ14" s="29">
        <v>-9.08</v>
      </c>
      <c r="AK14" s="29">
        <v>-10.82</v>
      </c>
      <c r="AL14" s="29">
        <v>-10.72</v>
      </c>
      <c r="AN14" s="90"/>
      <c r="AO14" s="1" t="s">
        <v>82</v>
      </c>
      <c r="AP14" s="2">
        <f>AVERAGE(AP5,AP7,AP9,AP11)</f>
        <v>0.72253041724311817</v>
      </c>
      <c r="AQ14" s="2">
        <f t="shared" ref="AQ14:AW14" si="25">AVERAGE(AQ5,AQ7,AQ9,AQ11)</f>
        <v>0.32767436293958541</v>
      </c>
      <c r="AR14" s="2">
        <f t="shared" si="25"/>
        <v>0.80355226059452411</v>
      </c>
      <c r="AS14" s="2">
        <f t="shared" si="25"/>
        <v>0.70447963287446047</v>
      </c>
      <c r="AT14" s="2">
        <f t="shared" si="25"/>
        <v>0.59319068999315594</v>
      </c>
      <c r="AU14" s="2">
        <f t="shared" si="25"/>
        <v>0.46073404111928412</v>
      </c>
      <c r="AV14" s="2">
        <f t="shared" si="25"/>
        <v>0.64951967305575864</v>
      </c>
      <c r="AW14" s="2">
        <f t="shared" si="25"/>
        <v>0.39364006820498659</v>
      </c>
      <c r="AX14" s="1"/>
      <c r="AY14" s="1"/>
      <c r="AZ14" s="1"/>
      <c r="BA14" s="1"/>
      <c r="BB14" s="1"/>
      <c r="BC14" s="1"/>
    </row>
    <row r="15" spans="1:55" ht="16.5" x14ac:dyDescent="0.35">
      <c r="A15" s="61"/>
      <c r="B15" s="7" t="s">
        <v>8</v>
      </c>
      <c r="C15" s="8">
        <v>3.8795169999999999</v>
      </c>
      <c r="D15" s="8">
        <v>-1.305418</v>
      </c>
      <c r="E15" s="8">
        <v>0.392814</v>
      </c>
      <c r="F15" s="8">
        <v>0.38674399999999998</v>
      </c>
      <c r="G15" s="8">
        <v>0.49825399999999997</v>
      </c>
      <c r="H15" s="8">
        <v>0.43994899999999998</v>
      </c>
      <c r="I15" s="8">
        <v>0.48200399999999999</v>
      </c>
      <c r="J15" s="8">
        <v>0.32834200000000002</v>
      </c>
      <c r="K15" s="63">
        <v>20.749341000000001</v>
      </c>
      <c r="L15" s="63">
        <v>-15.639583</v>
      </c>
      <c r="M15" s="7" t="s">
        <v>32</v>
      </c>
      <c r="N15" s="7">
        <v>5.6000000000000001E-2</v>
      </c>
      <c r="O15" s="7">
        <v>-1.46</v>
      </c>
      <c r="P15" s="7">
        <v>0.26</v>
      </c>
      <c r="Q15" s="7">
        <v>-3.64</v>
      </c>
      <c r="R15" s="7">
        <v>-3.17</v>
      </c>
      <c r="U15" s="61"/>
      <c r="V15" s="7" t="s">
        <v>8</v>
      </c>
      <c r="W15" s="8">
        <f t="shared" si="17"/>
        <v>0.71658850323336165</v>
      </c>
      <c r="X15" s="8">
        <f t="shared" si="8"/>
        <v>0.32943022529849941</v>
      </c>
      <c r="Y15" s="8">
        <f t="shared" si="9"/>
        <v>0.80314129916969434</v>
      </c>
      <c r="Z15" s="8">
        <f t="shared" si="10"/>
        <v>0.79073067305667377</v>
      </c>
      <c r="AA15" s="8">
        <f t="shared" si="11"/>
        <v>0.65202239824540964</v>
      </c>
      <c r="AB15" s="8">
        <f t="shared" si="12"/>
        <v>0.57572363109110958</v>
      </c>
      <c r="AC15" s="8">
        <f t="shared" si="13"/>
        <v>0.63075741297386556</v>
      </c>
      <c r="AD15" s="8">
        <f t="shared" si="14"/>
        <v>0.42967309501718864</v>
      </c>
      <c r="AE15" s="80"/>
      <c r="AF15" s="80"/>
      <c r="AG15" s="8" t="s">
        <v>32</v>
      </c>
      <c r="AH15" s="8">
        <v>5.6000000000000001E-2</v>
      </c>
      <c r="AI15" s="8">
        <v>-1.46</v>
      </c>
      <c r="AJ15" s="29">
        <v>0.26</v>
      </c>
      <c r="AK15" s="29">
        <v>-3.64</v>
      </c>
      <c r="AL15" s="29">
        <v>-3.17</v>
      </c>
    </row>
    <row r="16" spans="1:55" ht="16.5" x14ac:dyDescent="0.35">
      <c r="A16" s="61"/>
      <c r="B16" s="7" t="s">
        <v>22</v>
      </c>
      <c r="C16" s="8">
        <v>5.1820950000000003</v>
      </c>
      <c r="D16" s="8">
        <v>-3.5314749999999999</v>
      </c>
      <c r="E16" s="8">
        <v>0.46750199999999997</v>
      </c>
      <c r="F16" s="8">
        <v>0.46582699999999999</v>
      </c>
      <c r="G16" s="8">
        <v>0.53852100000000003</v>
      </c>
      <c r="H16" s="8">
        <v>0.46083299999999999</v>
      </c>
      <c r="I16" s="8">
        <v>0.65537999999999996</v>
      </c>
      <c r="J16" s="8">
        <v>0.63535600000000003</v>
      </c>
      <c r="K16" s="63">
        <v>20.749341000000001</v>
      </c>
      <c r="L16" s="63">
        <v>-15.639583</v>
      </c>
      <c r="M16" s="7">
        <v>9.1999999999999998E-2</v>
      </c>
      <c r="N16" s="7">
        <v>2E-3</v>
      </c>
      <c r="O16" s="7">
        <v>0.96299999999999997</v>
      </c>
      <c r="P16" s="7">
        <v>-9.7100000000000009</v>
      </c>
      <c r="Q16" s="7">
        <v>-11.53</v>
      </c>
      <c r="R16" s="7">
        <v>-11.28</v>
      </c>
      <c r="U16" s="61"/>
      <c r="V16" s="7" t="s">
        <v>22</v>
      </c>
      <c r="W16" s="8">
        <f t="shared" si="17"/>
        <v>0.95718866540940217</v>
      </c>
      <c r="X16" s="8">
        <f t="shared" si="8"/>
        <v>0.89118933926605748</v>
      </c>
      <c r="Y16" s="8">
        <f t="shared" si="9"/>
        <v>0.95584720413333135</v>
      </c>
      <c r="Z16" s="8">
        <f t="shared" si="10"/>
        <v>0.95242252559308271</v>
      </c>
      <c r="AA16" s="8">
        <f t="shared" si="11"/>
        <v>0.70471637744105675</v>
      </c>
      <c r="AB16" s="8">
        <f t="shared" si="12"/>
        <v>0.60305273585485886</v>
      </c>
      <c r="AC16" s="8">
        <f t="shared" si="13"/>
        <v>0.85763975675474069</v>
      </c>
      <c r="AD16" s="8">
        <f t="shared" si="14"/>
        <v>0.83143606044228557</v>
      </c>
      <c r="AE16" s="80"/>
      <c r="AF16" s="80"/>
      <c r="AG16" s="8">
        <v>9.1999999999999998E-2</v>
      </c>
      <c r="AH16" s="8">
        <v>2E-3</v>
      </c>
      <c r="AI16" s="8">
        <v>0.96299999999999997</v>
      </c>
      <c r="AJ16" s="29">
        <v>-9.7100000000000009</v>
      </c>
      <c r="AK16" s="29">
        <v>-11.53</v>
      </c>
      <c r="AL16" s="29">
        <v>-11.28</v>
      </c>
    </row>
    <row r="17" spans="1:38" ht="16.5" x14ac:dyDescent="0.35">
      <c r="A17" s="61"/>
      <c r="B17" s="10" t="s">
        <v>23</v>
      </c>
      <c r="C17" s="19">
        <v>5.0754799999999998</v>
      </c>
      <c r="D17" s="19">
        <v>-2.8068659999999999</v>
      </c>
      <c r="E17" s="19">
        <v>0.46713300000000002</v>
      </c>
      <c r="F17" s="19">
        <v>0.33105699999999999</v>
      </c>
      <c r="G17" s="19">
        <v>0.49764700000000001</v>
      </c>
      <c r="H17" s="19">
        <v>0.34014499999999998</v>
      </c>
      <c r="I17" s="19">
        <v>0.53593900000000005</v>
      </c>
      <c r="J17" s="19">
        <v>0.192659</v>
      </c>
      <c r="K17" s="63">
        <v>20.749341000000001</v>
      </c>
      <c r="L17" s="63">
        <v>-15.639583</v>
      </c>
      <c r="M17" s="10">
        <v>0.09</v>
      </c>
      <c r="N17" s="10">
        <v>2E-3</v>
      </c>
      <c r="O17" s="10">
        <v>0.96699999999999997</v>
      </c>
      <c r="P17" s="10">
        <v>-9.73</v>
      </c>
      <c r="Q17" s="10">
        <v>-11.32</v>
      </c>
      <c r="R17" s="10">
        <v>-11.54</v>
      </c>
      <c r="U17" s="61"/>
      <c r="V17" s="10" t="s">
        <v>23</v>
      </c>
      <c r="W17" s="19">
        <f t="shared" si="17"/>
        <v>0.93749572856385532</v>
      </c>
      <c r="X17" s="19">
        <f t="shared" si="8"/>
        <v>0.70832982137728895</v>
      </c>
      <c r="Y17" s="19">
        <f t="shared" si="9"/>
        <v>0.95509275256237514</v>
      </c>
      <c r="Z17" s="19">
        <f t="shared" si="10"/>
        <v>0.67687391253677698</v>
      </c>
      <c r="AA17" s="19">
        <f t="shared" si="11"/>
        <v>0.65122806925711263</v>
      </c>
      <c r="AB17" s="19">
        <f t="shared" si="12"/>
        <v>0.44511867170395997</v>
      </c>
      <c r="AC17" s="19">
        <f t="shared" si="13"/>
        <v>0.70133753485821815</v>
      </c>
      <c r="AD17" s="19">
        <f t="shared" si="14"/>
        <v>0.25211635676494798</v>
      </c>
      <c r="AE17" s="80"/>
      <c r="AF17" s="80"/>
      <c r="AG17" s="19">
        <v>0.09</v>
      </c>
      <c r="AH17" s="19">
        <v>2E-3</v>
      </c>
      <c r="AI17" s="19">
        <v>0.96699999999999997</v>
      </c>
      <c r="AJ17" s="30">
        <v>-9.73</v>
      </c>
      <c r="AK17" s="30">
        <v>-11.32</v>
      </c>
      <c r="AL17" s="30">
        <v>-11.54</v>
      </c>
    </row>
    <row r="18" spans="1:38" ht="16.5" x14ac:dyDescent="0.35">
      <c r="A18" s="61"/>
      <c r="B18" s="10" t="s">
        <v>9</v>
      </c>
      <c r="C18" s="19">
        <v>3.8523879999999999</v>
      </c>
      <c r="D18" s="19">
        <v>-1.096136</v>
      </c>
      <c r="E18" s="19">
        <v>0.39274900000000001</v>
      </c>
      <c r="F18" s="19">
        <v>0.27591500000000002</v>
      </c>
      <c r="G18" s="19">
        <v>0.29489599999999999</v>
      </c>
      <c r="H18" s="19">
        <v>0.15995200000000001</v>
      </c>
      <c r="I18" s="19">
        <v>0.48488300000000001</v>
      </c>
      <c r="J18" s="19">
        <v>0.19530600000000001</v>
      </c>
      <c r="K18" s="63">
        <v>20.749341000000001</v>
      </c>
      <c r="L18" s="63">
        <v>-15.639583</v>
      </c>
      <c r="M18" s="10" t="s">
        <v>32</v>
      </c>
      <c r="N18" s="10">
        <v>5.5E-2</v>
      </c>
      <c r="O18" s="10">
        <v>-1.4590000000000001</v>
      </c>
      <c r="P18" s="10">
        <v>0.1</v>
      </c>
      <c r="Q18" s="10">
        <v>-3.7</v>
      </c>
      <c r="R18" s="10">
        <v>-3.65</v>
      </c>
      <c r="U18" s="61"/>
      <c r="V18" s="10" t="s">
        <v>74</v>
      </c>
      <c r="W18" s="19">
        <f t="shared" si="17"/>
        <v>0.71157748523699305</v>
      </c>
      <c r="X18" s="19">
        <f t="shared" si="8"/>
        <v>0.27661663117698393</v>
      </c>
      <c r="Y18" s="19">
        <f t="shared" si="9"/>
        <v>0.80300840119649075</v>
      </c>
      <c r="Z18" s="19">
        <f t="shared" si="10"/>
        <v>0.56413145040758794</v>
      </c>
      <c r="AA18" s="19">
        <f t="shared" si="11"/>
        <v>0.38590517517767708</v>
      </c>
      <c r="AB18" s="19">
        <f t="shared" si="12"/>
        <v>0.20931550302486238</v>
      </c>
      <c r="AC18" s="19">
        <f t="shared" si="13"/>
        <v>0.63452491405674416</v>
      </c>
      <c r="AD18" s="19">
        <f t="shared" si="14"/>
        <v>0.25558025928887274</v>
      </c>
      <c r="AE18" s="80"/>
      <c r="AF18" s="80"/>
      <c r="AG18" s="19" t="s">
        <v>32</v>
      </c>
      <c r="AH18" s="19">
        <v>5.5E-2</v>
      </c>
      <c r="AI18" s="19">
        <v>-1.4590000000000001</v>
      </c>
      <c r="AJ18" s="30">
        <v>0.1</v>
      </c>
      <c r="AK18" s="30">
        <v>-3.7</v>
      </c>
      <c r="AL18" s="30">
        <v>-3.65</v>
      </c>
    </row>
    <row r="19" spans="1:38" ht="16.5" x14ac:dyDescent="0.35">
      <c r="A19" s="61"/>
      <c r="B19" s="10" t="s">
        <v>27</v>
      </c>
      <c r="C19" s="19">
        <v>4.8787060000000002</v>
      </c>
      <c r="D19" s="19">
        <v>-2.0958670000000001</v>
      </c>
      <c r="E19" s="19">
        <v>0.46644999999999998</v>
      </c>
      <c r="F19" s="19">
        <v>0.33879799999999999</v>
      </c>
      <c r="G19" s="19">
        <v>0.43170700000000001</v>
      </c>
      <c r="H19" s="19">
        <v>0.226267</v>
      </c>
      <c r="I19" s="19">
        <v>0.59370900000000004</v>
      </c>
      <c r="J19" s="19">
        <v>0.53281800000000001</v>
      </c>
      <c r="K19" s="64">
        <v>20.749341000000001</v>
      </c>
      <c r="L19" s="64">
        <v>-15.639583</v>
      </c>
      <c r="M19" s="10"/>
      <c r="N19" s="10"/>
      <c r="O19" s="10"/>
      <c r="P19" s="10"/>
      <c r="Q19" s="10"/>
      <c r="R19" s="10"/>
      <c r="U19" s="61"/>
      <c r="V19" s="10" t="s">
        <v>27</v>
      </c>
      <c r="W19" s="19">
        <f t="shared" si="17"/>
        <v>0.90114945501092569</v>
      </c>
      <c r="X19" s="19">
        <f t="shared" si="8"/>
        <v>0.52890487032175915</v>
      </c>
      <c r="Y19" s="19">
        <f t="shared" si="9"/>
        <v>0.95369630155163487</v>
      </c>
      <c r="Z19" s="19">
        <f t="shared" si="10"/>
        <v>0.69270103885323353</v>
      </c>
      <c r="AA19" s="19">
        <f t="shared" si="11"/>
        <v>0.56493803056138248</v>
      </c>
      <c r="AB19" s="19">
        <f t="shared" si="12"/>
        <v>0.29609627214993578</v>
      </c>
      <c r="AC19" s="19">
        <f t="shared" si="13"/>
        <v>0.77693619326665508</v>
      </c>
      <c r="AD19" s="19">
        <f t="shared" si="14"/>
        <v>0.69725334907160341</v>
      </c>
      <c r="AE19" s="81"/>
      <c r="AF19" s="81"/>
      <c r="AG19" s="19"/>
      <c r="AH19" s="19"/>
      <c r="AI19" s="19"/>
      <c r="AJ19" s="30"/>
      <c r="AK19" s="30"/>
      <c r="AL19" s="30"/>
    </row>
    <row r="20" spans="1:38" ht="16.5" x14ac:dyDescent="0.35">
      <c r="A20" s="57" t="s">
        <v>10</v>
      </c>
      <c r="B20" s="11" t="s">
        <v>24</v>
      </c>
      <c r="C20" s="18">
        <v>4.8476990000000004</v>
      </c>
      <c r="D20" s="18">
        <v>-3.0592769999999998</v>
      </c>
      <c r="E20" s="18">
        <v>0.46615400000000001</v>
      </c>
      <c r="F20" s="18">
        <v>0.46268999999999999</v>
      </c>
      <c r="G20" s="18">
        <v>0.55888499999999997</v>
      </c>
      <c r="H20" s="18">
        <v>0.53221300000000005</v>
      </c>
      <c r="I20" s="18">
        <v>0.65241800000000005</v>
      </c>
      <c r="J20" s="18">
        <v>0.62358000000000002</v>
      </c>
      <c r="K20" s="58">
        <v>25.716726999999999</v>
      </c>
      <c r="L20" s="58">
        <v>-14.864131</v>
      </c>
      <c r="M20" s="11">
        <v>9.0999999999999998E-2</v>
      </c>
      <c r="N20" s="11">
        <v>2E-3</v>
      </c>
      <c r="O20" s="11">
        <v>0.96699999999999997</v>
      </c>
      <c r="P20" s="11">
        <v>-9.43</v>
      </c>
      <c r="Q20" s="11">
        <v>-11.26</v>
      </c>
      <c r="R20" s="11">
        <v>-10.99</v>
      </c>
      <c r="U20" s="71" t="s">
        <v>10</v>
      </c>
      <c r="V20" s="11" t="s">
        <v>24</v>
      </c>
      <c r="W20" s="18">
        <f t="shared" si="17"/>
        <v>0.89542212871753479</v>
      </c>
      <c r="X20" s="18">
        <f t="shared" si="8"/>
        <v>0.77202728272516341</v>
      </c>
      <c r="Y20" s="18">
        <f t="shared" si="9"/>
        <v>0.95309110462750746</v>
      </c>
      <c r="Z20" s="18">
        <f t="shared" si="10"/>
        <v>0.94600866494785285</v>
      </c>
      <c r="AA20" s="18">
        <f t="shared" si="11"/>
        <v>0.73136500267611648</v>
      </c>
      <c r="AB20" s="18">
        <f t="shared" si="12"/>
        <v>0.69646163731226296</v>
      </c>
      <c r="AC20" s="18">
        <f t="shared" si="13"/>
        <v>0.85376364067016763</v>
      </c>
      <c r="AD20" s="18">
        <f t="shared" si="14"/>
        <v>0.8160258163464269</v>
      </c>
      <c r="AE20" s="72">
        <f>K20/K4/4</f>
        <v>1.2013293195481156</v>
      </c>
      <c r="AF20" s="72">
        <f>L20/L4/4</f>
        <v>0.69436193726768003</v>
      </c>
      <c r="AG20" s="18">
        <v>9.0999999999999998E-2</v>
      </c>
      <c r="AH20" s="18">
        <v>2E-3</v>
      </c>
      <c r="AI20" s="18">
        <v>0.96699999999999997</v>
      </c>
      <c r="AJ20" s="31">
        <v>-9.43</v>
      </c>
      <c r="AK20" s="31">
        <v>-11.26</v>
      </c>
      <c r="AL20" s="31">
        <v>-10.99</v>
      </c>
    </row>
    <row r="21" spans="1:38" ht="16.5" x14ac:dyDescent="0.35">
      <c r="A21" s="57"/>
      <c r="B21" s="11" t="s">
        <v>25</v>
      </c>
      <c r="C21" s="18">
        <v>3.8762780000000001</v>
      </c>
      <c r="D21" s="18">
        <v>-1.283396</v>
      </c>
      <c r="E21" s="18">
        <v>0.392928</v>
      </c>
      <c r="F21" s="18">
        <v>0.38702700000000001</v>
      </c>
      <c r="G21" s="18">
        <v>0.50714400000000004</v>
      </c>
      <c r="H21" s="18">
        <v>0.45520699999999997</v>
      </c>
      <c r="I21" s="18">
        <v>0.48613400000000001</v>
      </c>
      <c r="J21" s="18">
        <v>0.33768500000000001</v>
      </c>
      <c r="K21" s="59">
        <v>25.716726999999999</v>
      </c>
      <c r="L21" s="59">
        <v>-14.864131</v>
      </c>
      <c r="M21" s="11" t="s">
        <v>32</v>
      </c>
      <c r="N21" s="11">
        <v>5.6000000000000001E-2</v>
      </c>
      <c r="O21" s="11">
        <v>-1.468</v>
      </c>
      <c r="P21" s="11">
        <v>0.06</v>
      </c>
      <c r="Q21" s="11">
        <v>-3.83</v>
      </c>
      <c r="R21" s="11">
        <v>-3.32</v>
      </c>
      <c r="U21" s="71"/>
      <c r="V21" s="11" t="s">
        <v>25</v>
      </c>
      <c r="W21" s="18">
        <f t="shared" si="17"/>
        <v>0.71599022510699373</v>
      </c>
      <c r="X21" s="18">
        <f t="shared" si="8"/>
        <v>0.32387283875907408</v>
      </c>
      <c r="Y21" s="18">
        <f t="shared" si="9"/>
        <v>0.80337438176885156</v>
      </c>
      <c r="Z21" s="18">
        <f t="shared" si="10"/>
        <v>0.7913092903861606</v>
      </c>
      <c r="AA21" s="18">
        <f t="shared" si="11"/>
        <v>0.66365598095704215</v>
      </c>
      <c r="AB21" s="18">
        <f t="shared" si="12"/>
        <v>0.59569047080023074</v>
      </c>
      <c r="AC21" s="18">
        <f t="shared" si="13"/>
        <v>0.63616199076903346</v>
      </c>
      <c r="AD21" s="18">
        <f t="shared" si="14"/>
        <v>0.44189948008746777</v>
      </c>
      <c r="AE21" s="73"/>
      <c r="AF21" s="73"/>
      <c r="AG21" s="18" t="s">
        <v>32</v>
      </c>
      <c r="AH21" s="18">
        <v>5.6000000000000001E-2</v>
      </c>
      <c r="AI21" s="18">
        <v>-1.468</v>
      </c>
      <c r="AJ21" s="31">
        <v>0.06</v>
      </c>
      <c r="AK21" s="31">
        <v>-3.83</v>
      </c>
      <c r="AL21" s="31">
        <v>-3.32</v>
      </c>
    </row>
    <row r="22" spans="1:38" ht="16.5" x14ac:dyDescent="0.35">
      <c r="A22" s="57"/>
      <c r="B22" s="11" t="s">
        <v>26</v>
      </c>
      <c r="C22" s="18">
        <v>5.1577909999999996</v>
      </c>
      <c r="D22" s="18">
        <v>-3.49336</v>
      </c>
      <c r="E22" s="18">
        <v>0.467337</v>
      </c>
      <c r="F22" s="18">
        <v>0.46484900000000001</v>
      </c>
      <c r="G22" s="18">
        <v>0.55588099999999996</v>
      </c>
      <c r="H22" s="18">
        <v>0.49041800000000002</v>
      </c>
      <c r="I22" s="18">
        <v>0.65548799999999996</v>
      </c>
      <c r="J22" s="18">
        <v>0.63085000000000002</v>
      </c>
      <c r="K22" s="59">
        <v>25.716726999999999</v>
      </c>
      <c r="L22" s="59">
        <v>-14.864131</v>
      </c>
      <c r="M22" s="11">
        <v>9.0999999999999998E-2</v>
      </c>
      <c r="N22" s="11">
        <v>2E-3</v>
      </c>
      <c r="O22" s="11">
        <v>0.96299999999999997</v>
      </c>
      <c r="P22" s="11">
        <v>-9.83</v>
      </c>
      <c r="Q22" s="11">
        <v>-11.68</v>
      </c>
      <c r="R22" s="11">
        <v>-11.39</v>
      </c>
      <c r="U22" s="71"/>
      <c r="V22" s="11" t="s">
        <v>26</v>
      </c>
      <c r="W22" s="18">
        <f t="shared" si="17"/>
        <v>0.9526994552879916</v>
      </c>
      <c r="X22" s="18">
        <f t="shared" si="8"/>
        <v>0.88157078564012903</v>
      </c>
      <c r="Y22" s="18">
        <f t="shared" si="9"/>
        <v>0.9555098477398144</v>
      </c>
      <c r="Z22" s="18">
        <f t="shared" si="10"/>
        <v>0.9504229222424182</v>
      </c>
      <c r="AA22" s="18">
        <f t="shared" si="11"/>
        <v>0.72743392478345692</v>
      </c>
      <c r="AB22" s="18">
        <f t="shared" si="12"/>
        <v>0.64176809519385158</v>
      </c>
      <c r="AC22" s="18">
        <f t="shared" si="13"/>
        <v>0.85778108711839152</v>
      </c>
      <c r="AD22" s="18">
        <f t="shared" si="14"/>
        <v>0.82553944360329612</v>
      </c>
      <c r="AE22" s="73"/>
      <c r="AF22" s="73"/>
      <c r="AG22" s="18">
        <v>9.0999999999999998E-2</v>
      </c>
      <c r="AH22" s="18">
        <v>2E-3</v>
      </c>
      <c r="AI22" s="18">
        <v>0.96299999999999997</v>
      </c>
      <c r="AJ22" s="31">
        <v>-9.83</v>
      </c>
      <c r="AK22" s="31">
        <v>-11.68</v>
      </c>
      <c r="AL22" s="31">
        <v>-11.39</v>
      </c>
    </row>
    <row r="23" spans="1:38" ht="16.5" x14ac:dyDescent="0.35">
      <c r="A23" s="57"/>
      <c r="B23" s="5" t="s">
        <v>11</v>
      </c>
      <c r="C23" s="6">
        <v>5.1595610000000001</v>
      </c>
      <c r="D23" s="6">
        <v>-2.8845969999999999</v>
      </c>
      <c r="E23" s="6">
        <v>0.46720800000000001</v>
      </c>
      <c r="F23" s="6">
        <v>0.346113</v>
      </c>
      <c r="G23" s="6">
        <v>0.446297</v>
      </c>
      <c r="H23" s="6">
        <v>0.29065299999999999</v>
      </c>
      <c r="I23" s="6">
        <v>0.55951899999999999</v>
      </c>
      <c r="J23" s="6">
        <v>0.21920799999999999</v>
      </c>
      <c r="K23" s="59">
        <v>25.716726999999999</v>
      </c>
      <c r="L23" s="59">
        <v>-14.864131</v>
      </c>
      <c r="M23" s="5">
        <v>0.09</v>
      </c>
      <c r="N23" s="5">
        <v>2E-3</v>
      </c>
      <c r="O23" s="5">
        <v>0.96399999999999997</v>
      </c>
      <c r="P23" s="5">
        <v>-10.59</v>
      </c>
      <c r="Q23" s="5">
        <v>-12.44</v>
      </c>
      <c r="R23" s="5">
        <v>-12.3</v>
      </c>
      <c r="U23" s="71"/>
      <c r="V23" s="5" t="s">
        <v>11</v>
      </c>
      <c r="W23" s="6">
        <f t="shared" si="17"/>
        <v>0.95302639331938155</v>
      </c>
      <c r="X23" s="6">
        <f t="shared" si="8"/>
        <v>0.72794571516968165</v>
      </c>
      <c r="Y23" s="6">
        <f t="shared" si="9"/>
        <v>0.95524609637761015</v>
      </c>
      <c r="Z23" s="6">
        <f t="shared" si="10"/>
        <v>0.70765717229915537</v>
      </c>
      <c r="AA23" s="6">
        <f t="shared" si="11"/>
        <v>0.58403071579903343</v>
      </c>
      <c r="AB23" s="6">
        <f t="shared" si="12"/>
        <v>0.38035272394646719</v>
      </c>
      <c r="AC23" s="6">
        <f t="shared" si="13"/>
        <v>0.73219466425532631</v>
      </c>
      <c r="AD23" s="6">
        <f t="shared" si="14"/>
        <v>0.28685876254797704</v>
      </c>
      <c r="AE23" s="73"/>
      <c r="AF23" s="73"/>
      <c r="AG23" s="6">
        <v>0.09</v>
      </c>
      <c r="AH23" s="6">
        <v>2E-3</v>
      </c>
      <c r="AI23" s="6">
        <v>0.96399999999999997</v>
      </c>
      <c r="AJ23" s="32">
        <v>-10.59</v>
      </c>
      <c r="AK23" s="32">
        <v>-12.44</v>
      </c>
      <c r="AL23" s="32">
        <v>-12.3</v>
      </c>
    </row>
    <row r="24" spans="1:38" ht="16.5" x14ac:dyDescent="0.35">
      <c r="A24" s="57"/>
      <c r="B24" s="5" t="s">
        <v>12</v>
      </c>
      <c r="C24" s="6">
        <v>3.8419720000000002</v>
      </c>
      <c r="D24" s="6">
        <v>-1.130379</v>
      </c>
      <c r="E24" s="6">
        <v>0.39289800000000003</v>
      </c>
      <c r="F24" s="6">
        <v>0.28645700000000002</v>
      </c>
      <c r="G24" s="6">
        <v>0.30444300000000002</v>
      </c>
      <c r="H24" s="6">
        <v>0.18856400000000001</v>
      </c>
      <c r="I24" s="6">
        <v>0.497583</v>
      </c>
      <c r="J24" s="6">
        <v>0.22911200000000001</v>
      </c>
      <c r="K24" s="59">
        <v>25.716726999999999</v>
      </c>
      <c r="L24" s="59">
        <v>-14.864131</v>
      </c>
      <c r="M24" s="5" t="s">
        <v>32</v>
      </c>
      <c r="N24" s="5">
        <v>5.5E-2</v>
      </c>
      <c r="O24" s="5">
        <v>-1.46</v>
      </c>
      <c r="P24" s="5">
        <v>-0.27</v>
      </c>
      <c r="Q24" s="5">
        <v>-4.24</v>
      </c>
      <c r="R24" s="5">
        <v>-3.89</v>
      </c>
      <c r="U24" s="71"/>
      <c r="V24" s="5" t="s">
        <v>12</v>
      </c>
      <c r="W24" s="6">
        <f t="shared" si="17"/>
        <v>0.70965353804210296</v>
      </c>
      <c r="X24" s="6">
        <f t="shared" si="8"/>
        <v>0.28525806189488156</v>
      </c>
      <c r="Y24" s="6">
        <f t="shared" si="9"/>
        <v>0.80331304424275762</v>
      </c>
      <c r="Z24" s="6">
        <f t="shared" si="10"/>
        <v>0.58568545707702158</v>
      </c>
      <c r="AA24" s="6">
        <f t="shared" si="11"/>
        <v>0.39839851760151906</v>
      </c>
      <c r="AB24" s="6">
        <f t="shared" si="12"/>
        <v>0.24675758047651888</v>
      </c>
      <c r="AC24" s="6">
        <f t="shared" si="13"/>
        <v>0.65114431793050465</v>
      </c>
      <c r="AD24" s="6">
        <f t="shared" si="14"/>
        <v>0.29981928034055383</v>
      </c>
      <c r="AE24" s="73"/>
      <c r="AF24" s="73"/>
      <c r="AG24" s="6" t="s">
        <v>32</v>
      </c>
      <c r="AH24" s="6">
        <v>5.5E-2</v>
      </c>
      <c r="AI24" s="6">
        <v>-1.46</v>
      </c>
      <c r="AJ24" s="32">
        <v>-0.27</v>
      </c>
      <c r="AK24" s="32">
        <v>-4.24</v>
      </c>
      <c r="AL24" s="32">
        <v>-3.89</v>
      </c>
    </row>
    <row r="25" spans="1:38" ht="16.5" x14ac:dyDescent="0.35">
      <c r="A25" s="57"/>
      <c r="B25" s="5" t="s">
        <v>13</v>
      </c>
      <c r="C25" s="6">
        <v>4.7397030000000004</v>
      </c>
      <c r="D25" s="6">
        <v>-2.235017</v>
      </c>
      <c r="E25" s="6">
        <v>0.46607199999999999</v>
      </c>
      <c r="F25" s="6">
        <v>0.35553000000000001</v>
      </c>
      <c r="G25" s="6">
        <v>0.49069800000000002</v>
      </c>
      <c r="H25" s="6">
        <v>0.30820399999999998</v>
      </c>
      <c r="I25" s="6">
        <v>0.598549</v>
      </c>
      <c r="J25" s="6">
        <v>0.54866199999999998</v>
      </c>
      <c r="K25" s="60">
        <v>25.716726999999999</v>
      </c>
      <c r="L25" s="60">
        <v>-14.864131</v>
      </c>
      <c r="M25" s="5">
        <v>0.09</v>
      </c>
      <c r="N25" s="5">
        <v>2E-3</v>
      </c>
      <c r="O25" s="5">
        <v>0.97</v>
      </c>
      <c r="P25" s="5">
        <v>-9.7200000000000006</v>
      </c>
      <c r="Q25" s="5">
        <v>-11.66</v>
      </c>
      <c r="R25" s="5">
        <v>-11.32</v>
      </c>
      <c r="U25" s="71"/>
      <c r="V25" s="5" t="s">
        <v>13</v>
      </c>
      <c r="W25" s="6">
        <f t="shared" si="17"/>
        <v>0.87547410632320322</v>
      </c>
      <c r="X25" s="6">
        <f t="shared" si="8"/>
        <v>0.56402022482911707</v>
      </c>
      <c r="Y25" s="6">
        <f t="shared" si="9"/>
        <v>0.9529234487228504</v>
      </c>
      <c r="Z25" s="6">
        <f t="shared" si="10"/>
        <v>0.72691102174006383</v>
      </c>
      <c r="AA25" s="6">
        <f t="shared" si="11"/>
        <v>0.64213450724776133</v>
      </c>
      <c r="AB25" s="6">
        <f t="shared" si="12"/>
        <v>0.40332021665421297</v>
      </c>
      <c r="AC25" s="6">
        <f t="shared" si="13"/>
        <v>0.78326988734137948</v>
      </c>
      <c r="AD25" s="6">
        <f t="shared" si="14"/>
        <v>0.71798703686497845</v>
      </c>
      <c r="AE25" s="74"/>
      <c r="AF25" s="74"/>
      <c r="AG25" s="6">
        <v>0.09</v>
      </c>
      <c r="AH25" s="6">
        <v>2E-3</v>
      </c>
      <c r="AI25" s="6">
        <v>0.97</v>
      </c>
      <c r="AJ25" s="32">
        <v>-9.7200000000000006</v>
      </c>
      <c r="AK25" s="32">
        <v>-11.66</v>
      </c>
      <c r="AL25" s="32">
        <v>-11.32</v>
      </c>
    </row>
    <row r="51" spans="2:14" x14ac:dyDescent="0.35">
      <c r="D51" s="34"/>
      <c r="N51" s="34"/>
    </row>
    <row r="52" spans="2:14" x14ac:dyDescent="0.35">
      <c r="B52" s="33"/>
      <c r="C52" s="33"/>
      <c r="D52" s="33"/>
      <c r="E52" s="33"/>
      <c r="F52" s="33"/>
      <c r="G52" s="33"/>
      <c r="H52" s="33"/>
      <c r="I52" s="33"/>
      <c r="N52" s="34"/>
    </row>
    <row r="53" spans="2:14" x14ac:dyDescent="0.35">
      <c r="B53" s="33"/>
      <c r="C53" s="33"/>
      <c r="D53" s="33"/>
      <c r="E53" s="33"/>
      <c r="F53" s="33"/>
      <c r="G53" s="33"/>
      <c r="H53" s="33"/>
      <c r="I53" s="33"/>
    </row>
    <row r="54" spans="2:14" x14ac:dyDescent="0.35">
      <c r="B54" s="33"/>
      <c r="C54" s="33"/>
      <c r="D54" s="33"/>
      <c r="E54" s="33"/>
      <c r="F54" s="33"/>
      <c r="G54" s="33"/>
      <c r="H54" s="33"/>
      <c r="I54" s="33"/>
    </row>
    <row r="55" spans="2:14" x14ac:dyDescent="0.35">
      <c r="B55" s="33"/>
      <c r="C55" s="33"/>
      <c r="D55" s="33"/>
      <c r="E55" s="33"/>
      <c r="F55" s="33"/>
      <c r="G55" s="33"/>
      <c r="H55" s="33"/>
      <c r="I55" s="33"/>
      <c r="J55" s="34"/>
      <c r="K55" s="34"/>
    </row>
    <row r="56" spans="2:14" x14ac:dyDescent="0.35">
      <c r="B56" s="33"/>
      <c r="C56" s="33"/>
      <c r="D56" s="33"/>
      <c r="E56" s="33"/>
      <c r="F56" s="33"/>
      <c r="G56" s="33"/>
      <c r="H56" s="33"/>
      <c r="I56" s="33"/>
    </row>
    <row r="57" spans="2:14" x14ac:dyDescent="0.35">
      <c r="B57" s="33"/>
      <c r="C57" s="33"/>
      <c r="D57" s="33"/>
      <c r="E57" s="33"/>
      <c r="F57" s="33"/>
      <c r="G57" s="33"/>
      <c r="H57" s="33"/>
      <c r="I57" s="33"/>
    </row>
    <row r="58" spans="2:14" x14ac:dyDescent="0.35">
      <c r="H58" s="33"/>
      <c r="I58" s="33"/>
    </row>
    <row r="59" spans="2:14" x14ac:dyDescent="0.35">
      <c r="H59" s="33"/>
      <c r="I59" s="33"/>
    </row>
    <row r="60" spans="2:14" x14ac:dyDescent="0.35">
      <c r="H60" s="33"/>
      <c r="I60" s="33"/>
    </row>
  </sheetData>
  <mergeCells count="36">
    <mergeCell ref="AN2:BC2"/>
    <mergeCell ref="AN13:AN14"/>
    <mergeCell ref="AN8:AN9"/>
    <mergeCell ref="AN10:AN11"/>
    <mergeCell ref="AN4:AN5"/>
    <mergeCell ref="AN6:AN7"/>
    <mergeCell ref="A20:A25"/>
    <mergeCell ref="C2:L2"/>
    <mergeCell ref="K5:K7"/>
    <mergeCell ref="L5:L7"/>
    <mergeCell ref="K14:K19"/>
    <mergeCell ref="L14:L19"/>
    <mergeCell ref="K20:K25"/>
    <mergeCell ref="L20:L25"/>
    <mergeCell ref="M2:R2"/>
    <mergeCell ref="C1:L1"/>
    <mergeCell ref="A5:A7"/>
    <mergeCell ref="A14:A19"/>
    <mergeCell ref="A8:A13"/>
    <mergeCell ref="K8:K13"/>
    <mergeCell ref="L8:L13"/>
    <mergeCell ref="W1:AF1"/>
    <mergeCell ref="W2:AF2"/>
    <mergeCell ref="AG2:AL2"/>
    <mergeCell ref="U5:U7"/>
    <mergeCell ref="AE5:AE7"/>
    <mergeCell ref="AF5:AF7"/>
    <mergeCell ref="U20:U25"/>
    <mergeCell ref="AE20:AE25"/>
    <mergeCell ref="AF20:AF25"/>
    <mergeCell ref="U8:U13"/>
    <mergeCell ref="AE8:AE13"/>
    <mergeCell ref="AF8:AF13"/>
    <mergeCell ref="U14:U19"/>
    <mergeCell ref="AE14:AE19"/>
    <mergeCell ref="AF14:AF19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3CF-6B52-4A6D-8BC4-174ABC0D1B82}">
  <dimension ref="A1:AO67"/>
  <sheetViews>
    <sheetView topLeftCell="F1" zoomScale="58" zoomScaleNormal="70" workbookViewId="0">
      <selection activeCell="Y46" sqref="Y46:AE51"/>
    </sheetView>
  </sheetViews>
  <sheetFormatPr defaultRowHeight="14.5" x14ac:dyDescent="0.35"/>
  <cols>
    <col min="1" max="1" width="11" customWidth="1"/>
    <col min="2" max="2" width="20.7265625" bestFit="1" customWidth="1"/>
    <col min="3" max="3" width="21" bestFit="1" customWidth="1"/>
    <col min="4" max="4" width="13.54296875" bestFit="1" customWidth="1"/>
    <col min="5" max="5" width="14.453125" bestFit="1" customWidth="1"/>
    <col min="6" max="6" width="13.1796875" bestFit="1" customWidth="1"/>
    <col min="7" max="7" width="14.453125" bestFit="1" customWidth="1"/>
    <col min="8" max="8" width="13.1796875" bestFit="1" customWidth="1"/>
    <col min="9" max="9" width="14.453125" bestFit="1" customWidth="1"/>
    <col min="10" max="11" width="8.81640625" bestFit="1" customWidth="1"/>
    <col min="12" max="12" width="10.1796875" bestFit="1" customWidth="1"/>
    <col min="13" max="13" width="10.26953125" bestFit="1" customWidth="1"/>
    <col min="14" max="14" width="10.1796875" bestFit="1" customWidth="1"/>
    <col min="15" max="15" width="11.1796875" bestFit="1" customWidth="1"/>
    <col min="17" max="17" width="10" bestFit="1" customWidth="1"/>
    <col min="18" max="18" width="6.81640625" bestFit="1" customWidth="1"/>
    <col min="19" max="19" width="21.7265625" bestFit="1" customWidth="1"/>
    <col min="20" max="20" width="23.453125" bestFit="1" customWidth="1"/>
    <col min="21" max="23" width="13.1796875" bestFit="1" customWidth="1"/>
    <col min="25" max="25" width="11" customWidth="1"/>
    <col min="26" max="26" width="20.7265625" bestFit="1" customWidth="1"/>
    <col min="27" max="27" width="21" bestFit="1" customWidth="1"/>
    <col min="28" max="28" width="13.54296875" bestFit="1" customWidth="1"/>
    <col min="29" max="29" width="14.453125" bestFit="1" customWidth="1"/>
    <col min="30" max="30" width="13.1796875" bestFit="1" customWidth="1"/>
    <col min="31" max="31" width="14.453125" bestFit="1" customWidth="1"/>
    <col min="32" max="32" width="13.1796875" bestFit="1" customWidth="1"/>
    <col min="33" max="33" width="14.453125" bestFit="1" customWidth="1"/>
  </cols>
  <sheetData>
    <row r="1" spans="1:39" ht="15" customHeight="1" x14ac:dyDescent="0.35">
      <c r="B1" s="93" t="s">
        <v>76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Y1" s="93" t="s">
        <v>77</v>
      </c>
      <c r="Z1" s="93"/>
      <c r="AA1" s="93"/>
      <c r="AB1" s="93"/>
      <c r="AC1" s="93"/>
      <c r="AD1" s="93"/>
      <c r="AE1" s="93"/>
      <c r="AF1" s="93"/>
      <c r="AG1" s="93"/>
      <c r="AH1" s="41"/>
      <c r="AI1" s="41"/>
      <c r="AJ1" s="41"/>
      <c r="AK1" s="41"/>
    </row>
    <row r="2" spans="1:39" ht="15" customHeight="1" x14ac:dyDescent="0.35"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Y2" s="93"/>
      <c r="Z2" s="93"/>
      <c r="AA2" s="93"/>
      <c r="AB2" s="93"/>
      <c r="AC2" s="93"/>
      <c r="AD2" s="93"/>
      <c r="AE2" s="93"/>
      <c r="AF2" s="93"/>
      <c r="AG2" s="93"/>
      <c r="AH2" s="41"/>
      <c r="AI2" s="41"/>
      <c r="AJ2" s="41"/>
      <c r="AK2" s="41"/>
    </row>
    <row r="3" spans="1:39" ht="18.5" x14ac:dyDescent="0.45">
      <c r="B3" s="82" t="s">
        <v>30</v>
      </c>
      <c r="C3" s="82"/>
      <c r="D3" s="82"/>
      <c r="E3" s="82"/>
      <c r="F3" s="82"/>
      <c r="G3" s="82"/>
      <c r="H3" s="82"/>
      <c r="I3" s="82" t="s">
        <v>33</v>
      </c>
      <c r="J3" s="82"/>
      <c r="K3" s="82"/>
      <c r="L3" s="82"/>
      <c r="M3" s="82"/>
      <c r="N3" s="82"/>
      <c r="O3" s="82"/>
      <c r="Z3" s="82" t="s">
        <v>30</v>
      </c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</row>
    <row r="4" spans="1:39" x14ac:dyDescent="0.35">
      <c r="A4" s="12" t="s">
        <v>1</v>
      </c>
      <c r="B4" s="12" t="s">
        <v>55</v>
      </c>
      <c r="C4" s="12" t="s">
        <v>54</v>
      </c>
      <c r="D4" s="12" t="s">
        <v>57</v>
      </c>
      <c r="E4" s="12" t="s">
        <v>56</v>
      </c>
      <c r="F4" s="12" t="s">
        <v>19</v>
      </c>
      <c r="G4" s="12" t="s">
        <v>20</v>
      </c>
      <c r="H4" s="12" t="s">
        <v>28</v>
      </c>
      <c r="I4" s="12" t="s">
        <v>29</v>
      </c>
      <c r="J4" s="12" t="s">
        <v>14</v>
      </c>
      <c r="K4" s="12" t="s">
        <v>15</v>
      </c>
      <c r="L4" s="12" t="s">
        <v>31</v>
      </c>
      <c r="M4" s="12" t="s">
        <v>16</v>
      </c>
      <c r="N4" s="12" t="s">
        <v>17</v>
      </c>
      <c r="O4" s="12" t="s">
        <v>18</v>
      </c>
      <c r="Y4" s="12" t="s">
        <v>1</v>
      </c>
      <c r="Z4" s="12" t="s">
        <v>55</v>
      </c>
      <c r="AA4" s="12" t="s">
        <v>54</v>
      </c>
      <c r="AB4" s="12" t="s">
        <v>57</v>
      </c>
      <c r="AC4" s="12" t="s">
        <v>56</v>
      </c>
      <c r="AD4" s="12" t="s">
        <v>19</v>
      </c>
      <c r="AE4" s="12" t="s">
        <v>20</v>
      </c>
      <c r="AF4" s="12" t="s">
        <v>28</v>
      </c>
      <c r="AG4" s="12" t="s">
        <v>29</v>
      </c>
      <c r="AH4" s="12" t="s">
        <v>14</v>
      </c>
      <c r="AI4" s="12" t="s">
        <v>15</v>
      </c>
      <c r="AJ4" s="12" t="s">
        <v>31</v>
      </c>
      <c r="AK4" s="12" t="s">
        <v>16</v>
      </c>
      <c r="AL4" s="12" t="s">
        <v>17</v>
      </c>
      <c r="AM4" s="12" t="s">
        <v>18</v>
      </c>
    </row>
    <row r="5" spans="1:39" ht="16.5" x14ac:dyDescent="0.35">
      <c r="A5" s="1" t="s">
        <v>37</v>
      </c>
      <c r="B5" s="2">
        <v>5.2469029999999997</v>
      </c>
      <c r="C5" s="2">
        <v>-3.5997349999999999</v>
      </c>
      <c r="D5" s="2">
        <v>0.46792299999999998</v>
      </c>
      <c r="E5" s="2">
        <v>0.465974</v>
      </c>
      <c r="F5" s="2">
        <v>0.66114799999999996</v>
      </c>
      <c r="G5" s="2">
        <v>0.64056800000000003</v>
      </c>
      <c r="H5" s="2">
        <v>0.661111</v>
      </c>
      <c r="I5" s="2">
        <v>0.64421899999999999</v>
      </c>
      <c r="J5" s="1">
        <v>9.2999999999999999E-2</v>
      </c>
      <c r="K5" s="1">
        <v>1E-3</v>
      </c>
      <c r="L5" s="1">
        <v>0.95599999999999996</v>
      </c>
      <c r="M5" s="1">
        <v>-8.67</v>
      </c>
      <c r="N5" s="1">
        <v>-10.34</v>
      </c>
      <c r="O5" s="1">
        <v>-10.34</v>
      </c>
      <c r="Y5" s="1" t="s">
        <v>79</v>
      </c>
      <c r="Z5" s="2">
        <v>0.96915939983782384</v>
      </c>
      <c r="AA5" s="2">
        <v>0.90841516821806789</v>
      </c>
      <c r="AB5" s="2">
        <v>0.95670797408285058</v>
      </c>
      <c r="AC5" s="2">
        <v>0.95272307947094337</v>
      </c>
      <c r="AD5" s="2">
        <v>0.86518784506528013</v>
      </c>
      <c r="AE5" s="2">
        <v>0.83825655910291863</v>
      </c>
      <c r="AF5" s="2">
        <v>0.86513942632958496</v>
      </c>
      <c r="AG5" s="2">
        <v>0.84303431056300515</v>
      </c>
      <c r="AH5" s="2">
        <v>9.2999999999999999E-2</v>
      </c>
      <c r="AI5" s="2">
        <v>1E-3</v>
      </c>
      <c r="AJ5" s="2">
        <v>0.95599999999999996</v>
      </c>
      <c r="AK5" s="27">
        <v>-8.67</v>
      </c>
      <c r="AL5" s="27">
        <v>-10.34</v>
      </c>
      <c r="AM5" s="27">
        <v>-10.34</v>
      </c>
    </row>
    <row r="6" spans="1:39" ht="16.5" x14ac:dyDescent="0.35">
      <c r="A6" s="3" t="s">
        <v>40</v>
      </c>
      <c r="B6" s="40">
        <v>4.8722599999999998</v>
      </c>
      <c r="C6" s="40">
        <v>-3.1201379999999999</v>
      </c>
      <c r="D6" s="40">
        <v>0.46661000000000002</v>
      </c>
      <c r="E6" s="40">
        <v>0.46377000000000002</v>
      </c>
      <c r="F6" s="40">
        <v>0.59040899999999996</v>
      </c>
      <c r="G6" s="40">
        <v>0.56896999999999998</v>
      </c>
      <c r="H6" s="40">
        <v>0.65371900000000005</v>
      </c>
      <c r="I6" s="40">
        <v>0.62742600000000004</v>
      </c>
      <c r="J6" s="3">
        <v>9.1999999999999998E-2</v>
      </c>
      <c r="K6" s="3">
        <v>2E-3</v>
      </c>
      <c r="L6" s="3">
        <v>0.96599999999999997</v>
      </c>
      <c r="M6" s="3">
        <v>-8.9499999999999993</v>
      </c>
      <c r="N6" s="3">
        <v>-10.7</v>
      </c>
      <c r="O6" s="3">
        <v>10.61</v>
      </c>
      <c r="Y6" s="3" t="s">
        <v>40</v>
      </c>
      <c r="Z6" s="23">
        <v>0.89995880950225993</v>
      </c>
      <c r="AA6" s="23">
        <v>0.7873859287235272</v>
      </c>
      <c r="AB6" s="23">
        <v>0.95402343502413633</v>
      </c>
      <c r="AC6" s="23">
        <v>0.94821681588723716</v>
      </c>
      <c r="AD6" s="23">
        <v>0.77261776548843375</v>
      </c>
      <c r="AE6" s="23">
        <v>0.74456237968925632</v>
      </c>
      <c r="AF6" s="23">
        <v>0.85546614810636945</v>
      </c>
      <c r="AG6" s="23">
        <v>0.82105874762977205</v>
      </c>
      <c r="AH6" s="4">
        <v>9.1999999999999998E-2</v>
      </c>
      <c r="AI6" s="4">
        <v>2E-3</v>
      </c>
      <c r="AJ6" s="4">
        <v>0.96599999999999997</v>
      </c>
      <c r="AK6" s="28">
        <v>-8.9499999999999993</v>
      </c>
      <c r="AL6" s="28">
        <v>-10.7</v>
      </c>
      <c r="AM6" s="28">
        <v>10.61</v>
      </c>
    </row>
    <row r="7" spans="1:39" ht="16.5" x14ac:dyDescent="0.35">
      <c r="A7" s="7" t="s">
        <v>43</v>
      </c>
      <c r="B7" s="8">
        <v>4.8597840000000003</v>
      </c>
      <c r="C7" s="8">
        <v>-3.0855000000000001</v>
      </c>
      <c r="D7" s="8">
        <v>0.46626800000000002</v>
      </c>
      <c r="E7" s="8">
        <v>0.46224700000000002</v>
      </c>
      <c r="F7" s="8">
        <v>0.56498499999999996</v>
      </c>
      <c r="G7" s="8">
        <v>0.53966899999999995</v>
      </c>
      <c r="H7" s="8">
        <v>0.65208200000000005</v>
      </c>
      <c r="I7" s="8">
        <v>0.62226800000000004</v>
      </c>
      <c r="J7" s="7">
        <v>9.0999999999999998E-2</v>
      </c>
      <c r="K7" s="7">
        <v>2E-3</v>
      </c>
      <c r="L7" s="7">
        <v>0.96599999999999997</v>
      </c>
      <c r="M7" s="7">
        <v>-9.08</v>
      </c>
      <c r="N7" s="7">
        <v>-10.82</v>
      </c>
      <c r="O7" s="7">
        <v>-10.72</v>
      </c>
      <c r="Y7" s="7" t="s">
        <v>43</v>
      </c>
      <c r="Z7" s="8">
        <v>0.89765435815784278</v>
      </c>
      <c r="AA7" s="8">
        <v>0.77864481733706759</v>
      </c>
      <c r="AB7" s="8">
        <v>0.95332418722666468</v>
      </c>
      <c r="AC7" s="8">
        <v>0.94510291414586478</v>
      </c>
      <c r="AD7" s="8">
        <v>0.73934755099343463</v>
      </c>
      <c r="AE7" s="8">
        <v>0.70621866686208634</v>
      </c>
      <c r="AF7" s="8">
        <v>0.85332394620547602</v>
      </c>
      <c r="AG7" s="8">
        <v>0.8143089141509644</v>
      </c>
      <c r="AH7" s="8">
        <v>9.0999999999999998E-2</v>
      </c>
      <c r="AI7" s="8">
        <v>2E-3</v>
      </c>
      <c r="AJ7" s="8">
        <v>0.96599999999999997</v>
      </c>
      <c r="AK7" s="29">
        <v>-9.08</v>
      </c>
      <c r="AL7" s="29">
        <v>-10.82</v>
      </c>
      <c r="AM7" s="29">
        <v>-10.72</v>
      </c>
    </row>
    <row r="8" spans="1:39" ht="16.5" x14ac:dyDescent="0.35">
      <c r="A8" s="11" t="s">
        <v>48</v>
      </c>
      <c r="B8" s="18">
        <v>4.8476990000000004</v>
      </c>
      <c r="C8" s="18">
        <v>-3.0592769999999998</v>
      </c>
      <c r="D8" s="18">
        <v>0.46615400000000001</v>
      </c>
      <c r="E8" s="18">
        <v>0.46268999999999999</v>
      </c>
      <c r="F8" s="18">
        <v>0.55888499999999997</v>
      </c>
      <c r="G8" s="18">
        <v>0.53221300000000005</v>
      </c>
      <c r="H8" s="18">
        <v>0.65241800000000005</v>
      </c>
      <c r="I8" s="18">
        <v>0.62358000000000002</v>
      </c>
      <c r="J8" s="11">
        <v>9.0999999999999998E-2</v>
      </c>
      <c r="K8" s="11">
        <v>2E-3</v>
      </c>
      <c r="L8" s="11">
        <v>0.96699999999999997</v>
      </c>
      <c r="M8" s="11">
        <v>-9.43</v>
      </c>
      <c r="N8" s="11">
        <v>-11.26</v>
      </c>
      <c r="O8" s="11">
        <v>-10.99</v>
      </c>
      <c r="Y8" s="11" t="s">
        <v>48</v>
      </c>
      <c r="Z8" s="18">
        <v>0.89542212871753479</v>
      </c>
      <c r="AA8" s="18">
        <v>0.77202728272516341</v>
      </c>
      <c r="AB8" s="18">
        <v>0.95309110462750746</v>
      </c>
      <c r="AC8" s="18">
        <v>0.94600866494785285</v>
      </c>
      <c r="AD8" s="18">
        <v>0.73136500267611648</v>
      </c>
      <c r="AE8" s="18">
        <v>0.69646163731226296</v>
      </c>
      <c r="AF8" s="18">
        <v>0.85376364067016763</v>
      </c>
      <c r="AG8" s="18">
        <v>0.8160258163464269</v>
      </c>
      <c r="AH8" s="18">
        <v>9.0999999999999998E-2</v>
      </c>
      <c r="AI8" s="18">
        <v>2E-3</v>
      </c>
      <c r="AJ8" s="18">
        <v>0.96699999999999997</v>
      </c>
      <c r="AK8" s="31">
        <v>-9.43</v>
      </c>
      <c r="AL8" s="31">
        <v>-11.26</v>
      </c>
      <c r="AM8" s="31">
        <v>-10.99</v>
      </c>
    </row>
    <row r="11" spans="1:39" ht="18.5" x14ac:dyDescent="0.45">
      <c r="B11" s="82" t="s">
        <v>30</v>
      </c>
      <c r="C11" s="82"/>
      <c r="D11" s="82"/>
      <c r="E11" s="82"/>
      <c r="F11" s="82"/>
      <c r="G11" s="82"/>
      <c r="H11" s="82"/>
      <c r="I11" s="82" t="s">
        <v>33</v>
      </c>
      <c r="J11" s="82"/>
      <c r="K11" s="82"/>
      <c r="L11" s="82"/>
      <c r="M11" s="82"/>
      <c r="N11" s="82"/>
      <c r="O11" s="82"/>
      <c r="Z11" s="82" t="s">
        <v>30</v>
      </c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</row>
    <row r="12" spans="1:39" x14ac:dyDescent="0.35">
      <c r="A12" s="12" t="s">
        <v>1</v>
      </c>
      <c r="B12" s="12" t="s">
        <v>55</v>
      </c>
      <c r="C12" s="12" t="s">
        <v>54</v>
      </c>
      <c r="D12" s="12" t="s">
        <v>57</v>
      </c>
      <c r="E12" s="12" t="s">
        <v>56</v>
      </c>
      <c r="F12" s="12" t="s">
        <v>19</v>
      </c>
      <c r="G12" s="12" t="s">
        <v>20</v>
      </c>
      <c r="H12" s="12" t="s">
        <v>28</v>
      </c>
      <c r="I12" s="12" t="s">
        <v>29</v>
      </c>
      <c r="J12" s="12" t="s">
        <v>14</v>
      </c>
      <c r="K12" s="12" t="s">
        <v>15</v>
      </c>
      <c r="L12" s="12" t="s">
        <v>31</v>
      </c>
      <c r="M12" s="12" t="s">
        <v>16</v>
      </c>
      <c r="N12" s="12" t="s">
        <v>17</v>
      </c>
      <c r="O12" s="12" t="s">
        <v>18</v>
      </c>
      <c r="Y12" s="12" t="s">
        <v>1</v>
      </c>
      <c r="Z12" s="12" t="s">
        <v>55</v>
      </c>
      <c r="AA12" s="12" t="s">
        <v>54</v>
      </c>
      <c r="AB12" s="12" t="s">
        <v>57</v>
      </c>
      <c r="AC12" s="12" t="s">
        <v>56</v>
      </c>
      <c r="AD12" s="12" t="s">
        <v>19</v>
      </c>
      <c r="AE12" s="12" t="s">
        <v>20</v>
      </c>
      <c r="AF12" s="12" t="s">
        <v>28</v>
      </c>
      <c r="AG12" s="12" t="s">
        <v>29</v>
      </c>
      <c r="AH12" s="12" t="s">
        <v>14</v>
      </c>
      <c r="AI12" s="12" t="s">
        <v>15</v>
      </c>
      <c r="AJ12" s="12" t="s">
        <v>31</v>
      </c>
      <c r="AK12" s="12" t="s">
        <v>16</v>
      </c>
      <c r="AL12" s="12" t="s">
        <v>17</v>
      </c>
      <c r="AM12" s="12" t="s">
        <v>18</v>
      </c>
    </row>
    <row r="13" spans="1:39" ht="16.5" x14ac:dyDescent="0.35">
      <c r="A13" s="1" t="s">
        <v>38</v>
      </c>
      <c r="B13" s="2">
        <v>4.026033</v>
      </c>
      <c r="C13" s="2">
        <v>-1.5949279999999999</v>
      </c>
      <c r="D13" s="2">
        <v>0.39337899999999998</v>
      </c>
      <c r="E13" s="2">
        <v>0.38700699999999999</v>
      </c>
      <c r="F13" s="2">
        <v>0.51469500000000001</v>
      </c>
      <c r="G13" s="2">
        <v>0.36568299999999998</v>
      </c>
      <c r="H13" s="2">
        <v>0.51451599999999997</v>
      </c>
      <c r="I13" s="2">
        <v>0.37383</v>
      </c>
      <c r="J13" s="12" t="s">
        <v>32</v>
      </c>
      <c r="K13" s="1">
        <v>5.5E-2</v>
      </c>
      <c r="L13" s="1">
        <v>-1.421</v>
      </c>
      <c r="M13" s="1">
        <v>1.45</v>
      </c>
      <c r="N13" s="1">
        <v>-1.98</v>
      </c>
      <c r="O13" s="1">
        <v>-1.98</v>
      </c>
      <c r="Y13" s="1" t="s">
        <v>38</v>
      </c>
      <c r="Z13" s="2">
        <v>0.74365158380234464</v>
      </c>
      <c r="AA13" s="2">
        <v>0.40248984645139341</v>
      </c>
      <c r="AB13" s="2">
        <v>0.80429648924446473</v>
      </c>
      <c r="AC13" s="2">
        <v>0.79126839870209797</v>
      </c>
      <c r="AD13" s="2">
        <v>0.67353732888229922</v>
      </c>
      <c r="AE13" s="2">
        <v>0.47853806824947942</v>
      </c>
      <c r="AF13" s="2">
        <v>0.67330308689069263</v>
      </c>
      <c r="AG13" s="2">
        <v>0.48919935040377299</v>
      </c>
      <c r="AH13" s="2" t="s">
        <v>32</v>
      </c>
      <c r="AI13" s="2">
        <v>5.5E-2</v>
      </c>
      <c r="AJ13" s="2">
        <v>-1.421</v>
      </c>
      <c r="AK13" s="27">
        <v>1.45</v>
      </c>
      <c r="AL13" s="27">
        <v>-1.98</v>
      </c>
      <c r="AM13" s="27">
        <v>-1.98</v>
      </c>
    </row>
    <row r="14" spans="1:39" ht="16.5" x14ac:dyDescent="0.35">
      <c r="A14" s="3" t="s">
        <v>41</v>
      </c>
      <c r="B14" s="40">
        <v>3.895991</v>
      </c>
      <c r="C14" s="40">
        <v>-1.3161069999999999</v>
      </c>
      <c r="D14" s="40">
        <v>0.39296199999999998</v>
      </c>
      <c r="E14" s="40">
        <v>0.38696599999999998</v>
      </c>
      <c r="F14" s="40">
        <v>0.50315900000000002</v>
      </c>
      <c r="G14" s="40">
        <v>0.44781199999999999</v>
      </c>
      <c r="H14" s="40">
        <v>0.48818</v>
      </c>
      <c r="I14" s="40">
        <v>0.34197300000000003</v>
      </c>
      <c r="J14" s="12"/>
      <c r="K14" s="3">
        <v>5.5E-2</v>
      </c>
      <c r="L14" s="3">
        <v>-1.4530000000000001</v>
      </c>
      <c r="M14" s="3">
        <v>0.62</v>
      </c>
      <c r="N14" s="3">
        <v>-2.84</v>
      </c>
      <c r="O14" s="3">
        <v>-3.08</v>
      </c>
      <c r="Y14" s="3" t="s">
        <v>41</v>
      </c>
      <c r="Z14" s="23">
        <v>0.71963142816506487</v>
      </c>
      <c r="AA14" s="23">
        <v>0.33212765989662479</v>
      </c>
      <c r="AB14" s="23">
        <v>0.80344389763175805</v>
      </c>
      <c r="AC14" s="23">
        <v>0.79118457074976944</v>
      </c>
      <c r="AD14" s="23">
        <v>0.65844115226122035</v>
      </c>
      <c r="AE14" s="23">
        <v>0.58601326673358045</v>
      </c>
      <c r="AF14" s="23">
        <v>0.6388394159915306</v>
      </c>
      <c r="AG14" s="23">
        <v>0.44751081897019895</v>
      </c>
      <c r="AH14" s="4"/>
      <c r="AI14" s="4">
        <v>5.5E-2</v>
      </c>
      <c r="AJ14" s="4">
        <v>-1.4530000000000001</v>
      </c>
      <c r="AK14" s="28">
        <v>0.62</v>
      </c>
      <c r="AL14" s="28">
        <v>-2.84</v>
      </c>
      <c r="AM14" s="28">
        <v>-3.08</v>
      </c>
    </row>
    <row r="15" spans="1:39" ht="16.5" x14ac:dyDescent="0.35">
      <c r="A15" s="7" t="s">
        <v>44</v>
      </c>
      <c r="B15" s="8">
        <v>3.8795169999999999</v>
      </c>
      <c r="C15" s="8">
        <v>-1.305418</v>
      </c>
      <c r="D15" s="8">
        <v>0.392814</v>
      </c>
      <c r="E15" s="8">
        <v>0.38674399999999998</v>
      </c>
      <c r="F15" s="8">
        <v>0.49825399999999997</v>
      </c>
      <c r="G15" s="8">
        <v>0.43994899999999998</v>
      </c>
      <c r="H15" s="8">
        <v>0.48200399999999999</v>
      </c>
      <c r="I15" s="8">
        <v>0.32834200000000002</v>
      </c>
      <c r="J15" s="12" t="s">
        <v>32</v>
      </c>
      <c r="K15" s="7">
        <v>5.6000000000000001E-2</v>
      </c>
      <c r="L15" s="7">
        <v>-1.46</v>
      </c>
      <c r="M15" s="7">
        <v>0.26</v>
      </c>
      <c r="N15" s="7">
        <v>-3.64</v>
      </c>
      <c r="O15" s="7">
        <v>-3.17</v>
      </c>
      <c r="Y15" s="7" t="s">
        <v>44</v>
      </c>
      <c r="Z15" s="8">
        <v>0.71658850323336165</v>
      </c>
      <c r="AA15" s="8">
        <v>0.32943022529849941</v>
      </c>
      <c r="AB15" s="8">
        <v>0.80314129916969434</v>
      </c>
      <c r="AC15" s="8">
        <v>0.79073067305667377</v>
      </c>
      <c r="AD15" s="8">
        <v>0.65202239824540964</v>
      </c>
      <c r="AE15" s="8">
        <v>0.57572363109110958</v>
      </c>
      <c r="AF15" s="8">
        <v>0.63075741297386556</v>
      </c>
      <c r="AG15" s="8">
        <v>0.42967309501718864</v>
      </c>
      <c r="AH15" s="8" t="s">
        <v>32</v>
      </c>
      <c r="AI15" s="8">
        <v>5.6000000000000001E-2</v>
      </c>
      <c r="AJ15" s="8">
        <v>-1.46</v>
      </c>
      <c r="AK15" s="29">
        <v>0.26</v>
      </c>
      <c r="AL15" s="29">
        <v>-3.64</v>
      </c>
      <c r="AM15" s="29">
        <v>-3.17</v>
      </c>
    </row>
    <row r="16" spans="1:39" ht="16.5" x14ac:dyDescent="0.35">
      <c r="A16" s="11" t="s">
        <v>49</v>
      </c>
      <c r="B16" s="18">
        <v>3.8762780000000001</v>
      </c>
      <c r="C16" s="18">
        <v>-1.283396</v>
      </c>
      <c r="D16" s="18">
        <v>0.392928</v>
      </c>
      <c r="E16" s="18">
        <v>0.38702700000000001</v>
      </c>
      <c r="F16" s="18">
        <v>0.50714400000000004</v>
      </c>
      <c r="G16" s="18">
        <v>0.45520699999999997</v>
      </c>
      <c r="H16" s="18">
        <v>0.48613400000000001</v>
      </c>
      <c r="I16" s="18">
        <v>0.33768500000000001</v>
      </c>
      <c r="J16" s="12" t="s">
        <v>32</v>
      </c>
      <c r="K16" s="11">
        <v>5.6000000000000001E-2</v>
      </c>
      <c r="L16" s="11">
        <v>-1.468</v>
      </c>
      <c r="M16" s="11">
        <v>0.06</v>
      </c>
      <c r="N16" s="11">
        <v>-3.83</v>
      </c>
      <c r="O16" s="11">
        <v>-3.32</v>
      </c>
      <c r="Y16" s="11" t="s">
        <v>49</v>
      </c>
      <c r="Z16" s="18">
        <v>0.71599022510699373</v>
      </c>
      <c r="AA16" s="18">
        <v>0.32387283875907408</v>
      </c>
      <c r="AB16" s="18">
        <v>0.80337438176885156</v>
      </c>
      <c r="AC16" s="18">
        <v>0.7913092903861606</v>
      </c>
      <c r="AD16" s="18">
        <v>0.66365598095704215</v>
      </c>
      <c r="AE16" s="18">
        <v>0.59569047080023074</v>
      </c>
      <c r="AF16" s="18">
        <v>0.63616199076903346</v>
      </c>
      <c r="AG16" s="18">
        <v>0.44189948008746777</v>
      </c>
      <c r="AH16" s="18" t="s">
        <v>32</v>
      </c>
      <c r="AI16" s="18">
        <v>5.6000000000000001E-2</v>
      </c>
      <c r="AJ16" s="18">
        <v>-1.468</v>
      </c>
      <c r="AK16" s="31">
        <v>0.06</v>
      </c>
      <c r="AL16" s="31">
        <v>-3.83</v>
      </c>
      <c r="AM16" s="31">
        <v>-3.32</v>
      </c>
    </row>
    <row r="19" spans="1:39" ht="18.5" x14ac:dyDescent="0.45">
      <c r="B19" s="82" t="s">
        <v>30</v>
      </c>
      <c r="C19" s="82"/>
      <c r="D19" s="82"/>
      <c r="E19" s="82"/>
      <c r="F19" s="82"/>
      <c r="G19" s="82"/>
      <c r="H19" s="82"/>
      <c r="I19" s="82" t="s">
        <v>33</v>
      </c>
      <c r="J19" s="82"/>
      <c r="K19" s="82"/>
      <c r="L19" s="82"/>
      <c r="M19" s="82"/>
      <c r="N19" s="82"/>
      <c r="O19" s="82"/>
      <c r="Z19" s="82" t="s">
        <v>30</v>
      </c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</row>
    <row r="20" spans="1:39" x14ac:dyDescent="0.35">
      <c r="A20" s="12" t="s">
        <v>1</v>
      </c>
      <c r="B20" s="12" t="s">
        <v>55</v>
      </c>
      <c r="C20" s="12" t="s">
        <v>54</v>
      </c>
      <c r="D20" s="12" t="s">
        <v>57</v>
      </c>
      <c r="E20" s="12" t="s">
        <v>56</v>
      </c>
      <c r="F20" s="12" t="s">
        <v>19</v>
      </c>
      <c r="G20" s="12" t="s">
        <v>20</v>
      </c>
      <c r="H20" s="12" t="s">
        <v>28</v>
      </c>
      <c r="I20" s="12" t="s">
        <v>29</v>
      </c>
      <c r="J20" s="12" t="s">
        <v>14</v>
      </c>
      <c r="K20" s="12" t="s">
        <v>15</v>
      </c>
      <c r="L20" s="12" t="s">
        <v>31</v>
      </c>
      <c r="M20" s="12" t="s">
        <v>16</v>
      </c>
      <c r="N20" s="12" t="s">
        <v>17</v>
      </c>
      <c r="O20" s="12" t="s">
        <v>18</v>
      </c>
      <c r="Y20" s="12" t="s">
        <v>1</v>
      </c>
      <c r="Z20" s="12" t="s">
        <v>55</v>
      </c>
      <c r="AA20" s="12" t="s">
        <v>54</v>
      </c>
      <c r="AB20" s="12" t="s">
        <v>57</v>
      </c>
      <c r="AC20" s="12" t="s">
        <v>56</v>
      </c>
      <c r="AD20" s="12" t="s">
        <v>19</v>
      </c>
      <c r="AE20" s="12" t="s">
        <v>20</v>
      </c>
      <c r="AF20" s="12" t="s">
        <v>28</v>
      </c>
      <c r="AG20" s="12" t="s">
        <v>29</v>
      </c>
      <c r="AH20" s="12" t="s">
        <v>14</v>
      </c>
      <c r="AI20" s="12" t="s">
        <v>15</v>
      </c>
      <c r="AJ20" s="12" t="s">
        <v>31</v>
      </c>
      <c r="AK20" s="12" t="s">
        <v>16</v>
      </c>
      <c r="AL20" s="12" t="s">
        <v>17</v>
      </c>
      <c r="AM20" s="12" t="s">
        <v>18</v>
      </c>
    </row>
    <row r="21" spans="1:39" ht="16.5" x14ac:dyDescent="0.35">
      <c r="A21" s="1" t="s">
        <v>39</v>
      </c>
      <c r="B21" s="2">
        <v>5.2462</v>
      </c>
      <c r="C21" s="2">
        <v>-3.5989119999999999</v>
      </c>
      <c r="D21" s="2">
        <v>0.46790599999999999</v>
      </c>
      <c r="E21" s="2">
        <v>0.46597100000000002</v>
      </c>
      <c r="F21" s="2">
        <v>0.66115999999999997</v>
      </c>
      <c r="G21" s="2">
        <v>0.64445600000000003</v>
      </c>
      <c r="H21" s="2">
        <v>0.66114200000000001</v>
      </c>
      <c r="I21" s="2">
        <v>0.64044199999999996</v>
      </c>
      <c r="J21" s="12"/>
      <c r="K21" s="12"/>
      <c r="L21" s="12"/>
      <c r="M21" s="12"/>
      <c r="N21" s="12"/>
      <c r="O21" s="12"/>
      <c r="Y21" s="1" t="s">
        <v>39</v>
      </c>
      <c r="Z21" s="2">
        <v>0.96902954817902898</v>
      </c>
      <c r="AA21" s="2">
        <v>0.90820747912888677</v>
      </c>
      <c r="AB21" s="2">
        <v>0.95667321615139733</v>
      </c>
      <c r="AC21" s="2">
        <v>0.95271694571833399</v>
      </c>
      <c r="AD21" s="2">
        <v>0.86520354843901914</v>
      </c>
      <c r="AE21" s="2">
        <v>0.84334445219435017</v>
      </c>
      <c r="AF21" s="2">
        <v>0.86517999337841067</v>
      </c>
      <c r="AG21" s="2">
        <v>0.83809167367865911</v>
      </c>
      <c r="AH21" s="2"/>
      <c r="AI21" s="2"/>
      <c r="AJ21" s="2"/>
      <c r="AK21" s="27"/>
      <c r="AL21" s="27"/>
      <c r="AM21" s="27"/>
    </row>
    <row r="22" spans="1:39" ht="16.5" x14ac:dyDescent="0.35">
      <c r="A22" s="3" t="s">
        <v>42</v>
      </c>
      <c r="B22" s="40">
        <v>5.1835950000000004</v>
      </c>
      <c r="C22" s="40">
        <v>-3.521757</v>
      </c>
      <c r="D22" s="40">
        <v>0.46754099999999998</v>
      </c>
      <c r="E22" s="40">
        <v>0.465113</v>
      </c>
      <c r="F22" s="40">
        <v>0.55632499999999996</v>
      </c>
      <c r="G22" s="40">
        <v>0.48477900000000002</v>
      </c>
      <c r="H22" s="40">
        <v>0.65557500000000002</v>
      </c>
      <c r="I22" s="40">
        <v>0.63181100000000001</v>
      </c>
      <c r="J22" s="3">
        <v>9.1999999999999998E-2</v>
      </c>
      <c r="K22" s="3">
        <v>2E-3</v>
      </c>
      <c r="L22" s="3">
        <v>0.96299999999999997</v>
      </c>
      <c r="M22" s="3">
        <v>-9.4600000000000009</v>
      </c>
      <c r="N22" s="3">
        <v>-11.29</v>
      </c>
      <c r="O22" s="3">
        <v>-11.04</v>
      </c>
      <c r="Y22" s="3" t="s">
        <v>42</v>
      </c>
      <c r="Z22" s="23">
        <v>0.95746573153769854</v>
      </c>
      <c r="AA22" s="23">
        <v>0.8887369424633087</v>
      </c>
      <c r="AB22" s="23">
        <v>0.95592694291725355</v>
      </c>
      <c r="AC22" s="23">
        <v>0.95096269247204546</v>
      </c>
      <c r="AD22" s="23">
        <v>0.72801494961179947</v>
      </c>
      <c r="AE22" s="23">
        <v>0.63438881815100623</v>
      </c>
      <c r="AF22" s="23">
        <v>0.85789493657799931</v>
      </c>
      <c r="AG22" s="23">
        <v>0.82679702211689332</v>
      </c>
      <c r="AH22" s="4">
        <v>9.1999999999999998E-2</v>
      </c>
      <c r="AI22" s="4">
        <v>2E-3</v>
      </c>
      <c r="AJ22" s="4">
        <v>0.96299999999999997</v>
      </c>
      <c r="AK22" s="28">
        <v>-9.4600000000000009</v>
      </c>
      <c r="AL22" s="28">
        <v>-11.29</v>
      </c>
      <c r="AM22" s="28">
        <v>-11.04</v>
      </c>
    </row>
    <row r="23" spans="1:39" ht="16.5" x14ac:dyDescent="0.35">
      <c r="A23" s="7" t="s">
        <v>45</v>
      </c>
      <c r="B23" s="8">
        <v>5.1820950000000003</v>
      </c>
      <c r="C23" s="8">
        <v>-3.5314749999999999</v>
      </c>
      <c r="D23" s="8">
        <v>0.46750199999999997</v>
      </c>
      <c r="E23" s="8">
        <v>0.46582699999999999</v>
      </c>
      <c r="F23" s="8">
        <v>0.53852100000000003</v>
      </c>
      <c r="G23" s="8">
        <v>0.46083299999999999</v>
      </c>
      <c r="H23" s="8">
        <v>0.65537999999999996</v>
      </c>
      <c r="I23" s="8">
        <v>0.63535600000000003</v>
      </c>
      <c r="J23" s="7">
        <v>9.1999999999999998E-2</v>
      </c>
      <c r="K23" s="7">
        <v>2E-3</v>
      </c>
      <c r="L23" s="7">
        <v>0.96299999999999997</v>
      </c>
      <c r="M23" s="7">
        <v>-9.7100000000000009</v>
      </c>
      <c r="N23" s="7">
        <v>-11.53</v>
      </c>
      <c r="O23" s="7">
        <v>-11.28</v>
      </c>
      <c r="Y23" s="7" t="s">
        <v>45</v>
      </c>
      <c r="Z23" s="8">
        <v>0.95718866540940217</v>
      </c>
      <c r="AA23" s="8">
        <v>0.89118933926605748</v>
      </c>
      <c r="AB23" s="8">
        <v>0.95584720413333135</v>
      </c>
      <c r="AC23" s="8">
        <v>0.95242252559308271</v>
      </c>
      <c r="AD23" s="8">
        <v>0.70471637744105675</v>
      </c>
      <c r="AE23" s="8">
        <v>0.60305273585485886</v>
      </c>
      <c r="AF23" s="8">
        <v>0.85763975675474069</v>
      </c>
      <c r="AG23" s="8">
        <v>0.83143606044228557</v>
      </c>
      <c r="AH23" s="8">
        <v>9.1999999999999998E-2</v>
      </c>
      <c r="AI23" s="8">
        <v>2E-3</v>
      </c>
      <c r="AJ23" s="8">
        <v>0.96299999999999997</v>
      </c>
      <c r="AK23" s="29">
        <v>-9.7100000000000009</v>
      </c>
      <c r="AL23" s="29">
        <v>-11.53</v>
      </c>
      <c r="AM23" s="29">
        <v>-11.28</v>
      </c>
    </row>
    <row r="24" spans="1:39" ht="16.5" x14ac:dyDescent="0.35">
      <c r="A24" s="11" t="s">
        <v>50</v>
      </c>
      <c r="B24" s="18">
        <v>5.1577909999999996</v>
      </c>
      <c r="C24" s="18">
        <v>-3.49336</v>
      </c>
      <c r="D24" s="18">
        <v>0.467337</v>
      </c>
      <c r="E24" s="18">
        <v>0.46484900000000001</v>
      </c>
      <c r="F24" s="18">
        <v>0.55588099999999996</v>
      </c>
      <c r="G24" s="18">
        <v>0.49041800000000002</v>
      </c>
      <c r="H24" s="18">
        <v>0.65548799999999996</v>
      </c>
      <c r="I24" s="18">
        <v>0.63085000000000002</v>
      </c>
      <c r="J24" s="11">
        <v>9.0999999999999998E-2</v>
      </c>
      <c r="K24" s="11">
        <v>2E-3</v>
      </c>
      <c r="L24" s="11">
        <v>0.96299999999999997</v>
      </c>
      <c r="M24" s="11">
        <v>-9.83</v>
      </c>
      <c r="N24" s="11">
        <v>-11.68</v>
      </c>
      <c r="O24" s="11">
        <v>-11.39</v>
      </c>
      <c r="Y24" s="11" t="s">
        <v>50</v>
      </c>
      <c r="Z24" s="18">
        <v>0.9526994552879916</v>
      </c>
      <c r="AA24" s="18">
        <v>0.88157078564012903</v>
      </c>
      <c r="AB24" s="18">
        <v>0.9555098477398144</v>
      </c>
      <c r="AC24" s="18">
        <v>0.9504229222424182</v>
      </c>
      <c r="AD24" s="18">
        <v>0.72743392478345692</v>
      </c>
      <c r="AE24" s="18">
        <v>0.64176809519385158</v>
      </c>
      <c r="AF24" s="18">
        <v>0.85778108711839152</v>
      </c>
      <c r="AG24" s="18">
        <v>0.82553944360329612</v>
      </c>
      <c r="AH24" s="18">
        <v>9.0999999999999998E-2</v>
      </c>
      <c r="AI24" s="18">
        <v>2E-3</v>
      </c>
      <c r="AJ24" s="18">
        <v>0.96299999999999997</v>
      </c>
      <c r="AK24" s="31">
        <v>-9.83</v>
      </c>
      <c r="AL24" s="31">
        <v>-11.68</v>
      </c>
      <c r="AM24" s="31">
        <v>-11.39</v>
      </c>
    </row>
    <row r="26" spans="1:39" ht="18.5" x14ac:dyDescent="0.45">
      <c r="B26" s="82" t="s">
        <v>30</v>
      </c>
      <c r="C26" s="82"/>
      <c r="D26" s="82"/>
      <c r="E26" s="82"/>
      <c r="F26" s="82"/>
      <c r="G26" s="82"/>
      <c r="H26" s="82"/>
      <c r="I26" s="82" t="s">
        <v>33</v>
      </c>
      <c r="J26" s="82"/>
      <c r="K26" s="82"/>
      <c r="L26" s="82"/>
      <c r="M26" s="82"/>
      <c r="N26" s="82"/>
      <c r="O26" s="82"/>
      <c r="Z26" s="82" t="s">
        <v>30</v>
      </c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</row>
    <row r="27" spans="1:39" x14ac:dyDescent="0.35">
      <c r="A27" s="12" t="s">
        <v>1</v>
      </c>
      <c r="B27" s="12" t="s">
        <v>55</v>
      </c>
      <c r="C27" s="12" t="s">
        <v>54</v>
      </c>
      <c r="D27" s="12" t="s">
        <v>57</v>
      </c>
      <c r="E27" s="12" t="s">
        <v>56</v>
      </c>
      <c r="F27" s="12" t="s">
        <v>19</v>
      </c>
      <c r="G27" s="12" t="s">
        <v>20</v>
      </c>
      <c r="H27" s="12" t="s">
        <v>28</v>
      </c>
      <c r="I27" s="12" t="s">
        <v>29</v>
      </c>
      <c r="J27" s="12" t="s">
        <v>14</v>
      </c>
      <c r="K27" s="12" t="s">
        <v>15</v>
      </c>
      <c r="L27" s="12" t="s">
        <v>31</v>
      </c>
      <c r="M27" s="12" t="s">
        <v>16</v>
      </c>
      <c r="N27" s="12" t="s">
        <v>17</v>
      </c>
      <c r="O27" s="12" t="s">
        <v>18</v>
      </c>
      <c r="Y27" s="12" t="s">
        <v>1</v>
      </c>
      <c r="Z27" s="12" t="s">
        <v>55</v>
      </c>
      <c r="AA27" s="12" t="s">
        <v>54</v>
      </c>
      <c r="AB27" s="12" t="s">
        <v>57</v>
      </c>
      <c r="AC27" s="12" t="s">
        <v>56</v>
      </c>
      <c r="AD27" s="12" t="s">
        <v>19</v>
      </c>
      <c r="AE27" s="12" t="s">
        <v>20</v>
      </c>
      <c r="AF27" s="12" t="s">
        <v>28</v>
      </c>
      <c r="AG27" s="12" t="s">
        <v>29</v>
      </c>
      <c r="AH27" s="12" t="s">
        <v>14</v>
      </c>
      <c r="AI27" s="12" t="s">
        <v>15</v>
      </c>
      <c r="AJ27" s="12" t="s">
        <v>31</v>
      </c>
      <c r="AK27" s="12" t="s">
        <v>16</v>
      </c>
      <c r="AL27" s="12" t="s">
        <v>17</v>
      </c>
      <c r="AM27" s="12" t="s">
        <v>18</v>
      </c>
    </row>
    <row r="28" spans="1:39" ht="16.5" x14ac:dyDescent="0.35">
      <c r="A28" s="21" t="s">
        <v>64</v>
      </c>
      <c r="B28" s="26">
        <v>5.1837169999999997</v>
      </c>
      <c r="C28" s="26">
        <v>-2.7293940000000001</v>
      </c>
      <c r="D28" s="26">
        <v>0.467528</v>
      </c>
      <c r="E28" s="26">
        <v>0.31910899999999998</v>
      </c>
      <c r="F28" s="26">
        <v>0.65597399999999995</v>
      </c>
      <c r="G28" s="26">
        <v>0.43178100000000003</v>
      </c>
      <c r="H28" s="26">
        <v>0.55637999999999999</v>
      </c>
      <c r="I28" s="26">
        <v>0.22451199999999999</v>
      </c>
      <c r="J28" s="12"/>
      <c r="K28" s="12"/>
      <c r="L28" s="12"/>
      <c r="M28" s="12"/>
      <c r="N28" s="12"/>
      <c r="O28" s="12"/>
      <c r="Y28" s="21" t="s">
        <v>64</v>
      </c>
      <c r="Z28" s="26">
        <v>0.95748826624946659</v>
      </c>
      <c r="AA28" s="26">
        <v>0.68877928782073827</v>
      </c>
      <c r="AB28" s="26">
        <v>0.95590036332261286</v>
      </c>
      <c r="AC28" s="26">
        <v>0.65244522047773745</v>
      </c>
      <c r="AD28" s="26">
        <v>0.85841707375482046</v>
      </c>
      <c r="AE28" s="26">
        <v>0.56503486803277292</v>
      </c>
      <c r="AF28" s="26">
        <v>0.7280869234081031</v>
      </c>
      <c r="AG28" s="26">
        <v>0.29379965374060901</v>
      </c>
      <c r="AH28" s="26"/>
      <c r="AI28" s="26"/>
      <c r="AJ28" s="26"/>
      <c r="AK28" s="43"/>
      <c r="AL28" s="43"/>
      <c r="AM28" s="43"/>
    </row>
    <row r="29" spans="1:39" ht="16.5" x14ac:dyDescent="0.35">
      <c r="A29" s="10" t="s">
        <v>46</v>
      </c>
      <c r="B29" s="19">
        <v>5.0754799999999998</v>
      </c>
      <c r="C29" s="19">
        <v>-2.8068659999999999</v>
      </c>
      <c r="D29" s="19">
        <v>0.46713300000000002</v>
      </c>
      <c r="E29" s="19">
        <v>0.33105699999999999</v>
      </c>
      <c r="F29" s="19">
        <v>0.49764700000000001</v>
      </c>
      <c r="G29" s="19">
        <v>0.34014499999999998</v>
      </c>
      <c r="H29" s="19">
        <v>0.53593900000000005</v>
      </c>
      <c r="I29" s="19">
        <v>0.192659</v>
      </c>
      <c r="J29" s="10">
        <v>0.09</v>
      </c>
      <c r="K29" s="10">
        <v>2E-3</v>
      </c>
      <c r="L29" s="10">
        <v>0.96699999999999997</v>
      </c>
      <c r="M29" s="10">
        <v>-9.73</v>
      </c>
      <c r="N29" s="10">
        <v>-11.32</v>
      </c>
      <c r="O29" s="10">
        <v>-11.54</v>
      </c>
      <c r="Y29" s="10" t="s">
        <v>46</v>
      </c>
      <c r="Z29" s="19">
        <v>0.93749572856385532</v>
      </c>
      <c r="AA29" s="19">
        <v>0.70832982137728895</v>
      </c>
      <c r="AB29" s="19">
        <v>0.95509275256237514</v>
      </c>
      <c r="AC29" s="19">
        <v>0.67687391253677698</v>
      </c>
      <c r="AD29" s="19">
        <v>0.65122806925711263</v>
      </c>
      <c r="AE29" s="19">
        <v>0.44511867170395997</v>
      </c>
      <c r="AF29" s="19">
        <v>0.70133753485821815</v>
      </c>
      <c r="AG29" s="19">
        <v>0.25211635676494798</v>
      </c>
      <c r="AH29" s="19">
        <v>0.09</v>
      </c>
      <c r="AI29" s="19">
        <v>2E-3</v>
      </c>
      <c r="AJ29" s="19">
        <v>0.96699999999999997</v>
      </c>
      <c r="AK29" s="30">
        <v>-9.73</v>
      </c>
      <c r="AL29" s="30">
        <v>-11.32</v>
      </c>
      <c r="AM29" s="30">
        <v>-11.54</v>
      </c>
    </row>
    <row r="30" spans="1:39" ht="16.5" x14ac:dyDescent="0.35">
      <c r="A30" s="5" t="s">
        <v>51</v>
      </c>
      <c r="B30" s="6">
        <v>5.1595610000000001</v>
      </c>
      <c r="C30" s="6">
        <v>-2.8845969999999999</v>
      </c>
      <c r="D30" s="6">
        <v>0.46720800000000001</v>
      </c>
      <c r="E30" s="6">
        <v>0.346113</v>
      </c>
      <c r="F30" s="6">
        <v>0.446297</v>
      </c>
      <c r="G30" s="6">
        <v>0.29065299999999999</v>
      </c>
      <c r="H30" s="6">
        <v>0.55951899999999999</v>
      </c>
      <c r="I30" s="6">
        <v>0.21920799999999999</v>
      </c>
      <c r="J30" s="5">
        <v>0.09</v>
      </c>
      <c r="K30" s="5">
        <v>2E-3</v>
      </c>
      <c r="L30" s="5">
        <v>0.96399999999999997</v>
      </c>
      <c r="M30" s="5">
        <v>-10.59</v>
      </c>
      <c r="N30" s="5">
        <v>-12.44</v>
      </c>
      <c r="O30" s="5">
        <v>-12.3</v>
      </c>
      <c r="Y30" s="5" t="s">
        <v>51</v>
      </c>
      <c r="Z30" s="6">
        <v>0.95302639331938155</v>
      </c>
      <c r="AA30" s="6">
        <v>0.72794571516968165</v>
      </c>
      <c r="AB30" s="6">
        <v>0.95524609637761015</v>
      </c>
      <c r="AC30" s="6">
        <v>0.70765717229915537</v>
      </c>
      <c r="AD30" s="6">
        <v>0.58403071579903343</v>
      </c>
      <c r="AE30" s="6">
        <v>0.38035272394646719</v>
      </c>
      <c r="AF30" s="6">
        <v>0.73219466425532631</v>
      </c>
      <c r="AG30" s="6">
        <v>0.28685876254797704</v>
      </c>
      <c r="AH30" s="6">
        <v>0.09</v>
      </c>
      <c r="AI30" s="6">
        <v>2E-3</v>
      </c>
      <c r="AJ30" s="6">
        <v>0.96399999999999997</v>
      </c>
      <c r="AK30" s="32">
        <v>-10.59</v>
      </c>
      <c r="AL30" s="32">
        <v>-12.44</v>
      </c>
      <c r="AM30" s="32">
        <v>-12.3</v>
      </c>
    </row>
    <row r="33" spans="1:41" ht="18.5" x14ac:dyDescent="0.45">
      <c r="B33" s="82" t="s">
        <v>30</v>
      </c>
      <c r="C33" s="82"/>
      <c r="D33" s="82"/>
      <c r="E33" s="82"/>
      <c r="F33" s="82"/>
      <c r="G33" s="82"/>
      <c r="H33" s="82"/>
      <c r="I33" s="82" t="s">
        <v>33</v>
      </c>
      <c r="J33" s="82"/>
      <c r="K33" s="82"/>
      <c r="L33" s="82"/>
      <c r="M33" s="82"/>
      <c r="N33" s="82"/>
      <c r="O33" s="82"/>
      <c r="Z33" s="82" t="s">
        <v>30</v>
      </c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</row>
    <row r="34" spans="1:41" x14ac:dyDescent="0.35">
      <c r="A34" s="12" t="s">
        <v>1</v>
      </c>
      <c r="B34" s="12" t="s">
        <v>55</v>
      </c>
      <c r="C34" s="12" t="s">
        <v>54</v>
      </c>
      <c r="D34" s="12" t="s">
        <v>57</v>
      </c>
      <c r="E34" s="12" t="s">
        <v>56</v>
      </c>
      <c r="F34" s="12" t="s">
        <v>19</v>
      </c>
      <c r="G34" s="12" t="s">
        <v>20</v>
      </c>
      <c r="H34" s="12" t="s">
        <v>28</v>
      </c>
      <c r="I34" s="12" t="s">
        <v>29</v>
      </c>
      <c r="J34" s="12" t="s">
        <v>14</v>
      </c>
      <c r="K34" s="12" t="s">
        <v>15</v>
      </c>
      <c r="L34" s="12" t="s">
        <v>31</v>
      </c>
      <c r="M34" s="12" t="s">
        <v>16</v>
      </c>
      <c r="N34" s="12" t="s">
        <v>17</v>
      </c>
      <c r="O34" s="12" t="s">
        <v>18</v>
      </c>
      <c r="Y34" s="12" t="s">
        <v>1</v>
      </c>
      <c r="Z34" s="12" t="s">
        <v>55</v>
      </c>
      <c r="AA34" s="12" t="s">
        <v>54</v>
      </c>
      <c r="AB34" s="12" t="s">
        <v>57</v>
      </c>
      <c r="AC34" s="12" t="s">
        <v>56</v>
      </c>
      <c r="AD34" s="12" t="s">
        <v>19</v>
      </c>
      <c r="AE34" s="12" t="s">
        <v>20</v>
      </c>
      <c r="AF34" s="12" t="s">
        <v>28</v>
      </c>
      <c r="AG34" s="12" t="s">
        <v>29</v>
      </c>
      <c r="AH34" s="12" t="s">
        <v>14</v>
      </c>
      <c r="AI34" s="12" t="s">
        <v>15</v>
      </c>
      <c r="AJ34" s="12" t="s">
        <v>31</v>
      </c>
      <c r="AK34" s="12" t="s">
        <v>16</v>
      </c>
      <c r="AL34" s="12" t="s">
        <v>17</v>
      </c>
      <c r="AM34" s="12" t="s">
        <v>18</v>
      </c>
    </row>
    <row r="35" spans="1:41" ht="16.5" x14ac:dyDescent="0.35">
      <c r="A35" s="21" t="s">
        <v>65</v>
      </c>
      <c r="B35" s="26">
        <v>3.8952740000000001</v>
      </c>
      <c r="C35" s="26">
        <v>-1.066389</v>
      </c>
      <c r="D35" s="26">
        <v>0.393011</v>
      </c>
      <c r="E35" s="26">
        <v>0.25934800000000002</v>
      </c>
      <c r="F35" s="26">
        <v>0.48908800000000002</v>
      </c>
      <c r="G35" s="26">
        <v>0.39377200000000001</v>
      </c>
      <c r="H35" s="26">
        <v>0.50291600000000003</v>
      </c>
      <c r="I35" s="26">
        <v>0.22637599999999999</v>
      </c>
      <c r="J35" s="12"/>
      <c r="K35" s="12"/>
      <c r="L35" s="12"/>
      <c r="M35" s="12"/>
      <c r="N35" s="12"/>
      <c r="O35" s="12"/>
      <c r="Y35" s="21" t="s">
        <v>65</v>
      </c>
      <c r="Z35" s="26">
        <v>0.71949899055573929</v>
      </c>
      <c r="AA35" s="26">
        <v>0.26910979358783282</v>
      </c>
      <c r="AB35" s="26">
        <v>0.80354408225771168</v>
      </c>
      <c r="AC35" s="26">
        <v>0.5302588239142747</v>
      </c>
      <c r="AD35" s="26">
        <v>0.64002763793778061</v>
      </c>
      <c r="AE35" s="26">
        <v>0.51529574032901182</v>
      </c>
      <c r="AF35" s="26">
        <v>0.65812315894300588</v>
      </c>
      <c r="AG35" s="26">
        <v>0.29623891112806494</v>
      </c>
      <c r="AH35" s="26"/>
      <c r="AI35" s="26"/>
      <c r="AJ35" s="26"/>
      <c r="AK35" s="43"/>
      <c r="AL35" s="43"/>
      <c r="AM35" s="43"/>
    </row>
    <row r="36" spans="1:41" ht="16.5" x14ac:dyDescent="0.35">
      <c r="A36" s="10" t="s">
        <v>47</v>
      </c>
      <c r="B36" s="19">
        <v>3.8523879999999999</v>
      </c>
      <c r="C36" s="19">
        <v>-1.096136</v>
      </c>
      <c r="D36" s="19">
        <v>0.39274900000000001</v>
      </c>
      <c r="E36" s="19">
        <v>0.27591500000000002</v>
      </c>
      <c r="F36" s="19">
        <v>0.29489599999999999</v>
      </c>
      <c r="G36" s="19">
        <v>0.15995200000000001</v>
      </c>
      <c r="H36" s="19">
        <v>0.48488300000000001</v>
      </c>
      <c r="I36" s="19">
        <v>0.19530600000000001</v>
      </c>
      <c r="J36" s="12" t="s">
        <v>32</v>
      </c>
      <c r="K36" s="10">
        <v>5.5E-2</v>
      </c>
      <c r="L36" s="10">
        <v>-1.4590000000000001</v>
      </c>
      <c r="M36" s="10">
        <v>0.1</v>
      </c>
      <c r="N36" s="10">
        <v>-3.7</v>
      </c>
      <c r="O36" s="10">
        <v>-3.65</v>
      </c>
      <c r="Y36" s="10" t="s">
        <v>47</v>
      </c>
      <c r="Z36" s="19">
        <v>0.71157748523699305</v>
      </c>
      <c r="AA36" s="19">
        <v>0.27661663117698393</v>
      </c>
      <c r="AB36" s="19">
        <v>0.80300840119649075</v>
      </c>
      <c r="AC36" s="19">
        <v>0.56413145040758794</v>
      </c>
      <c r="AD36" s="19">
        <v>0.38590517517767708</v>
      </c>
      <c r="AE36" s="19">
        <v>0.20931550302486238</v>
      </c>
      <c r="AF36" s="19">
        <v>0.63452491405674416</v>
      </c>
      <c r="AG36" s="19">
        <v>0.25558025928887274</v>
      </c>
      <c r="AH36" s="19"/>
      <c r="AI36" s="19">
        <v>5.5E-2</v>
      </c>
      <c r="AJ36" s="19">
        <v>-1.4590000000000001</v>
      </c>
      <c r="AK36" s="30">
        <v>0.1</v>
      </c>
      <c r="AL36" s="30">
        <v>-3.7</v>
      </c>
      <c r="AM36" s="30">
        <v>-3.65</v>
      </c>
    </row>
    <row r="37" spans="1:41" ht="16.5" x14ac:dyDescent="0.35">
      <c r="A37" s="5" t="s">
        <v>52</v>
      </c>
      <c r="B37" s="6">
        <v>3.8419720000000002</v>
      </c>
      <c r="C37" s="6">
        <v>-1.130379</v>
      </c>
      <c r="D37" s="6">
        <v>0.39289800000000003</v>
      </c>
      <c r="E37" s="6">
        <v>0.28645700000000002</v>
      </c>
      <c r="F37" s="6">
        <v>0.30444300000000002</v>
      </c>
      <c r="G37" s="6">
        <v>0.18856400000000001</v>
      </c>
      <c r="H37" s="6">
        <v>0.497583</v>
      </c>
      <c r="I37" s="6">
        <v>0.22911200000000001</v>
      </c>
      <c r="J37" s="12" t="s">
        <v>32</v>
      </c>
      <c r="K37" s="5">
        <v>5.5E-2</v>
      </c>
      <c r="L37" s="5">
        <v>-1.46</v>
      </c>
      <c r="M37" s="5">
        <v>-0.27</v>
      </c>
      <c r="N37" s="5">
        <v>-4.24</v>
      </c>
      <c r="O37" s="5">
        <v>-3.89</v>
      </c>
      <c r="Y37" s="5" t="s">
        <v>52</v>
      </c>
      <c r="Z37" s="6">
        <v>0.70965353804210296</v>
      </c>
      <c r="AA37" s="6">
        <v>0.28525806189488156</v>
      </c>
      <c r="AB37" s="6">
        <v>0.80331304424275762</v>
      </c>
      <c r="AC37" s="6">
        <v>0.58568545707702158</v>
      </c>
      <c r="AD37" s="6">
        <v>0.39839851760151906</v>
      </c>
      <c r="AE37" s="6">
        <v>0.24675758047651888</v>
      </c>
      <c r="AF37" s="6">
        <v>0.65114431793050465</v>
      </c>
      <c r="AG37" s="6">
        <v>0.29981928034055383</v>
      </c>
      <c r="AH37" s="6"/>
      <c r="AI37" s="6">
        <v>5.5E-2</v>
      </c>
      <c r="AJ37" s="6">
        <v>-1.46</v>
      </c>
      <c r="AK37" s="32">
        <v>-0.27</v>
      </c>
      <c r="AL37" s="32">
        <v>-4.24</v>
      </c>
      <c r="AM37" s="32">
        <v>-3.89</v>
      </c>
    </row>
    <row r="40" spans="1:41" ht="18.5" x14ac:dyDescent="0.45">
      <c r="B40" s="82" t="s">
        <v>30</v>
      </c>
      <c r="C40" s="82"/>
      <c r="D40" s="82"/>
      <c r="E40" s="82"/>
      <c r="F40" s="82"/>
      <c r="G40" s="82"/>
      <c r="H40" s="82"/>
      <c r="I40" s="82" t="s">
        <v>33</v>
      </c>
      <c r="J40" s="82"/>
      <c r="K40" s="82"/>
      <c r="L40" s="82"/>
      <c r="M40" s="82"/>
      <c r="N40" s="82"/>
      <c r="O40" s="82"/>
      <c r="Z40" s="82" t="s">
        <v>30</v>
      </c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</row>
    <row r="41" spans="1:41" x14ac:dyDescent="0.35">
      <c r="A41" s="12" t="s">
        <v>0</v>
      </c>
      <c r="B41" s="12" t="s">
        <v>55</v>
      </c>
      <c r="C41" s="12" t="s">
        <v>54</v>
      </c>
      <c r="D41" s="12" t="s">
        <v>57</v>
      </c>
      <c r="E41" s="12" t="s">
        <v>56</v>
      </c>
      <c r="F41" s="12" t="s">
        <v>19</v>
      </c>
      <c r="G41" s="12" t="s">
        <v>20</v>
      </c>
      <c r="H41" s="12" t="s">
        <v>28</v>
      </c>
      <c r="I41" s="12" t="s">
        <v>29</v>
      </c>
      <c r="J41" s="12" t="s">
        <v>14</v>
      </c>
      <c r="K41" s="12" t="s">
        <v>15</v>
      </c>
      <c r="L41" s="12" t="s">
        <v>31</v>
      </c>
      <c r="M41" s="12" t="s">
        <v>16</v>
      </c>
      <c r="N41" s="12" t="s">
        <v>17</v>
      </c>
      <c r="O41" s="12" t="s">
        <v>18</v>
      </c>
      <c r="Y41" s="12" t="s">
        <v>0</v>
      </c>
      <c r="Z41" s="12" t="s">
        <v>55</v>
      </c>
      <c r="AA41" s="12" t="s">
        <v>54</v>
      </c>
      <c r="AB41" s="12" t="s">
        <v>57</v>
      </c>
      <c r="AC41" s="12" t="s">
        <v>56</v>
      </c>
      <c r="AD41" s="12" t="s">
        <v>19</v>
      </c>
      <c r="AE41" s="12" t="s">
        <v>20</v>
      </c>
      <c r="AF41" s="12" t="s">
        <v>28</v>
      </c>
      <c r="AG41" s="12" t="s">
        <v>29</v>
      </c>
      <c r="AH41" s="12" t="s">
        <v>14</v>
      </c>
      <c r="AI41" s="12" t="s">
        <v>15</v>
      </c>
      <c r="AJ41" s="12" t="s">
        <v>31</v>
      </c>
      <c r="AK41" s="12" t="s">
        <v>16</v>
      </c>
      <c r="AL41" s="12" t="s">
        <v>17</v>
      </c>
      <c r="AM41" s="12" t="s">
        <v>18</v>
      </c>
    </row>
    <row r="42" spans="1:41" ht="16.5" x14ac:dyDescent="0.35">
      <c r="A42" s="21" t="s">
        <v>66</v>
      </c>
      <c r="B42" s="26">
        <v>4.8707799999999999</v>
      </c>
      <c r="C42" s="26">
        <v>-1.9210290000000001</v>
      </c>
      <c r="D42" s="26">
        <v>0.466584</v>
      </c>
      <c r="E42" s="26">
        <v>0.313245</v>
      </c>
      <c r="F42" s="26">
        <v>0.65348099999999998</v>
      </c>
      <c r="G42" s="26">
        <v>0.39961000000000002</v>
      </c>
      <c r="H42" s="26">
        <v>0.589561</v>
      </c>
      <c r="I42" s="26">
        <v>0.494923</v>
      </c>
      <c r="J42" s="12"/>
      <c r="K42" s="12"/>
      <c r="L42" s="12"/>
      <c r="M42" s="12"/>
      <c r="N42" s="12"/>
      <c r="O42" s="12"/>
      <c r="Y42" s="21" t="s">
        <v>66</v>
      </c>
      <c r="Z42" s="26">
        <v>0.89968543758900743</v>
      </c>
      <c r="AA42" s="26">
        <v>0.48478343049885253</v>
      </c>
      <c r="AB42" s="26">
        <v>0.95397027583485483</v>
      </c>
      <c r="AC42" s="26">
        <v>0.64045577871056247</v>
      </c>
      <c r="AD42" s="26">
        <v>0.8551546978605461</v>
      </c>
      <c r="AE42" s="26">
        <v>0.52293543165302869</v>
      </c>
      <c r="AF42" s="26">
        <v>0.77150806041087872</v>
      </c>
      <c r="AG42" s="26">
        <v>0.6476634034183627</v>
      </c>
      <c r="AH42" s="26"/>
      <c r="AI42" s="26"/>
      <c r="AJ42" s="26"/>
      <c r="AK42" s="43"/>
      <c r="AL42" s="43"/>
      <c r="AM42" s="43"/>
    </row>
    <row r="43" spans="1:41" ht="16.5" x14ac:dyDescent="0.35">
      <c r="A43" s="10" t="s">
        <v>60</v>
      </c>
      <c r="B43" s="19">
        <v>4.8787060000000002</v>
      </c>
      <c r="C43" s="19">
        <v>-2.0958670000000001</v>
      </c>
      <c r="D43" s="19">
        <v>0.46644999999999998</v>
      </c>
      <c r="E43" s="19">
        <v>0.33879799999999999</v>
      </c>
      <c r="F43" s="19">
        <v>0.43170700000000001</v>
      </c>
      <c r="G43" s="19">
        <v>0.226267</v>
      </c>
      <c r="H43" s="19">
        <v>0.59370900000000004</v>
      </c>
      <c r="I43" s="19">
        <v>0.53281800000000001</v>
      </c>
      <c r="J43" s="12"/>
      <c r="K43" s="12"/>
      <c r="L43" s="12"/>
      <c r="M43" s="12"/>
      <c r="N43" s="12"/>
      <c r="O43" s="12"/>
      <c r="Y43" s="10" t="s">
        <v>60</v>
      </c>
      <c r="Z43" s="19">
        <v>0.90114945501092569</v>
      </c>
      <c r="AA43" s="19">
        <v>0.52890487032175915</v>
      </c>
      <c r="AB43" s="19">
        <v>0.95369630155163487</v>
      </c>
      <c r="AC43" s="19">
        <v>0.69270103885323353</v>
      </c>
      <c r="AD43" s="19">
        <v>0.56493803056138248</v>
      </c>
      <c r="AE43" s="19">
        <v>0.29609627214993578</v>
      </c>
      <c r="AF43" s="19">
        <v>0.77693619326665508</v>
      </c>
      <c r="AG43" s="19">
        <v>0.69725334907160341</v>
      </c>
      <c r="AH43" s="19"/>
      <c r="AI43" s="19"/>
      <c r="AJ43" s="19"/>
      <c r="AK43" s="30"/>
      <c r="AL43" s="30"/>
      <c r="AM43" s="30"/>
    </row>
    <row r="44" spans="1:41" ht="16.5" x14ac:dyDescent="0.35">
      <c r="A44" s="5" t="s">
        <v>53</v>
      </c>
      <c r="B44" s="6">
        <v>4.7397030000000004</v>
      </c>
      <c r="C44" s="6">
        <v>-2.235017</v>
      </c>
      <c r="D44" s="6">
        <v>0.46607199999999999</v>
      </c>
      <c r="E44" s="6">
        <v>0.35553000000000001</v>
      </c>
      <c r="F44" s="6">
        <v>0.49069800000000002</v>
      </c>
      <c r="G44" s="6">
        <v>0.30820399999999998</v>
      </c>
      <c r="H44" s="6">
        <v>0.598549</v>
      </c>
      <c r="I44" s="6">
        <v>0.54866199999999998</v>
      </c>
      <c r="J44" s="5">
        <v>0.09</v>
      </c>
      <c r="K44" s="5">
        <v>2E-3</v>
      </c>
      <c r="L44" s="5">
        <v>0.97</v>
      </c>
      <c r="M44" s="5">
        <v>-9.7200000000000006</v>
      </c>
      <c r="N44" s="5">
        <v>-11.66</v>
      </c>
      <c r="O44" s="5">
        <v>-11.32</v>
      </c>
      <c r="Y44" s="5" t="s">
        <v>53</v>
      </c>
      <c r="Z44" s="6">
        <v>0.87547410632320322</v>
      </c>
      <c r="AA44" s="6">
        <v>0.56402022482911707</v>
      </c>
      <c r="AB44" s="6">
        <v>0.9529234487228504</v>
      </c>
      <c r="AC44" s="6">
        <v>0.72691102174006383</v>
      </c>
      <c r="AD44" s="6">
        <v>0.64213450724776133</v>
      </c>
      <c r="AE44" s="6">
        <v>0.40332021665421297</v>
      </c>
      <c r="AF44" s="6">
        <v>0.78326988734137948</v>
      </c>
      <c r="AG44" s="6">
        <v>0.71798703686497845</v>
      </c>
      <c r="AH44" s="6">
        <v>0.09</v>
      </c>
      <c r="AI44" s="6">
        <v>2E-3</v>
      </c>
      <c r="AJ44" s="6">
        <v>0.97</v>
      </c>
      <c r="AK44" s="32">
        <v>-9.7200000000000006</v>
      </c>
      <c r="AL44" s="32">
        <v>-11.66</v>
      </c>
      <c r="AM44" s="32">
        <v>-11.32</v>
      </c>
    </row>
    <row r="46" spans="1:41" x14ac:dyDescent="0.35">
      <c r="Y46" s="94" t="s">
        <v>78</v>
      </c>
      <c r="Z46" s="88"/>
      <c r="AA46" s="88"/>
      <c r="AC46" s="94" t="s">
        <v>75</v>
      </c>
      <c r="AD46" s="88"/>
      <c r="AE46" s="88"/>
    </row>
    <row r="47" spans="1:41" x14ac:dyDescent="0.35">
      <c r="A47" s="12" t="s">
        <v>0</v>
      </c>
      <c r="B47" s="12" t="s">
        <v>58</v>
      </c>
      <c r="C47" s="12" t="s">
        <v>59</v>
      </c>
      <c r="Y47" s="12" t="s">
        <v>0</v>
      </c>
      <c r="Z47" s="12" t="s">
        <v>58</v>
      </c>
      <c r="AA47" s="12" t="s">
        <v>59</v>
      </c>
      <c r="AC47" s="12" t="s">
        <v>0</v>
      </c>
      <c r="AD47" s="12" t="s">
        <v>58</v>
      </c>
      <c r="AE47" s="12" t="s">
        <v>59</v>
      </c>
      <c r="AF47" s="33"/>
    </row>
    <row r="48" spans="1:41" x14ac:dyDescent="0.35">
      <c r="A48" s="13" t="s">
        <v>2</v>
      </c>
      <c r="B48" s="36">
        <v>8.5181869999999993</v>
      </c>
      <c r="C48" s="36">
        <v>-8.5111419999999995</v>
      </c>
      <c r="Y48" s="13" t="s">
        <v>2</v>
      </c>
      <c r="Z48" s="36">
        <v>1.5916718783838399</v>
      </c>
      <c r="AA48" s="36">
        <v>1.5903554799080595</v>
      </c>
      <c r="AC48" s="13" t="s">
        <v>2</v>
      </c>
      <c r="AD48" s="36">
        <v>1.5916718783838399</v>
      </c>
      <c r="AE48" s="36">
        <v>1.5903554799080595</v>
      </c>
      <c r="AF48" s="33"/>
      <c r="AG48" s="33"/>
      <c r="AH48" s="33"/>
      <c r="AI48" s="33"/>
      <c r="AJ48" s="33"/>
      <c r="AK48" s="33"/>
      <c r="AL48" s="33"/>
      <c r="AM48" s="42"/>
      <c r="AN48" s="42"/>
      <c r="AO48" s="42"/>
    </row>
    <row r="49" spans="1:41" x14ac:dyDescent="0.35">
      <c r="A49" s="14" t="s">
        <v>3</v>
      </c>
      <c r="B49" s="35">
        <v>15.131778000000001</v>
      </c>
      <c r="C49" s="35">
        <v>-14.272736</v>
      </c>
      <c r="Y49" s="14" t="s">
        <v>3</v>
      </c>
      <c r="Z49" s="37">
        <v>2.8274591192406633</v>
      </c>
      <c r="AA49" s="37">
        <v>2.6669422165534353</v>
      </c>
      <c r="AC49" s="14" t="s">
        <v>3</v>
      </c>
      <c r="AD49" s="37">
        <v>1.4137295596203316</v>
      </c>
      <c r="AE49" s="37">
        <v>1.3334711082767177</v>
      </c>
      <c r="AF49" s="33"/>
      <c r="AG49" s="33"/>
      <c r="AH49" s="33"/>
      <c r="AI49" s="33"/>
      <c r="AJ49" s="33"/>
      <c r="AK49" s="33"/>
      <c r="AL49" s="33"/>
      <c r="AM49" s="42"/>
      <c r="AN49" s="42"/>
      <c r="AO49" s="42"/>
    </row>
    <row r="50" spans="1:41" x14ac:dyDescent="0.35">
      <c r="A50" s="15" t="s">
        <v>4</v>
      </c>
      <c r="B50" s="15">
        <v>20.749341000000001</v>
      </c>
      <c r="C50" s="15">
        <v>-15.639583</v>
      </c>
      <c r="Y50" s="15" t="s">
        <v>4</v>
      </c>
      <c r="Z50" s="38">
        <v>3.8771328411429371</v>
      </c>
      <c r="AA50" s="38">
        <v>2.9223453829729231</v>
      </c>
      <c r="AC50" s="15" t="s">
        <v>4</v>
      </c>
      <c r="AD50" s="38">
        <v>1.2923776137143124</v>
      </c>
      <c r="AE50" s="38">
        <v>0.97411512765764108</v>
      </c>
      <c r="AF50" s="33"/>
      <c r="AG50" s="33"/>
      <c r="AH50" s="33"/>
      <c r="AI50" s="33"/>
      <c r="AJ50" s="33"/>
      <c r="AK50" s="33"/>
      <c r="AL50" s="33"/>
      <c r="AM50" s="42"/>
      <c r="AN50" s="42"/>
      <c r="AO50" s="42"/>
    </row>
    <row r="51" spans="1:41" x14ac:dyDescent="0.35">
      <c r="A51" s="16" t="s">
        <v>10</v>
      </c>
      <c r="B51" s="17">
        <v>25.716726999999999</v>
      </c>
      <c r="C51" s="17">
        <v>-14.864131</v>
      </c>
      <c r="Y51" s="16" t="s">
        <v>10</v>
      </c>
      <c r="Z51" s="39">
        <v>4.8053172781924625</v>
      </c>
      <c r="AA51" s="39">
        <v>2.7774477490707201</v>
      </c>
      <c r="AC51" s="16" t="s">
        <v>10</v>
      </c>
      <c r="AD51" s="39">
        <v>1.2013293195481156</v>
      </c>
      <c r="AE51" s="39">
        <v>0.69436193726768003</v>
      </c>
      <c r="AF51" s="33"/>
      <c r="AG51" s="33"/>
      <c r="AH51" s="33"/>
      <c r="AI51" s="33"/>
      <c r="AJ51" s="33"/>
      <c r="AK51" s="33"/>
      <c r="AL51" s="33"/>
      <c r="AM51" s="42"/>
      <c r="AN51" s="42"/>
      <c r="AO51" s="42"/>
    </row>
    <row r="52" spans="1:41" x14ac:dyDescent="0.35">
      <c r="AF52" s="33"/>
    </row>
    <row r="53" spans="1:41" x14ac:dyDescent="0.35">
      <c r="AF53" s="33"/>
      <c r="AG53" s="33"/>
    </row>
    <row r="55" spans="1:41" x14ac:dyDescent="0.35">
      <c r="AF55" s="33"/>
      <c r="AG55" s="33"/>
    </row>
    <row r="56" spans="1:41" x14ac:dyDescent="0.35">
      <c r="AF56" s="33"/>
      <c r="AG56" s="33"/>
    </row>
    <row r="57" spans="1:41" x14ac:dyDescent="0.35"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42"/>
      <c r="AL57" s="42"/>
      <c r="AM57" s="42"/>
    </row>
    <row r="58" spans="1:41" x14ac:dyDescent="0.35"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42"/>
      <c r="AL58" s="42"/>
      <c r="AM58" s="42"/>
    </row>
    <row r="59" spans="1:41" x14ac:dyDescent="0.35"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42"/>
      <c r="AL59" s="42"/>
      <c r="AM59" s="42"/>
    </row>
    <row r="63" spans="1:41" x14ac:dyDescent="0.35">
      <c r="AF63" s="33"/>
      <c r="AG63" s="33"/>
    </row>
    <row r="64" spans="1:41" x14ac:dyDescent="0.35">
      <c r="AF64" s="33"/>
      <c r="AG64" s="33"/>
    </row>
    <row r="65" spans="32:33" x14ac:dyDescent="0.35">
      <c r="AF65" s="33"/>
      <c r="AG65" s="33"/>
    </row>
    <row r="66" spans="32:33" x14ac:dyDescent="0.35">
      <c r="AF66" s="33"/>
      <c r="AG66" s="33"/>
    </row>
    <row r="67" spans="32:33" x14ac:dyDescent="0.35">
      <c r="AF67" s="33"/>
      <c r="AG67" s="33"/>
    </row>
  </sheetData>
  <mergeCells count="28">
    <mergeCell ref="AH3:AM3"/>
    <mergeCell ref="AH11:AM11"/>
    <mergeCell ref="AH19:AM19"/>
    <mergeCell ref="AH26:AM26"/>
    <mergeCell ref="AH33:AM33"/>
    <mergeCell ref="AH40:AM40"/>
    <mergeCell ref="AC46:AE46"/>
    <mergeCell ref="Z40:AG40"/>
    <mergeCell ref="Z33:AG33"/>
    <mergeCell ref="Z26:AG26"/>
    <mergeCell ref="Y46:AA46"/>
    <mergeCell ref="B1:O2"/>
    <mergeCell ref="Y1:AG2"/>
    <mergeCell ref="B3:H3"/>
    <mergeCell ref="I3:O3"/>
    <mergeCell ref="B11:H11"/>
    <mergeCell ref="I11:O11"/>
    <mergeCell ref="B40:H40"/>
    <mergeCell ref="I40:O40"/>
    <mergeCell ref="Z19:AG19"/>
    <mergeCell ref="Z11:AG11"/>
    <mergeCell ref="Z3:AG3"/>
    <mergeCell ref="B19:H19"/>
    <mergeCell ref="I19:O19"/>
    <mergeCell ref="B26:H26"/>
    <mergeCell ref="I26:O26"/>
    <mergeCell ref="B33:H33"/>
    <mergeCell ref="I33:O33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8059-848F-470B-966D-5806CD3501EE}">
  <dimension ref="A1:N154"/>
  <sheetViews>
    <sheetView topLeftCell="A81" zoomScaleNormal="100" workbookViewId="0">
      <selection activeCell="A107" sqref="A107:G112"/>
    </sheetView>
  </sheetViews>
  <sheetFormatPr defaultRowHeight="14.5" x14ac:dyDescent="0.35"/>
  <cols>
    <col min="1" max="1" width="11" customWidth="1"/>
    <col min="2" max="2" width="20.7265625" bestFit="1" customWidth="1"/>
    <col min="3" max="3" width="21" bestFit="1" customWidth="1"/>
    <col min="4" max="4" width="13.54296875" bestFit="1" customWidth="1"/>
    <col min="5" max="5" width="14.453125" bestFit="1" customWidth="1"/>
    <col min="6" max="6" width="13.1796875" bestFit="1" customWidth="1"/>
    <col min="7" max="7" width="14.453125" bestFit="1" customWidth="1"/>
    <col min="8" max="8" width="13.1796875" bestFit="1" customWidth="1"/>
    <col min="9" max="9" width="14.453125" bestFit="1" customWidth="1"/>
  </cols>
  <sheetData>
    <row r="1" spans="1:14" ht="15" customHeight="1" x14ac:dyDescent="0.35">
      <c r="A1" s="93" t="s">
        <v>77</v>
      </c>
      <c r="B1" s="93"/>
      <c r="C1" s="93"/>
      <c r="D1" s="93"/>
      <c r="E1" s="93"/>
      <c r="F1" s="93"/>
      <c r="G1" s="93"/>
      <c r="H1" s="93"/>
      <c r="I1" s="93"/>
      <c r="J1" s="41"/>
      <c r="K1" s="41"/>
      <c r="L1" s="41"/>
      <c r="M1" s="41"/>
      <c r="N1" s="41"/>
    </row>
    <row r="2" spans="1:14" ht="15" customHeight="1" x14ac:dyDescent="0.35">
      <c r="A2" s="93"/>
      <c r="B2" s="93"/>
      <c r="C2" s="93"/>
      <c r="D2" s="93"/>
      <c r="E2" s="93"/>
      <c r="F2" s="93"/>
      <c r="G2" s="93"/>
      <c r="H2" s="93"/>
      <c r="I2" s="93"/>
      <c r="J2" s="41"/>
      <c r="K2" s="41"/>
      <c r="L2" s="41"/>
      <c r="M2" s="41"/>
      <c r="N2" s="41"/>
    </row>
    <row r="3" spans="1:14" ht="18.5" x14ac:dyDescent="0.45">
      <c r="B3" s="82" t="s">
        <v>30</v>
      </c>
      <c r="C3" s="82"/>
      <c r="D3" s="82"/>
      <c r="E3" s="82"/>
      <c r="F3" s="82"/>
      <c r="G3" s="82"/>
      <c r="H3" s="82"/>
      <c r="I3" s="82"/>
    </row>
    <row r="4" spans="1:14" x14ac:dyDescent="0.35">
      <c r="A4" s="12" t="s">
        <v>1</v>
      </c>
      <c r="B4" s="12" t="s">
        <v>55</v>
      </c>
      <c r="C4" s="12" t="s">
        <v>54</v>
      </c>
      <c r="D4" s="12" t="s">
        <v>57</v>
      </c>
      <c r="E4" s="12" t="s">
        <v>56</v>
      </c>
      <c r="F4" s="12" t="s">
        <v>19</v>
      </c>
      <c r="G4" s="12" t="s">
        <v>20</v>
      </c>
      <c r="H4" s="12" t="s">
        <v>28</v>
      </c>
      <c r="I4" s="12" t="s">
        <v>29</v>
      </c>
    </row>
    <row r="5" spans="1:14" ht="16.5" x14ac:dyDescent="0.35">
      <c r="A5" s="1" t="s">
        <v>79</v>
      </c>
      <c r="B5" s="2">
        <v>0.96915939983782384</v>
      </c>
      <c r="C5" s="2">
        <v>0.90841516821806789</v>
      </c>
      <c r="D5" s="2">
        <v>0.95670797408285058</v>
      </c>
      <c r="E5" s="2">
        <v>0.95272307947094337</v>
      </c>
      <c r="F5" s="2">
        <v>0.86518784506528013</v>
      </c>
      <c r="G5" s="2">
        <v>0.83825655910291863</v>
      </c>
      <c r="H5" s="2">
        <v>0.86513942632958496</v>
      </c>
      <c r="I5" s="2">
        <v>0.84303431056300515</v>
      </c>
    </row>
    <row r="6" spans="1:14" ht="16.5" x14ac:dyDescent="0.35">
      <c r="A6" s="3" t="s">
        <v>40</v>
      </c>
      <c r="B6" s="23">
        <v>0.89995880950225993</v>
      </c>
      <c r="C6" s="23">
        <v>0.7873859287235272</v>
      </c>
      <c r="D6" s="23">
        <v>0.95402343502413633</v>
      </c>
      <c r="E6" s="23">
        <v>0.94821681588723716</v>
      </c>
      <c r="F6" s="23">
        <v>0.77261776548843375</v>
      </c>
      <c r="G6" s="23">
        <v>0.74456237968925632</v>
      </c>
      <c r="H6" s="23">
        <v>0.85546614810636945</v>
      </c>
      <c r="I6" s="23">
        <v>0.82105874762977205</v>
      </c>
    </row>
    <row r="7" spans="1:14" ht="16.5" x14ac:dyDescent="0.35">
      <c r="A7" s="7" t="s">
        <v>43</v>
      </c>
      <c r="B7" s="8">
        <v>0.89765435815784278</v>
      </c>
      <c r="C7" s="8">
        <v>0.77864481733706759</v>
      </c>
      <c r="D7" s="8">
        <v>0.95332418722666468</v>
      </c>
      <c r="E7" s="8">
        <v>0.94510291414586478</v>
      </c>
      <c r="F7" s="8">
        <v>0.73934755099343463</v>
      </c>
      <c r="G7" s="8">
        <v>0.70621866686208634</v>
      </c>
      <c r="H7" s="8">
        <v>0.85332394620547602</v>
      </c>
      <c r="I7" s="8">
        <v>0.8143089141509644</v>
      </c>
    </row>
    <row r="8" spans="1:14" ht="16.5" x14ac:dyDescent="0.35">
      <c r="A8" s="11" t="s">
        <v>48</v>
      </c>
      <c r="B8" s="18">
        <v>0.89542212871753479</v>
      </c>
      <c r="C8" s="18">
        <v>0.77202728272516341</v>
      </c>
      <c r="D8" s="18">
        <v>0.95309110462750746</v>
      </c>
      <c r="E8" s="18">
        <v>0.94600866494785285</v>
      </c>
      <c r="F8" s="18">
        <v>0.73136500267611648</v>
      </c>
      <c r="G8" s="18">
        <v>0.69646163731226296</v>
      </c>
      <c r="H8" s="18">
        <v>0.85376364067016763</v>
      </c>
      <c r="I8" s="18">
        <v>0.8160258163464269</v>
      </c>
    </row>
    <row r="9" spans="1:14" x14ac:dyDescent="0.35">
      <c r="A9" s="44"/>
      <c r="B9" s="45"/>
      <c r="C9" s="45"/>
      <c r="D9" s="45"/>
      <c r="E9" s="45"/>
      <c r="F9" s="45"/>
      <c r="G9" s="45"/>
      <c r="H9" s="45"/>
      <c r="I9" s="45"/>
    </row>
    <row r="10" spans="1:14" x14ac:dyDescent="0.35">
      <c r="A10" s="44"/>
      <c r="B10" s="45"/>
      <c r="C10" s="45"/>
      <c r="D10" s="45"/>
      <c r="E10" s="45"/>
      <c r="F10" s="45"/>
      <c r="G10" s="45"/>
      <c r="H10" s="45"/>
      <c r="I10" s="45"/>
    </row>
    <row r="11" spans="1:14" x14ac:dyDescent="0.35">
      <c r="A11" s="44"/>
      <c r="B11" s="45"/>
      <c r="C11" s="45"/>
      <c r="D11" s="45"/>
      <c r="E11" s="45"/>
      <c r="F11" s="45"/>
      <c r="G11" s="45"/>
      <c r="H11" s="45"/>
      <c r="I11" s="45"/>
    </row>
    <row r="12" spans="1:14" x14ac:dyDescent="0.35">
      <c r="A12" s="44"/>
      <c r="B12" s="45"/>
      <c r="C12" s="45"/>
      <c r="D12" s="45"/>
      <c r="E12" s="45"/>
      <c r="F12" s="45"/>
      <c r="G12" s="45"/>
      <c r="H12" s="45"/>
      <c r="I12" s="45"/>
    </row>
    <row r="13" spans="1:14" x14ac:dyDescent="0.35">
      <c r="A13" s="44"/>
      <c r="B13" s="45"/>
      <c r="C13" s="45"/>
      <c r="D13" s="45"/>
      <c r="E13" s="45"/>
      <c r="F13" s="45"/>
      <c r="G13" s="45"/>
      <c r="H13" s="45"/>
      <c r="I13" s="45"/>
    </row>
    <row r="14" spans="1:14" x14ac:dyDescent="0.35">
      <c r="A14" s="44"/>
      <c r="B14" s="45"/>
      <c r="C14" s="45"/>
      <c r="D14" s="45"/>
      <c r="E14" s="45"/>
      <c r="F14" s="45"/>
      <c r="G14" s="45"/>
      <c r="H14" s="45"/>
      <c r="I14" s="45"/>
    </row>
    <row r="15" spans="1:14" x14ac:dyDescent="0.35">
      <c r="A15" s="44"/>
      <c r="B15" s="45"/>
      <c r="C15" s="45"/>
      <c r="D15" s="45"/>
      <c r="E15" s="45"/>
      <c r="F15" s="45"/>
      <c r="G15" s="45"/>
      <c r="H15" s="45"/>
      <c r="I15" s="45"/>
    </row>
    <row r="16" spans="1:14" x14ac:dyDescent="0.35">
      <c r="A16" s="44"/>
      <c r="B16" s="45"/>
      <c r="C16" s="45"/>
      <c r="D16" s="45"/>
      <c r="E16" s="45"/>
      <c r="F16" s="45"/>
      <c r="G16" s="45"/>
      <c r="H16" s="45"/>
      <c r="I16" s="45"/>
    </row>
    <row r="17" spans="1:9" x14ac:dyDescent="0.35">
      <c r="A17" s="44"/>
      <c r="B17" s="45"/>
      <c r="C17" s="45"/>
      <c r="D17" s="45"/>
      <c r="E17" s="45"/>
      <c r="F17" s="45"/>
      <c r="G17" s="45"/>
      <c r="H17" s="45"/>
      <c r="I17" s="45"/>
    </row>
    <row r="20" spans="1:9" ht="18.5" x14ac:dyDescent="0.45">
      <c r="B20" s="82" t="s">
        <v>30</v>
      </c>
      <c r="C20" s="82"/>
      <c r="D20" s="82"/>
      <c r="E20" s="82"/>
      <c r="F20" s="82"/>
      <c r="G20" s="82"/>
      <c r="H20" s="82"/>
      <c r="I20" s="82"/>
    </row>
    <row r="21" spans="1:9" x14ac:dyDescent="0.35">
      <c r="A21" s="12" t="s">
        <v>1</v>
      </c>
      <c r="B21" s="12" t="s">
        <v>55</v>
      </c>
      <c r="C21" s="12" t="s">
        <v>54</v>
      </c>
      <c r="D21" s="12" t="s">
        <v>57</v>
      </c>
      <c r="E21" s="12" t="s">
        <v>56</v>
      </c>
      <c r="F21" s="12" t="s">
        <v>19</v>
      </c>
      <c r="G21" s="12" t="s">
        <v>20</v>
      </c>
      <c r="H21" s="12" t="s">
        <v>28</v>
      </c>
      <c r="I21" s="12" t="s">
        <v>29</v>
      </c>
    </row>
    <row r="22" spans="1:9" ht="16.5" x14ac:dyDescent="0.35">
      <c r="A22" s="1" t="s">
        <v>38</v>
      </c>
      <c r="B22" s="2">
        <v>0.74365158380234464</v>
      </c>
      <c r="C22" s="2">
        <v>0.40248984645139341</v>
      </c>
      <c r="D22" s="2">
        <v>0.80429648924446473</v>
      </c>
      <c r="E22" s="2">
        <v>0.79126839870209797</v>
      </c>
      <c r="F22" s="2">
        <v>0.67353732888229922</v>
      </c>
      <c r="G22" s="2">
        <v>0.47853806824947942</v>
      </c>
      <c r="H22" s="2">
        <v>0.67330308689069263</v>
      </c>
      <c r="I22" s="2">
        <v>0.48919935040377299</v>
      </c>
    </row>
    <row r="23" spans="1:9" ht="16.5" x14ac:dyDescent="0.35">
      <c r="A23" s="3" t="s">
        <v>41</v>
      </c>
      <c r="B23" s="23">
        <v>0.71963142816506487</v>
      </c>
      <c r="C23" s="23">
        <v>0.33212765989662479</v>
      </c>
      <c r="D23" s="23">
        <v>0.80344389763175805</v>
      </c>
      <c r="E23" s="23">
        <v>0.79118457074976944</v>
      </c>
      <c r="F23" s="23">
        <v>0.65844115226122035</v>
      </c>
      <c r="G23" s="23">
        <v>0.58601326673358045</v>
      </c>
      <c r="H23" s="23">
        <v>0.6388394159915306</v>
      </c>
      <c r="I23" s="23">
        <v>0.44751081897019895</v>
      </c>
    </row>
    <row r="24" spans="1:9" ht="16.5" x14ac:dyDescent="0.35">
      <c r="A24" s="7" t="s">
        <v>44</v>
      </c>
      <c r="B24" s="8">
        <v>0.71658850323336165</v>
      </c>
      <c r="C24" s="8">
        <v>0.32943022529849941</v>
      </c>
      <c r="D24" s="8">
        <v>0.80314129916969434</v>
      </c>
      <c r="E24" s="8">
        <v>0.79073067305667377</v>
      </c>
      <c r="F24" s="8">
        <v>0.65202239824540964</v>
      </c>
      <c r="G24" s="8">
        <v>0.57572363109110958</v>
      </c>
      <c r="H24" s="8">
        <v>0.63075741297386556</v>
      </c>
      <c r="I24" s="8">
        <v>0.42967309501718864</v>
      </c>
    </row>
    <row r="25" spans="1:9" ht="16.5" x14ac:dyDescent="0.35">
      <c r="A25" s="11" t="s">
        <v>49</v>
      </c>
      <c r="B25" s="18">
        <v>0.71599022510699373</v>
      </c>
      <c r="C25" s="18">
        <v>0.32387283875907408</v>
      </c>
      <c r="D25" s="18">
        <v>0.80337438176885156</v>
      </c>
      <c r="E25" s="18">
        <v>0.7913092903861606</v>
      </c>
      <c r="F25" s="18">
        <v>0.66365598095704215</v>
      </c>
      <c r="G25" s="18">
        <v>0.59569047080023074</v>
      </c>
      <c r="H25" s="18">
        <v>0.63616199076903346</v>
      </c>
      <c r="I25" s="18">
        <v>0.44189948008746777</v>
      </c>
    </row>
    <row r="26" spans="1:9" x14ac:dyDescent="0.35">
      <c r="A26" s="44"/>
      <c r="B26" s="45"/>
      <c r="C26" s="45"/>
      <c r="D26" s="45"/>
      <c r="E26" s="45"/>
      <c r="F26" s="45"/>
      <c r="G26" s="45"/>
      <c r="H26" s="45"/>
      <c r="I26" s="45"/>
    </row>
    <row r="27" spans="1:9" x14ac:dyDescent="0.35">
      <c r="A27" s="44"/>
      <c r="B27" s="45"/>
      <c r="C27" s="45"/>
      <c r="D27" s="45"/>
      <c r="E27" s="45"/>
      <c r="F27" s="45"/>
      <c r="G27" s="45"/>
      <c r="H27" s="45"/>
      <c r="I27" s="45"/>
    </row>
    <row r="28" spans="1:9" x14ac:dyDescent="0.35">
      <c r="A28" s="44"/>
      <c r="B28" s="45"/>
      <c r="C28" s="45"/>
      <c r="D28" s="45"/>
      <c r="E28" s="45"/>
      <c r="F28" s="45"/>
      <c r="G28" s="45"/>
      <c r="H28" s="45"/>
      <c r="I28" s="45"/>
    </row>
    <row r="29" spans="1:9" x14ac:dyDescent="0.35">
      <c r="A29" s="44"/>
      <c r="B29" s="45"/>
      <c r="C29" s="45"/>
      <c r="D29" s="45"/>
      <c r="E29" s="45"/>
      <c r="F29" s="45"/>
      <c r="G29" s="45"/>
      <c r="H29" s="45"/>
      <c r="I29" s="45"/>
    </row>
    <row r="30" spans="1:9" x14ac:dyDescent="0.35">
      <c r="A30" s="44"/>
      <c r="B30" s="45"/>
      <c r="C30" s="45"/>
      <c r="D30" s="45"/>
      <c r="E30" s="45"/>
      <c r="F30" s="45"/>
      <c r="G30" s="45"/>
      <c r="H30" s="45"/>
      <c r="I30" s="45"/>
    </row>
    <row r="31" spans="1:9" x14ac:dyDescent="0.35">
      <c r="A31" s="44"/>
      <c r="B31" s="45"/>
      <c r="C31" s="45"/>
      <c r="D31" s="45"/>
      <c r="E31" s="45"/>
      <c r="F31" s="45"/>
      <c r="G31" s="45"/>
      <c r="H31" s="45"/>
      <c r="I31" s="45"/>
    </row>
    <row r="32" spans="1:9" x14ac:dyDescent="0.35">
      <c r="A32" s="44"/>
      <c r="B32" s="45"/>
      <c r="C32" s="45"/>
      <c r="D32" s="45"/>
      <c r="E32" s="45"/>
      <c r="F32" s="45"/>
      <c r="G32" s="45"/>
      <c r="H32" s="45"/>
      <c r="I32" s="45"/>
    </row>
    <row r="33" spans="1:9" x14ac:dyDescent="0.35">
      <c r="A33" s="44"/>
      <c r="B33" s="45"/>
      <c r="C33" s="45"/>
      <c r="D33" s="45"/>
      <c r="E33" s="45"/>
      <c r="F33" s="45"/>
      <c r="G33" s="45"/>
      <c r="H33" s="45"/>
      <c r="I33" s="45"/>
    </row>
    <row r="34" spans="1:9" x14ac:dyDescent="0.35">
      <c r="A34" s="44"/>
      <c r="B34" s="45"/>
      <c r="C34" s="45"/>
      <c r="D34" s="45"/>
      <c r="E34" s="45"/>
      <c r="F34" s="45"/>
      <c r="G34" s="45"/>
      <c r="H34" s="45"/>
      <c r="I34" s="45"/>
    </row>
    <row r="37" spans="1:9" ht="18.5" x14ac:dyDescent="0.45">
      <c r="B37" s="82" t="s">
        <v>30</v>
      </c>
      <c r="C37" s="82"/>
      <c r="D37" s="82"/>
      <c r="E37" s="82"/>
      <c r="F37" s="82"/>
      <c r="G37" s="82"/>
      <c r="H37" s="82"/>
      <c r="I37" s="82"/>
    </row>
    <row r="38" spans="1:9" x14ac:dyDescent="0.35">
      <c r="A38" s="12" t="s">
        <v>1</v>
      </c>
      <c r="B38" s="12" t="s">
        <v>55</v>
      </c>
      <c r="C38" s="12" t="s">
        <v>54</v>
      </c>
      <c r="D38" s="12" t="s">
        <v>57</v>
      </c>
      <c r="E38" s="12" t="s">
        <v>56</v>
      </c>
      <c r="F38" s="12" t="s">
        <v>19</v>
      </c>
      <c r="G38" s="12" t="s">
        <v>20</v>
      </c>
      <c r="H38" s="12" t="s">
        <v>28</v>
      </c>
      <c r="I38" s="12" t="s">
        <v>29</v>
      </c>
    </row>
    <row r="39" spans="1:9" ht="16.5" x14ac:dyDescent="0.35">
      <c r="A39" s="1" t="s">
        <v>39</v>
      </c>
      <c r="B39" s="2">
        <v>0.96902954817902898</v>
      </c>
      <c r="C39" s="2">
        <v>0.90820747912888677</v>
      </c>
      <c r="D39" s="2">
        <v>0.95667321615139733</v>
      </c>
      <c r="E39" s="2">
        <v>0.95271694571833399</v>
      </c>
      <c r="F39" s="2">
        <v>0.86520354843901914</v>
      </c>
      <c r="G39" s="2">
        <v>0.84334445219435017</v>
      </c>
      <c r="H39" s="2">
        <v>0.86517999337841067</v>
      </c>
      <c r="I39" s="2">
        <v>0.83809167367865911</v>
      </c>
    </row>
    <row r="40" spans="1:9" ht="16.5" x14ac:dyDescent="0.35">
      <c r="A40" s="3" t="s">
        <v>42</v>
      </c>
      <c r="B40" s="23">
        <v>0.95746573153769854</v>
      </c>
      <c r="C40" s="23">
        <v>0.8887369424633087</v>
      </c>
      <c r="D40" s="23">
        <v>0.95592694291725355</v>
      </c>
      <c r="E40" s="23">
        <v>0.95096269247204546</v>
      </c>
      <c r="F40" s="23">
        <v>0.72801494961179947</v>
      </c>
      <c r="G40" s="23">
        <v>0.63438881815100623</v>
      </c>
      <c r="H40" s="23">
        <v>0.85789493657799931</v>
      </c>
      <c r="I40" s="23">
        <v>0.82679702211689332</v>
      </c>
    </row>
    <row r="41" spans="1:9" ht="16.5" x14ac:dyDescent="0.35">
      <c r="A41" s="7" t="s">
        <v>45</v>
      </c>
      <c r="B41" s="8">
        <v>0.95718866540940217</v>
      </c>
      <c r="C41" s="8">
        <v>0.89118933926605748</v>
      </c>
      <c r="D41" s="8">
        <v>0.95584720413333135</v>
      </c>
      <c r="E41" s="8">
        <v>0.95242252559308271</v>
      </c>
      <c r="F41" s="8">
        <v>0.70471637744105675</v>
      </c>
      <c r="G41" s="8">
        <v>0.60305273585485886</v>
      </c>
      <c r="H41" s="8">
        <v>0.85763975675474069</v>
      </c>
      <c r="I41" s="8">
        <v>0.83143606044228557</v>
      </c>
    </row>
    <row r="42" spans="1:9" ht="16.5" x14ac:dyDescent="0.35">
      <c r="A42" s="11" t="s">
        <v>50</v>
      </c>
      <c r="B42" s="18">
        <v>0.9526994552879916</v>
      </c>
      <c r="C42" s="18">
        <v>0.88157078564012903</v>
      </c>
      <c r="D42" s="18">
        <v>0.9555098477398144</v>
      </c>
      <c r="E42" s="18">
        <v>0.9504229222424182</v>
      </c>
      <c r="F42" s="18">
        <v>0.72743392478345692</v>
      </c>
      <c r="G42" s="18">
        <v>0.64176809519385158</v>
      </c>
      <c r="H42" s="18">
        <v>0.85778108711839152</v>
      </c>
      <c r="I42" s="18">
        <v>0.82553944360329612</v>
      </c>
    </row>
    <row r="43" spans="1:9" x14ac:dyDescent="0.35">
      <c r="A43" s="44"/>
      <c r="B43" s="45"/>
      <c r="C43" s="45"/>
      <c r="D43" s="45"/>
      <c r="E43" s="45"/>
      <c r="F43" s="45"/>
      <c r="G43" s="45"/>
      <c r="H43" s="45"/>
      <c r="I43" s="45"/>
    </row>
    <row r="44" spans="1:9" x14ac:dyDescent="0.35">
      <c r="A44" s="44"/>
      <c r="B44" s="45"/>
      <c r="C44" s="45"/>
      <c r="D44" s="45"/>
      <c r="E44" s="45"/>
      <c r="F44" s="45"/>
      <c r="G44" s="45"/>
      <c r="H44" s="45"/>
      <c r="I44" s="45"/>
    </row>
    <row r="45" spans="1:9" x14ac:dyDescent="0.35">
      <c r="A45" s="44"/>
      <c r="B45" s="45"/>
      <c r="C45" s="45"/>
      <c r="D45" s="45"/>
      <c r="E45" s="45"/>
      <c r="F45" s="45"/>
      <c r="G45" s="45"/>
      <c r="H45" s="45"/>
      <c r="I45" s="45"/>
    </row>
    <row r="46" spans="1:9" x14ac:dyDescent="0.35">
      <c r="A46" s="44"/>
      <c r="B46" s="45"/>
      <c r="C46" s="45"/>
      <c r="D46" s="45"/>
      <c r="E46" s="45"/>
      <c r="F46" s="45"/>
      <c r="G46" s="45"/>
      <c r="H46" s="45"/>
      <c r="I46" s="45"/>
    </row>
    <row r="47" spans="1:9" x14ac:dyDescent="0.35">
      <c r="A47" s="44"/>
      <c r="B47" s="45"/>
      <c r="C47" s="45"/>
      <c r="D47" s="45"/>
      <c r="E47" s="45"/>
      <c r="F47" s="45"/>
      <c r="G47" s="45"/>
      <c r="H47" s="45"/>
      <c r="I47" s="45"/>
    </row>
    <row r="48" spans="1:9" x14ac:dyDescent="0.35">
      <c r="A48" s="44"/>
      <c r="B48" s="45"/>
      <c r="C48" s="45"/>
      <c r="D48" s="45"/>
      <c r="E48" s="45"/>
      <c r="F48" s="45"/>
      <c r="G48" s="45"/>
      <c r="H48" s="45"/>
      <c r="I48" s="45"/>
    </row>
    <row r="49" spans="1:9" x14ac:dyDescent="0.35">
      <c r="A49" s="44"/>
      <c r="B49" s="45"/>
      <c r="C49" s="45"/>
      <c r="D49" s="45"/>
      <c r="E49" s="45"/>
      <c r="F49" s="45"/>
      <c r="G49" s="45"/>
      <c r="H49" s="45"/>
      <c r="I49" s="45"/>
    </row>
    <row r="50" spans="1:9" x14ac:dyDescent="0.35">
      <c r="A50" s="44"/>
      <c r="B50" s="45"/>
      <c r="C50" s="45"/>
      <c r="D50" s="45"/>
      <c r="E50" s="45"/>
      <c r="F50" s="45"/>
      <c r="G50" s="45"/>
      <c r="H50" s="45"/>
      <c r="I50" s="45"/>
    </row>
    <row r="51" spans="1:9" x14ac:dyDescent="0.35">
      <c r="A51" s="44"/>
      <c r="B51" s="45"/>
      <c r="C51" s="45"/>
      <c r="D51" s="45"/>
      <c r="E51" s="45"/>
      <c r="F51" s="45"/>
      <c r="G51" s="45"/>
      <c r="H51" s="45"/>
      <c r="I51" s="45"/>
    </row>
    <row r="52" spans="1:9" x14ac:dyDescent="0.35">
      <c r="A52" s="44"/>
      <c r="B52" s="45"/>
      <c r="C52" s="45"/>
      <c r="D52" s="45"/>
      <c r="E52" s="45"/>
      <c r="F52" s="45"/>
      <c r="G52" s="45"/>
      <c r="H52" s="45"/>
      <c r="I52" s="45"/>
    </row>
    <row r="54" spans="1:9" ht="18.5" x14ac:dyDescent="0.45">
      <c r="B54" s="82" t="s">
        <v>30</v>
      </c>
      <c r="C54" s="82"/>
      <c r="D54" s="82"/>
      <c r="E54" s="82"/>
      <c r="F54" s="82"/>
      <c r="G54" s="82"/>
      <c r="H54" s="82"/>
      <c r="I54" s="82"/>
    </row>
    <row r="55" spans="1:9" x14ac:dyDescent="0.35">
      <c r="A55" s="12" t="s">
        <v>1</v>
      </c>
      <c r="B55" s="12" t="s">
        <v>55</v>
      </c>
      <c r="C55" s="12" t="s">
        <v>54</v>
      </c>
      <c r="D55" s="12" t="s">
        <v>57</v>
      </c>
      <c r="E55" s="12" t="s">
        <v>56</v>
      </c>
      <c r="F55" s="12" t="s">
        <v>19</v>
      </c>
      <c r="G55" s="12" t="s">
        <v>20</v>
      </c>
      <c r="H55" s="12" t="s">
        <v>28</v>
      </c>
      <c r="I55" s="12" t="s">
        <v>29</v>
      </c>
    </row>
    <row r="56" spans="1:9" ht="16.5" x14ac:dyDescent="0.35">
      <c r="A56" s="21" t="s">
        <v>64</v>
      </c>
      <c r="B56" s="26">
        <v>0.95748826624946659</v>
      </c>
      <c r="C56" s="26">
        <v>0.68877928782073827</v>
      </c>
      <c r="D56" s="26">
        <v>0.95590036332261286</v>
      </c>
      <c r="E56" s="26">
        <v>0.65244522047773745</v>
      </c>
      <c r="F56" s="26">
        <v>0.85841707375482046</v>
      </c>
      <c r="G56" s="26">
        <v>0.56503486803277292</v>
      </c>
      <c r="H56" s="26">
        <v>0.7280869234081031</v>
      </c>
      <c r="I56" s="26">
        <v>0.29379965374060901</v>
      </c>
    </row>
    <row r="57" spans="1:9" ht="16.5" x14ac:dyDescent="0.35">
      <c r="A57" s="10" t="s">
        <v>46</v>
      </c>
      <c r="B57" s="19">
        <v>0.93749572856385532</v>
      </c>
      <c r="C57" s="19">
        <v>0.70832982137728895</v>
      </c>
      <c r="D57" s="19">
        <v>0.95509275256237514</v>
      </c>
      <c r="E57" s="19">
        <v>0.67687391253677698</v>
      </c>
      <c r="F57" s="19">
        <v>0.65122806925711263</v>
      </c>
      <c r="G57" s="19">
        <v>0.44511867170395997</v>
      </c>
      <c r="H57" s="19">
        <v>0.70133753485821815</v>
      </c>
      <c r="I57" s="19">
        <v>0.25211635676494798</v>
      </c>
    </row>
    <row r="58" spans="1:9" ht="16.5" x14ac:dyDescent="0.35">
      <c r="A58" s="5" t="s">
        <v>51</v>
      </c>
      <c r="B58" s="6">
        <v>0.95302639331938155</v>
      </c>
      <c r="C58" s="6">
        <v>0.72794571516968165</v>
      </c>
      <c r="D58" s="6">
        <v>0.95524609637761015</v>
      </c>
      <c r="E58" s="6">
        <v>0.70765717229915537</v>
      </c>
      <c r="F58" s="6">
        <v>0.58403071579903343</v>
      </c>
      <c r="G58" s="6">
        <v>0.38035272394646719</v>
      </c>
      <c r="H58" s="6">
        <v>0.73219466425532631</v>
      </c>
      <c r="I58" s="6">
        <v>0.28685876254797704</v>
      </c>
    </row>
    <row r="59" spans="1:9" x14ac:dyDescent="0.35">
      <c r="A59" s="46"/>
      <c r="B59" s="47"/>
      <c r="C59" s="47"/>
      <c r="D59" s="47"/>
      <c r="E59" s="47"/>
      <c r="F59" s="47"/>
      <c r="G59" s="47"/>
      <c r="H59" s="47"/>
      <c r="I59" s="47"/>
    </row>
    <row r="60" spans="1:9" x14ac:dyDescent="0.35">
      <c r="A60" s="46"/>
      <c r="B60" s="47"/>
      <c r="C60" s="47"/>
      <c r="D60" s="47"/>
      <c r="E60" s="47"/>
      <c r="F60" s="47"/>
      <c r="G60" s="47"/>
      <c r="H60" s="47"/>
      <c r="I60" s="47"/>
    </row>
    <row r="61" spans="1:9" x14ac:dyDescent="0.35">
      <c r="A61" s="46"/>
      <c r="B61" s="47"/>
      <c r="C61" s="47"/>
      <c r="D61" s="47"/>
      <c r="E61" s="47"/>
      <c r="F61" s="47"/>
      <c r="G61" s="47"/>
      <c r="H61" s="47"/>
      <c r="I61" s="47"/>
    </row>
    <row r="62" spans="1:9" x14ac:dyDescent="0.35">
      <c r="A62" s="46"/>
      <c r="B62" s="47"/>
      <c r="C62" s="47"/>
      <c r="D62" s="47"/>
      <c r="E62" s="47"/>
      <c r="F62" s="47"/>
      <c r="G62" s="47"/>
      <c r="H62" s="47"/>
      <c r="I62" s="47"/>
    </row>
    <row r="63" spans="1:9" x14ac:dyDescent="0.35">
      <c r="A63" s="46"/>
      <c r="B63" s="47"/>
      <c r="C63" s="47"/>
      <c r="D63" s="47"/>
      <c r="E63" s="47"/>
      <c r="F63" s="47"/>
      <c r="G63" s="47"/>
      <c r="H63" s="47"/>
      <c r="I63" s="47"/>
    </row>
    <row r="64" spans="1:9" x14ac:dyDescent="0.35">
      <c r="A64" s="46"/>
      <c r="B64" s="47"/>
      <c r="C64" s="47"/>
      <c r="D64" s="47"/>
      <c r="E64" s="47"/>
      <c r="F64" s="47"/>
      <c r="G64" s="47"/>
      <c r="H64" s="47"/>
      <c r="I64" s="47"/>
    </row>
    <row r="65" spans="1:9" x14ac:dyDescent="0.35">
      <c r="A65" s="46"/>
      <c r="B65" s="47"/>
      <c r="C65" s="47"/>
      <c r="D65" s="47"/>
      <c r="E65" s="47"/>
      <c r="F65" s="47"/>
      <c r="G65" s="47"/>
      <c r="H65" s="47"/>
      <c r="I65" s="47"/>
    </row>
    <row r="66" spans="1:9" x14ac:dyDescent="0.35">
      <c r="A66" s="46"/>
      <c r="B66" s="47"/>
      <c r="C66" s="47"/>
      <c r="D66" s="47"/>
      <c r="E66" s="47"/>
      <c r="F66" s="47"/>
      <c r="G66" s="47"/>
      <c r="H66" s="47"/>
      <c r="I66" s="47"/>
    </row>
    <row r="67" spans="1:9" x14ac:dyDescent="0.35">
      <c r="A67" s="46"/>
      <c r="B67" s="47"/>
      <c r="C67" s="47"/>
      <c r="D67" s="47"/>
      <c r="E67" s="47"/>
      <c r="F67" s="47"/>
      <c r="G67" s="47"/>
      <c r="H67" s="47"/>
      <c r="I67" s="47"/>
    </row>
    <row r="68" spans="1:9" x14ac:dyDescent="0.35">
      <c r="A68" s="46"/>
      <c r="B68" s="47"/>
      <c r="C68" s="47"/>
      <c r="D68" s="47"/>
      <c r="E68" s="47"/>
      <c r="F68" s="47"/>
      <c r="G68" s="47"/>
      <c r="H68" s="47"/>
      <c r="I68" s="47"/>
    </row>
    <row r="71" spans="1:9" ht="18.5" x14ac:dyDescent="0.45">
      <c r="B71" s="82" t="s">
        <v>30</v>
      </c>
      <c r="C71" s="82"/>
      <c r="D71" s="82"/>
      <c r="E71" s="82"/>
      <c r="F71" s="82"/>
      <c r="G71" s="82"/>
      <c r="H71" s="82"/>
      <c r="I71" s="82"/>
    </row>
    <row r="72" spans="1:9" x14ac:dyDescent="0.35">
      <c r="A72" s="12" t="s">
        <v>1</v>
      </c>
      <c r="B72" s="12" t="s">
        <v>55</v>
      </c>
      <c r="C72" s="12" t="s">
        <v>54</v>
      </c>
      <c r="D72" s="12" t="s">
        <v>57</v>
      </c>
      <c r="E72" s="12" t="s">
        <v>56</v>
      </c>
      <c r="F72" s="12" t="s">
        <v>19</v>
      </c>
      <c r="G72" s="12" t="s">
        <v>20</v>
      </c>
      <c r="H72" s="12" t="s">
        <v>28</v>
      </c>
      <c r="I72" s="12" t="s">
        <v>29</v>
      </c>
    </row>
    <row r="73" spans="1:9" ht="16.5" x14ac:dyDescent="0.35">
      <c r="A73" s="21" t="s">
        <v>65</v>
      </c>
      <c r="B73" s="26">
        <v>0.71949899055573929</v>
      </c>
      <c r="C73" s="26">
        <v>0.26910979358783282</v>
      </c>
      <c r="D73" s="26">
        <v>0.80354408225771168</v>
      </c>
      <c r="E73" s="26">
        <v>0.5302588239142747</v>
      </c>
      <c r="F73" s="26">
        <v>0.64002763793778061</v>
      </c>
      <c r="G73" s="26">
        <v>0.51529574032901182</v>
      </c>
      <c r="H73" s="26">
        <v>0.65812315894300588</v>
      </c>
      <c r="I73" s="26">
        <v>0.29623891112806494</v>
      </c>
    </row>
    <row r="74" spans="1:9" ht="16.5" x14ac:dyDescent="0.35">
      <c r="A74" s="10" t="s">
        <v>47</v>
      </c>
      <c r="B74" s="19">
        <v>0.71157748523699305</v>
      </c>
      <c r="C74" s="19">
        <v>0.27661663117698393</v>
      </c>
      <c r="D74" s="19">
        <v>0.80300840119649075</v>
      </c>
      <c r="E74" s="19">
        <v>0.56413145040758794</v>
      </c>
      <c r="F74" s="19">
        <v>0.38590517517767708</v>
      </c>
      <c r="G74" s="19">
        <v>0.20931550302486238</v>
      </c>
      <c r="H74" s="19">
        <v>0.63452491405674416</v>
      </c>
      <c r="I74" s="19">
        <v>0.25558025928887274</v>
      </c>
    </row>
    <row r="75" spans="1:9" ht="16.5" x14ac:dyDescent="0.35">
      <c r="A75" s="5" t="s">
        <v>52</v>
      </c>
      <c r="B75" s="6">
        <v>0.70965353804210296</v>
      </c>
      <c r="C75" s="6">
        <v>0.28525806189488156</v>
      </c>
      <c r="D75" s="6">
        <v>0.80331304424275762</v>
      </c>
      <c r="E75" s="6">
        <v>0.58568545707702158</v>
      </c>
      <c r="F75" s="6">
        <v>0.39839851760151906</v>
      </c>
      <c r="G75" s="6">
        <v>0.24675758047651888</v>
      </c>
      <c r="H75" s="6">
        <v>0.65114431793050465</v>
      </c>
      <c r="I75" s="6">
        <v>0.29981928034055383</v>
      </c>
    </row>
    <row r="76" spans="1:9" x14ac:dyDescent="0.35">
      <c r="A76" s="46"/>
      <c r="B76" s="47"/>
      <c r="C76" s="47"/>
      <c r="D76" s="47"/>
      <c r="E76" s="47"/>
      <c r="F76" s="47"/>
      <c r="G76" s="47"/>
      <c r="H76" s="47"/>
      <c r="I76" s="47"/>
    </row>
    <row r="77" spans="1:9" x14ac:dyDescent="0.35">
      <c r="A77" s="46"/>
      <c r="B77" s="47"/>
      <c r="C77" s="47"/>
      <c r="D77" s="47"/>
      <c r="E77" s="47"/>
      <c r="F77" s="47"/>
      <c r="G77" s="47"/>
      <c r="H77" s="47"/>
      <c r="I77" s="47"/>
    </row>
    <row r="78" spans="1:9" x14ac:dyDescent="0.35">
      <c r="A78" s="46"/>
      <c r="B78" s="47"/>
      <c r="C78" s="47"/>
      <c r="D78" s="47"/>
      <c r="E78" s="47"/>
      <c r="F78" s="47"/>
      <c r="G78" s="47"/>
      <c r="H78" s="47"/>
      <c r="I78" s="47"/>
    </row>
    <row r="79" spans="1:9" x14ac:dyDescent="0.35">
      <c r="A79" s="46"/>
      <c r="B79" s="47"/>
      <c r="C79" s="47"/>
      <c r="D79" s="47"/>
      <c r="E79" s="47"/>
      <c r="F79" s="47"/>
      <c r="G79" s="47"/>
      <c r="H79" s="47"/>
      <c r="I79" s="47"/>
    </row>
    <row r="80" spans="1:9" x14ac:dyDescent="0.35">
      <c r="A80" s="46"/>
      <c r="B80" s="47"/>
      <c r="C80" s="47"/>
      <c r="D80" s="47"/>
      <c r="E80" s="47"/>
      <c r="F80" s="47"/>
      <c r="G80" s="47"/>
      <c r="H80" s="47"/>
      <c r="I80" s="47"/>
    </row>
    <row r="81" spans="1:9" x14ac:dyDescent="0.35">
      <c r="A81" s="46"/>
      <c r="B81" s="47"/>
      <c r="C81" s="47"/>
      <c r="D81" s="47"/>
      <c r="E81" s="47"/>
      <c r="F81" s="47"/>
      <c r="G81" s="47"/>
      <c r="H81" s="47"/>
      <c r="I81" s="47"/>
    </row>
    <row r="82" spans="1:9" x14ac:dyDescent="0.35">
      <c r="A82" s="46"/>
      <c r="B82" s="47"/>
      <c r="C82" s="47"/>
      <c r="D82" s="47"/>
      <c r="E82" s="47"/>
      <c r="F82" s="47"/>
      <c r="G82" s="47"/>
      <c r="H82" s="47"/>
      <c r="I82" s="47"/>
    </row>
    <row r="83" spans="1:9" x14ac:dyDescent="0.35">
      <c r="A83" s="46"/>
      <c r="B83" s="47"/>
      <c r="C83" s="47"/>
      <c r="D83" s="47"/>
      <c r="E83" s="47"/>
      <c r="F83" s="47"/>
      <c r="G83" s="47"/>
      <c r="H83" s="47"/>
      <c r="I83" s="47"/>
    </row>
    <row r="84" spans="1:9" x14ac:dyDescent="0.35">
      <c r="A84" s="46"/>
      <c r="B84" s="47"/>
      <c r="C84" s="47"/>
      <c r="D84" s="47"/>
      <c r="E84" s="47"/>
      <c r="F84" s="47"/>
      <c r="G84" s="47"/>
      <c r="H84" s="47"/>
      <c r="I84" s="47"/>
    </row>
    <row r="85" spans="1:9" x14ac:dyDescent="0.35">
      <c r="A85" s="46"/>
      <c r="B85" s="47"/>
      <c r="C85" s="47"/>
      <c r="D85" s="47"/>
      <c r="E85" s="47"/>
      <c r="F85" s="47"/>
      <c r="G85" s="47"/>
      <c r="H85" s="47"/>
      <c r="I85" s="47"/>
    </row>
    <row r="86" spans="1:9" x14ac:dyDescent="0.35">
      <c r="A86" s="46"/>
      <c r="B86" s="47"/>
      <c r="C86" s="47"/>
      <c r="D86" s="47"/>
      <c r="E86" s="47"/>
      <c r="F86" s="47"/>
      <c r="G86" s="47"/>
      <c r="H86" s="47"/>
      <c r="I86" s="47"/>
    </row>
    <row r="89" spans="1:9" ht="18.5" x14ac:dyDescent="0.45">
      <c r="B89" s="82" t="s">
        <v>30</v>
      </c>
      <c r="C89" s="82"/>
      <c r="D89" s="82"/>
      <c r="E89" s="82"/>
      <c r="F89" s="82"/>
      <c r="G89" s="82"/>
      <c r="H89" s="82"/>
      <c r="I89" s="82"/>
    </row>
    <row r="90" spans="1:9" x14ac:dyDescent="0.35">
      <c r="A90" s="12" t="s">
        <v>0</v>
      </c>
      <c r="B90" s="12" t="s">
        <v>55</v>
      </c>
      <c r="C90" s="12" t="s">
        <v>54</v>
      </c>
      <c r="D90" s="12" t="s">
        <v>57</v>
      </c>
      <c r="E90" s="12" t="s">
        <v>56</v>
      </c>
      <c r="F90" s="12" t="s">
        <v>19</v>
      </c>
      <c r="G90" s="12" t="s">
        <v>20</v>
      </c>
      <c r="H90" s="12" t="s">
        <v>28</v>
      </c>
      <c r="I90" s="12" t="s">
        <v>29</v>
      </c>
    </row>
    <row r="91" spans="1:9" ht="16.5" x14ac:dyDescent="0.35">
      <c r="A91" s="21" t="s">
        <v>66</v>
      </c>
      <c r="B91" s="26">
        <v>0.89968543758900743</v>
      </c>
      <c r="C91" s="26">
        <v>0.48478343049885253</v>
      </c>
      <c r="D91" s="26">
        <v>0.95397027583485483</v>
      </c>
      <c r="E91" s="26">
        <v>0.64045577871056247</v>
      </c>
      <c r="F91" s="26">
        <v>0.8551546978605461</v>
      </c>
      <c r="G91" s="26">
        <v>0.52293543165302869</v>
      </c>
      <c r="H91" s="26">
        <v>0.77150806041087872</v>
      </c>
      <c r="I91" s="26">
        <v>0.6476634034183627</v>
      </c>
    </row>
    <row r="92" spans="1:9" ht="16.5" x14ac:dyDescent="0.35">
      <c r="A92" s="10" t="s">
        <v>60</v>
      </c>
      <c r="B92" s="19">
        <v>0.90114945501092569</v>
      </c>
      <c r="C92" s="19">
        <v>0.52890487032175915</v>
      </c>
      <c r="D92" s="19">
        <v>0.95369630155163487</v>
      </c>
      <c r="E92" s="19">
        <v>0.69270103885323353</v>
      </c>
      <c r="F92" s="19">
        <v>0.56493803056138248</v>
      </c>
      <c r="G92" s="19">
        <v>0.29609627214993578</v>
      </c>
      <c r="H92" s="19">
        <v>0.77693619326665508</v>
      </c>
      <c r="I92" s="19">
        <v>0.69725334907160341</v>
      </c>
    </row>
    <row r="93" spans="1:9" ht="16.5" x14ac:dyDescent="0.35">
      <c r="A93" s="5" t="s">
        <v>53</v>
      </c>
      <c r="B93" s="6">
        <v>0.87547410632320322</v>
      </c>
      <c r="C93" s="6">
        <v>0.56402022482911707</v>
      </c>
      <c r="D93" s="6">
        <v>0.9529234487228504</v>
      </c>
      <c r="E93" s="6">
        <v>0.72691102174006383</v>
      </c>
      <c r="F93" s="6">
        <v>0.64213450724776133</v>
      </c>
      <c r="G93" s="6">
        <v>0.40332021665421297</v>
      </c>
      <c r="H93" s="6">
        <v>0.78326988734137948</v>
      </c>
      <c r="I93" s="6">
        <v>0.71798703686497845</v>
      </c>
    </row>
    <row r="94" spans="1:9" x14ac:dyDescent="0.35">
      <c r="A94" s="46"/>
      <c r="B94" s="47"/>
      <c r="C94" s="47"/>
      <c r="D94" s="47"/>
      <c r="E94" s="47"/>
      <c r="F94" s="47"/>
      <c r="G94" s="47"/>
      <c r="H94" s="47"/>
      <c r="I94" s="47"/>
    </row>
    <row r="95" spans="1:9" x14ac:dyDescent="0.35">
      <c r="A95" s="46"/>
      <c r="B95" s="47"/>
      <c r="C95" s="47"/>
      <c r="D95" s="47"/>
      <c r="E95" s="47"/>
      <c r="F95" s="47"/>
      <c r="G95" s="47"/>
      <c r="H95" s="47"/>
      <c r="I95" s="47"/>
    </row>
    <row r="96" spans="1:9" x14ac:dyDescent="0.35">
      <c r="A96" s="46"/>
      <c r="B96" s="47"/>
      <c r="C96" s="47"/>
      <c r="D96" s="47"/>
      <c r="E96" s="47"/>
      <c r="F96" s="47"/>
      <c r="G96" s="47"/>
      <c r="H96" s="47"/>
      <c r="I96" s="47"/>
    </row>
    <row r="97" spans="1:9" x14ac:dyDescent="0.35">
      <c r="A97" s="46"/>
      <c r="B97" s="47"/>
      <c r="C97" s="47"/>
      <c r="D97" s="47"/>
      <c r="E97" s="47"/>
      <c r="F97" s="47"/>
      <c r="G97" s="47"/>
      <c r="H97" s="47"/>
      <c r="I97" s="47"/>
    </row>
    <row r="98" spans="1:9" x14ac:dyDescent="0.35">
      <c r="A98" s="46"/>
      <c r="B98" s="47"/>
      <c r="C98" s="47"/>
      <c r="D98" s="47"/>
      <c r="E98" s="47"/>
      <c r="F98" s="47"/>
      <c r="G98" s="47"/>
      <c r="H98" s="47"/>
      <c r="I98" s="47"/>
    </row>
    <row r="99" spans="1:9" x14ac:dyDescent="0.35">
      <c r="A99" s="46"/>
      <c r="B99" s="47"/>
      <c r="C99" s="47"/>
      <c r="D99" s="47"/>
      <c r="E99" s="47"/>
      <c r="F99" s="47"/>
      <c r="G99" s="47"/>
      <c r="H99" s="47"/>
      <c r="I99" s="47"/>
    </row>
    <row r="100" spans="1:9" x14ac:dyDescent="0.35">
      <c r="A100" s="46"/>
      <c r="B100" s="47"/>
      <c r="C100" s="47"/>
      <c r="D100" s="47"/>
      <c r="E100" s="47"/>
      <c r="F100" s="47"/>
      <c r="G100" s="47"/>
      <c r="H100" s="47"/>
      <c r="I100" s="47"/>
    </row>
    <row r="101" spans="1:9" x14ac:dyDescent="0.35">
      <c r="A101" s="46"/>
      <c r="B101" s="47"/>
      <c r="C101" s="47"/>
      <c r="D101" s="47"/>
      <c r="E101" s="47"/>
      <c r="F101" s="47"/>
      <c r="G101" s="47"/>
      <c r="H101" s="47"/>
      <c r="I101" s="47"/>
    </row>
    <row r="102" spans="1:9" x14ac:dyDescent="0.35">
      <c r="A102" s="46"/>
      <c r="B102" s="47"/>
      <c r="C102" s="47"/>
      <c r="D102" s="47"/>
      <c r="E102" s="47"/>
      <c r="F102" s="47"/>
      <c r="G102" s="47"/>
      <c r="H102" s="47"/>
      <c r="I102" s="47"/>
    </row>
    <row r="103" spans="1:9" x14ac:dyDescent="0.35">
      <c r="A103" s="46"/>
      <c r="B103" s="47"/>
      <c r="C103" s="47"/>
      <c r="D103" s="47"/>
      <c r="E103" s="47"/>
      <c r="F103" s="47"/>
      <c r="G103" s="47"/>
      <c r="H103" s="47"/>
      <c r="I103" s="47"/>
    </row>
    <row r="104" spans="1:9" x14ac:dyDescent="0.35">
      <c r="A104" s="46"/>
      <c r="B104" s="47"/>
      <c r="C104" s="47"/>
      <c r="D104" s="47"/>
      <c r="E104" s="47"/>
      <c r="F104" s="47"/>
      <c r="G104" s="47"/>
      <c r="H104" s="47"/>
      <c r="I104" s="47"/>
    </row>
    <row r="105" spans="1:9" x14ac:dyDescent="0.35">
      <c r="A105" s="46"/>
      <c r="B105" s="47"/>
      <c r="C105" s="47"/>
      <c r="D105" s="47"/>
      <c r="E105" s="47"/>
      <c r="F105" s="47"/>
      <c r="G105" s="47"/>
      <c r="H105" s="47"/>
      <c r="I105" s="47"/>
    </row>
    <row r="107" spans="1:9" x14ac:dyDescent="0.35">
      <c r="A107" s="94" t="s">
        <v>78</v>
      </c>
      <c r="B107" s="88"/>
      <c r="C107" s="88"/>
      <c r="E107" s="94" t="s">
        <v>75</v>
      </c>
      <c r="F107" s="88"/>
      <c r="G107" s="88"/>
    </row>
    <row r="108" spans="1:9" x14ac:dyDescent="0.35">
      <c r="A108" s="12" t="s">
        <v>0</v>
      </c>
      <c r="B108" s="12" t="s">
        <v>58</v>
      </c>
      <c r="C108" s="12" t="s">
        <v>59</v>
      </c>
      <c r="E108" s="12" t="s">
        <v>0</v>
      </c>
      <c r="F108" s="12" t="s">
        <v>58</v>
      </c>
      <c r="G108" s="12" t="s">
        <v>59</v>
      </c>
      <c r="H108" s="33"/>
    </row>
    <row r="109" spans="1:9" x14ac:dyDescent="0.35">
      <c r="A109" s="13" t="s">
        <v>2</v>
      </c>
      <c r="B109" s="36">
        <v>1.5916718783838399</v>
      </c>
      <c r="C109" s="36">
        <v>1.5903554799080595</v>
      </c>
      <c r="E109" s="13" t="s">
        <v>2</v>
      </c>
      <c r="F109" s="36">
        <v>1.5916718783838399</v>
      </c>
      <c r="G109" s="36">
        <v>1.5903554799080595</v>
      </c>
      <c r="H109" s="33"/>
      <c r="I109" s="33"/>
    </row>
    <row r="110" spans="1:9" x14ac:dyDescent="0.35">
      <c r="A110" s="14" t="s">
        <v>3</v>
      </c>
      <c r="B110" s="37">
        <v>2.8274591192406633</v>
      </c>
      <c r="C110" s="37">
        <v>2.6669422165534353</v>
      </c>
      <c r="E110" s="14" t="s">
        <v>3</v>
      </c>
      <c r="F110" s="37">
        <v>1.4137295596203316</v>
      </c>
      <c r="G110" s="37">
        <v>1.3334711082767177</v>
      </c>
      <c r="H110" s="33"/>
      <c r="I110" s="33"/>
    </row>
    <row r="111" spans="1:9" x14ac:dyDescent="0.35">
      <c r="A111" s="15" t="s">
        <v>4</v>
      </c>
      <c r="B111" s="38">
        <v>3.8771328411429371</v>
      </c>
      <c r="C111" s="38">
        <v>2.9223453829729231</v>
      </c>
      <c r="E111" s="15" t="s">
        <v>4</v>
      </c>
      <c r="F111" s="38">
        <v>1.2923776137143124</v>
      </c>
      <c r="G111" s="38">
        <v>0.97411512765764108</v>
      </c>
      <c r="H111" s="33"/>
      <c r="I111" s="33"/>
    </row>
    <row r="112" spans="1:9" x14ac:dyDescent="0.35">
      <c r="A112" s="16" t="s">
        <v>10</v>
      </c>
      <c r="B112" s="39">
        <v>4.8053172781924625</v>
      </c>
      <c r="C112" s="39">
        <v>2.7774477490707201</v>
      </c>
      <c r="E112" s="16" t="s">
        <v>10</v>
      </c>
      <c r="F112" s="39">
        <v>1.2013293195481156</v>
      </c>
      <c r="G112" s="39">
        <v>0.69436193726768003</v>
      </c>
      <c r="H112" s="33"/>
      <c r="I112" s="33"/>
    </row>
    <row r="113" spans="8:8" x14ac:dyDescent="0.35">
      <c r="H113" s="33"/>
    </row>
    <row r="139" spans="5:6" x14ac:dyDescent="0.35">
      <c r="E139" s="33"/>
      <c r="F139" s="33"/>
    </row>
    <row r="140" spans="5:6" x14ac:dyDescent="0.35">
      <c r="E140" s="33"/>
      <c r="F140" s="33"/>
    </row>
    <row r="141" spans="5:6" x14ac:dyDescent="0.35">
      <c r="E141" s="33"/>
      <c r="F141" s="33"/>
    </row>
    <row r="142" spans="5:6" x14ac:dyDescent="0.35">
      <c r="E142" s="33"/>
      <c r="F142" s="33"/>
    </row>
    <row r="144" spans="5:6" x14ac:dyDescent="0.35">
      <c r="E144" s="33"/>
      <c r="F144" s="33"/>
    </row>
    <row r="145" spans="5:6" x14ac:dyDescent="0.35">
      <c r="E145" s="33"/>
      <c r="F145" s="33"/>
    </row>
    <row r="146" spans="5:6" x14ac:dyDescent="0.35">
      <c r="E146" s="33"/>
      <c r="F146" s="33"/>
    </row>
    <row r="147" spans="5:6" x14ac:dyDescent="0.35">
      <c r="E147" s="33"/>
      <c r="F147" s="33"/>
    </row>
    <row r="148" spans="5:6" x14ac:dyDescent="0.35">
      <c r="E148" s="33"/>
      <c r="F148" s="33"/>
    </row>
    <row r="150" spans="5:6" x14ac:dyDescent="0.35">
      <c r="E150" s="33"/>
      <c r="F150" s="33"/>
    </row>
    <row r="151" spans="5:6" x14ac:dyDescent="0.35">
      <c r="E151" s="33"/>
      <c r="F151" s="33"/>
    </row>
    <row r="152" spans="5:6" x14ac:dyDescent="0.35">
      <c r="E152" s="33"/>
      <c r="F152" s="33"/>
    </row>
    <row r="153" spans="5:6" x14ac:dyDescent="0.35">
      <c r="E153" s="33"/>
      <c r="F153" s="33"/>
    </row>
    <row r="154" spans="5:6" x14ac:dyDescent="0.35">
      <c r="E154" s="33"/>
      <c r="F154" s="33"/>
    </row>
  </sheetData>
  <mergeCells count="9">
    <mergeCell ref="B71:I71"/>
    <mergeCell ref="B89:I89"/>
    <mergeCell ref="A107:C107"/>
    <mergeCell ref="E107:G107"/>
    <mergeCell ref="A1:I2"/>
    <mergeCell ref="B3:I3"/>
    <mergeCell ref="B20:I20"/>
    <mergeCell ref="B37:I37"/>
    <mergeCell ref="B54:I54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019A-16D6-4D08-9B25-D25FCC786337}">
  <dimension ref="A1:AY156"/>
  <sheetViews>
    <sheetView zoomScale="40" zoomScaleNormal="40" workbookViewId="0">
      <selection sqref="A1:AY25"/>
    </sheetView>
  </sheetViews>
  <sheetFormatPr defaultRowHeight="14.5" x14ac:dyDescent="0.35"/>
  <cols>
    <col min="3" max="3" width="16.6328125" bestFit="1" customWidth="1"/>
    <col min="14" max="14" width="9.81640625" bestFit="1" customWidth="1"/>
    <col min="15" max="15" width="11.08984375" bestFit="1" customWidth="1"/>
    <col min="16" max="24" width="8.81640625" bestFit="1" customWidth="1"/>
    <col min="25" max="25" width="9" bestFit="1" customWidth="1"/>
    <col min="33" max="33" width="11.08984375" bestFit="1" customWidth="1"/>
    <col min="35" max="35" width="14.26953125" bestFit="1" customWidth="1"/>
    <col min="37" max="37" width="11.81640625" customWidth="1"/>
    <col min="38" max="38" width="14.26953125" bestFit="1" customWidth="1"/>
    <col min="39" max="39" width="16.7265625" customWidth="1"/>
    <col min="40" max="40" width="14.26953125" bestFit="1" customWidth="1"/>
  </cols>
  <sheetData>
    <row r="1" spans="1:51" ht="36" x14ac:dyDescent="0.8">
      <c r="A1" s="65" t="s">
        <v>90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</row>
    <row r="2" spans="1:51" ht="18.5" x14ac:dyDescent="0.45">
      <c r="A2" s="66" t="s">
        <v>86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N2" s="66" t="s">
        <v>85</v>
      </c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AA2" s="66" t="s">
        <v>87</v>
      </c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N2" s="66" t="s">
        <v>88</v>
      </c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</row>
    <row r="3" spans="1:51" x14ac:dyDescent="0.35">
      <c r="A3" s="48" t="s">
        <v>0</v>
      </c>
      <c r="B3" s="48" t="s">
        <v>1</v>
      </c>
      <c r="C3" s="48" t="s">
        <v>55</v>
      </c>
      <c r="D3" s="48" t="s">
        <v>54</v>
      </c>
      <c r="E3" s="48" t="s">
        <v>57</v>
      </c>
      <c r="F3" s="48" t="s">
        <v>56</v>
      </c>
      <c r="G3" s="48" t="s">
        <v>19</v>
      </c>
      <c r="H3" s="48" t="s">
        <v>20</v>
      </c>
      <c r="I3" s="48" t="s">
        <v>28</v>
      </c>
      <c r="J3" s="48" t="s">
        <v>29</v>
      </c>
      <c r="K3" s="48" t="s">
        <v>58</v>
      </c>
      <c r="L3" s="48" t="s">
        <v>59</v>
      </c>
      <c r="N3" s="48" t="s">
        <v>0</v>
      </c>
      <c r="O3" s="48" t="s">
        <v>1</v>
      </c>
      <c r="P3" s="48" t="s">
        <v>55</v>
      </c>
      <c r="Q3" s="48" t="s">
        <v>54</v>
      </c>
      <c r="R3" s="48" t="s">
        <v>57</v>
      </c>
      <c r="S3" s="48" t="s">
        <v>56</v>
      </c>
      <c r="T3" s="48" t="s">
        <v>19</v>
      </c>
      <c r="U3" s="48" t="s">
        <v>20</v>
      </c>
      <c r="V3" s="48" t="s">
        <v>28</v>
      </c>
      <c r="W3" s="48" t="s">
        <v>29</v>
      </c>
      <c r="X3" s="48" t="s">
        <v>58</v>
      </c>
      <c r="Y3" s="48" t="s">
        <v>59</v>
      </c>
      <c r="AA3" s="48" t="s">
        <v>0</v>
      </c>
      <c r="AB3" s="48" t="s">
        <v>1</v>
      </c>
      <c r="AC3" s="48" t="s">
        <v>55</v>
      </c>
      <c r="AD3" s="48" t="s">
        <v>54</v>
      </c>
      <c r="AE3" s="48" t="s">
        <v>57</v>
      </c>
      <c r="AF3" s="48" t="s">
        <v>56</v>
      </c>
      <c r="AG3" s="48" t="s">
        <v>19</v>
      </c>
      <c r="AH3" s="48" t="s">
        <v>20</v>
      </c>
      <c r="AI3" s="48" t="s">
        <v>28</v>
      </c>
      <c r="AJ3" s="48" t="s">
        <v>29</v>
      </c>
      <c r="AK3" s="48" t="s">
        <v>58</v>
      </c>
      <c r="AL3" s="48" t="s">
        <v>59</v>
      </c>
      <c r="AN3" s="48" t="s">
        <v>0</v>
      </c>
      <c r="AO3" s="48" t="s">
        <v>1</v>
      </c>
      <c r="AP3" s="48" t="s">
        <v>55</v>
      </c>
      <c r="AQ3" s="48" t="s">
        <v>54</v>
      </c>
      <c r="AR3" s="48" t="s">
        <v>57</v>
      </c>
      <c r="AS3" s="48" t="s">
        <v>56</v>
      </c>
      <c r="AT3" s="48" t="s">
        <v>19</v>
      </c>
      <c r="AU3" s="48" t="s">
        <v>20</v>
      </c>
      <c r="AV3" s="48" t="s">
        <v>28</v>
      </c>
      <c r="AW3" s="48" t="s">
        <v>29</v>
      </c>
      <c r="AX3" s="48" t="s">
        <v>58</v>
      </c>
      <c r="AY3" s="48" t="s">
        <v>59</v>
      </c>
    </row>
    <row r="4" spans="1:51" x14ac:dyDescent="0.35">
      <c r="A4" s="9" t="s">
        <v>35</v>
      </c>
      <c r="B4" s="9" t="s">
        <v>36</v>
      </c>
      <c r="C4" s="20">
        <v>5.4138700000000002</v>
      </c>
      <c r="D4" s="20">
        <v>-3.9626540000000001</v>
      </c>
      <c r="E4" s="20">
        <v>0.489097</v>
      </c>
      <c r="F4" s="20">
        <v>0.489097</v>
      </c>
      <c r="G4" s="20">
        <v>0.76416700000000004</v>
      </c>
      <c r="H4" s="20">
        <v>0.76416700000000004</v>
      </c>
      <c r="I4" s="20">
        <v>0.76416700000000004</v>
      </c>
      <c r="J4" s="20">
        <v>0.76416700000000004</v>
      </c>
      <c r="K4" s="20">
        <v>5.3517229999999998</v>
      </c>
      <c r="L4" s="20">
        <v>-5.3517229999999998</v>
      </c>
      <c r="N4" s="9" t="s">
        <v>35</v>
      </c>
      <c r="O4" s="9" t="s">
        <v>36</v>
      </c>
      <c r="P4" s="20">
        <v>5.6768939999999999</v>
      </c>
      <c r="Q4" s="20">
        <v>-4.3512019999999998</v>
      </c>
      <c r="R4" s="20">
        <v>0.49254599999999998</v>
      </c>
      <c r="S4" s="20">
        <v>0.49254599999999998</v>
      </c>
      <c r="T4" s="20">
        <v>0.70877500000000004</v>
      </c>
      <c r="U4" s="20">
        <v>0.70877500000000004</v>
      </c>
      <c r="V4" s="20">
        <v>0.70877500000000004</v>
      </c>
      <c r="W4" s="20">
        <v>0.70877500000000004</v>
      </c>
      <c r="X4" s="20">
        <v>6.1246130000000001</v>
      </c>
      <c r="Y4" s="20">
        <v>-6.1246130000000001</v>
      </c>
      <c r="AA4" s="9" t="s">
        <v>35</v>
      </c>
      <c r="AB4" s="9" t="s">
        <v>36</v>
      </c>
      <c r="AC4" s="20">
        <v>5.4594699999999996</v>
      </c>
      <c r="AD4" s="20">
        <v>-4.1216270000000002</v>
      </c>
      <c r="AE4" s="20">
        <v>0.48188799999999998</v>
      </c>
      <c r="AF4" s="20">
        <v>0.48188799999999998</v>
      </c>
      <c r="AG4" s="20">
        <v>0.747031</v>
      </c>
      <c r="AH4" s="20">
        <v>0.747031</v>
      </c>
      <c r="AI4" s="20">
        <v>0.747031</v>
      </c>
      <c r="AJ4" s="20">
        <v>0.747031</v>
      </c>
      <c r="AK4" s="20">
        <v>5.7663869999999999</v>
      </c>
      <c r="AL4" s="20">
        <v>-5.7663869999999999</v>
      </c>
      <c r="AN4" s="9" t="s">
        <v>35</v>
      </c>
      <c r="AO4" s="9" t="s">
        <v>36</v>
      </c>
      <c r="AP4" s="20">
        <v>5.4328799999999999</v>
      </c>
      <c r="AQ4" s="20">
        <v>-4.0490159999999999</v>
      </c>
      <c r="AR4" s="20">
        <v>0.47845900000000002</v>
      </c>
      <c r="AS4" s="20">
        <v>0.47845900000000002</v>
      </c>
      <c r="AT4" s="20">
        <v>0.71890200000000004</v>
      </c>
      <c r="AU4" s="20">
        <v>0.71890200000000004</v>
      </c>
      <c r="AV4" s="20">
        <v>0.71890200000000004</v>
      </c>
      <c r="AW4" s="20">
        <v>0.71890200000000004</v>
      </c>
      <c r="AX4" s="20">
        <v>5.7427200000000003</v>
      </c>
      <c r="AY4" s="20">
        <v>-5.7427200000000003</v>
      </c>
    </row>
    <row r="5" spans="1:51" ht="16.5" x14ac:dyDescent="0.35">
      <c r="A5" s="67" t="s">
        <v>2</v>
      </c>
      <c r="B5" s="1" t="s">
        <v>5</v>
      </c>
      <c r="C5" s="2">
        <v>5.2469029999999997</v>
      </c>
      <c r="D5" s="2">
        <v>-3.5997349999999999</v>
      </c>
      <c r="E5" s="2">
        <v>0.46792299999999998</v>
      </c>
      <c r="F5" s="2">
        <v>0.465974</v>
      </c>
      <c r="G5" s="2">
        <v>0.66114799999999996</v>
      </c>
      <c r="H5" s="2">
        <v>0.64056800000000003</v>
      </c>
      <c r="I5" s="2">
        <v>0.661111</v>
      </c>
      <c r="J5" s="2">
        <v>0.64421899999999999</v>
      </c>
      <c r="K5" s="68">
        <v>8.5181869999999993</v>
      </c>
      <c r="L5" s="68">
        <v>-8.5111419999999995</v>
      </c>
      <c r="N5" s="67" t="s">
        <v>2</v>
      </c>
      <c r="O5" s="1" t="s">
        <v>5</v>
      </c>
      <c r="P5" s="2">
        <v>5.4390270000000003</v>
      </c>
      <c r="Q5" s="2">
        <v>-3.8679899999999998</v>
      </c>
      <c r="R5" s="2">
        <v>0.47043499999999999</v>
      </c>
      <c r="S5" s="2">
        <v>0.46876800000000002</v>
      </c>
      <c r="T5" s="2">
        <v>0.62201200000000001</v>
      </c>
      <c r="U5" s="2">
        <v>0.591167</v>
      </c>
      <c r="V5" s="2">
        <v>0.62202100000000005</v>
      </c>
      <c r="W5" s="2">
        <v>0.59117299999999995</v>
      </c>
      <c r="X5" s="68">
        <v>9.9483409999999992</v>
      </c>
      <c r="Y5" s="68">
        <v>-9.8907600000000002</v>
      </c>
      <c r="AA5" s="67" t="s">
        <v>2</v>
      </c>
      <c r="AB5" s="1" t="s">
        <v>5</v>
      </c>
      <c r="AC5" s="1">
        <v>5.3065329999999999</v>
      </c>
      <c r="AD5" s="1">
        <v>-3.7217790000000002</v>
      </c>
      <c r="AE5" s="1">
        <v>0.46091500000000002</v>
      </c>
      <c r="AF5" s="1">
        <v>0.45922099999999999</v>
      </c>
      <c r="AG5" s="1">
        <v>0.647644</v>
      </c>
      <c r="AH5" s="1">
        <v>0.62410600000000005</v>
      </c>
      <c r="AI5" s="1">
        <v>0.64763499999999996</v>
      </c>
      <c r="AJ5" s="1">
        <v>0.62409499999999996</v>
      </c>
      <c r="AK5" s="89">
        <v>9.8007600000000004</v>
      </c>
      <c r="AL5" s="89">
        <v>-9.7739729999999998</v>
      </c>
      <c r="AN5" s="67" t="s">
        <v>2</v>
      </c>
      <c r="AO5" s="1" t="s">
        <v>5</v>
      </c>
      <c r="AP5" s="1">
        <v>5.2576650000000003</v>
      </c>
      <c r="AQ5" s="1">
        <v>-3.503549</v>
      </c>
      <c r="AR5" s="1">
        <v>0.45555499999999999</v>
      </c>
      <c r="AS5" s="1">
        <v>0.453627</v>
      </c>
      <c r="AT5" s="1">
        <v>0.62757099999999999</v>
      </c>
      <c r="AU5" s="1">
        <v>0.596916</v>
      </c>
      <c r="AV5" s="1">
        <v>0.62756699999999999</v>
      </c>
      <c r="AW5" s="1">
        <v>0.59690600000000005</v>
      </c>
      <c r="AX5" s="89">
        <v>9.3048289999999998</v>
      </c>
      <c r="AY5" s="89">
        <v>-9.2488159999999997</v>
      </c>
    </row>
    <row r="6" spans="1:51" ht="16.5" x14ac:dyDescent="0.35">
      <c r="A6" s="67"/>
      <c r="B6" s="1" t="s">
        <v>6</v>
      </c>
      <c r="C6" s="2">
        <v>4.026033</v>
      </c>
      <c r="D6" s="2">
        <v>-1.5949279999999999</v>
      </c>
      <c r="E6" s="2">
        <v>0.39337899999999998</v>
      </c>
      <c r="F6" s="2">
        <v>0.38700699999999999</v>
      </c>
      <c r="G6" s="2">
        <v>0.51469500000000001</v>
      </c>
      <c r="H6" s="2">
        <v>0.36568299999999998</v>
      </c>
      <c r="I6" s="2">
        <v>0.51451599999999997</v>
      </c>
      <c r="J6" s="2">
        <v>0.37383</v>
      </c>
      <c r="K6" s="69">
        <v>8.5181869999999993</v>
      </c>
      <c r="L6" s="69">
        <v>-8.5111419999999995</v>
      </c>
      <c r="N6" s="67"/>
      <c r="O6" s="1" t="s">
        <v>6</v>
      </c>
      <c r="P6" s="2">
        <v>4.0359920000000002</v>
      </c>
      <c r="Q6" s="2">
        <v>-1.603291</v>
      </c>
      <c r="R6" s="2">
        <v>0.39416699999999999</v>
      </c>
      <c r="S6" s="2">
        <v>0.38799600000000001</v>
      </c>
      <c r="T6" s="2">
        <v>0.482292</v>
      </c>
      <c r="U6" s="2">
        <v>0.34002199999999999</v>
      </c>
      <c r="V6" s="2">
        <v>0.48235800000000001</v>
      </c>
      <c r="W6" s="2">
        <v>0.34009899999999998</v>
      </c>
      <c r="X6" s="69">
        <v>9.9483409999999992</v>
      </c>
      <c r="Y6" s="69">
        <v>-9.8907600000000002</v>
      </c>
      <c r="AA6" s="67"/>
      <c r="AB6" s="1" t="s">
        <v>6</v>
      </c>
      <c r="AC6" s="1">
        <v>4.0634589999999999</v>
      </c>
      <c r="AD6" s="1">
        <v>-1.592481</v>
      </c>
      <c r="AE6" s="1">
        <v>0.38762099999999999</v>
      </c>
      <c r="AF6" s="1">
        <v>0.38133099999999998</v>
      </c>
      <c r="AG6" s="1">
        <v>0.49689699999999998</v>
      </c>
      <c r="AH6" s="1">
        <v>0.348943</v>
      </c>
      <c r="AI6" s="1">
        <v>0.49682100000000001</v>
      </c>
      <c r="AJ6" s="1">
        <v>0.34886299999999998</v>
      </c>
      <c r="AK6" s="95">
        <v>9.8007600000000004</v>
      </c>
      <c r="AL6" s="95">
        <v>-9.7739729999999998</v>
      </c>
      <c r="AN6" s="67"/>
      <c r="AO6" s="1" t="s">
        <v>6</v>
      </c>
      <c r="AP6" s="1">
        <v>3.3610000000000002</v>
      </c>
      <c r="AQ6" s="1">
        <v>-0.87718600000000002</v>
      </c>
      <c r="AR6" s="1">
        <v>0.37194500000000003</v>
      </c>
      <c r="AS6" s="1">
        <v>0.36356300000000003</v>
      </c>
      <c r="AT6" s="1">
        <v>0.45693</v>
      </c>
      <c r="AU6" s="1">
        <v>0.32279000000000002</v>
      </c>
      <c r="AV6" s="1">
        <v>0.45685399999999998</v>
      </c>
      <c r="AW6" s="1">
        <v>0.32278000000000001</v>
      </c>
      <c r="AX6" s="95">
        <v>9.3048289999999998</v>
      </c>
      <c r="AY6" s="95">
        <v>-9.2488159999999997</v>
      </c>
    </row>
    <row r="7" spans="1:51" ht="16.5" x14ac:dyDescent="0.35">
      <c r="A7" s="67"/>
      <c r="B7" s="1" t="s">
        <v>21</v>
      </c>
      <c r="C7" s="2">
        <v>5.2462</v>
      </c>
      <c r="D7" s="2">
        <v>-3.5989119999999999</v>
      </c>
      <c r="E7" s="2">
        <v>0.46790599999999999</v>
      </c>
      <c r="F7" s="2">
        <v>0.46597100000000002</v>
      </c>
      <c r="G7" s="2">
        <v>0.66115999999999997</v>
      </c>
      <c r="H7" s="2">
        <v>0.64445600000000003</v>
      </c>
      <c r="I7" s="2">
        <v>0.66114200000000001</v>
      </c>
      <c r="J7" s="2">
        <v>0.64044199999999996</v>
      </c>
      <c r="K7" s="70">
        <v>8.5181869999999993</v>
      </c>
      <c r="L7" s="70">
        <v>-8.5111419999999995</v>
      </c>
      <c r="N7" s="67"/>
      <c r="O7" s="1" t="s">
        <v>21</v>
      </c>
      <c r="P7" s="2">
        <v>5.4391230000000004</v>
      </c>
      <c r="Q7" s="2">
        <v>-3.8679070000000002</v>
      </c>
      <c r="R7" s="2">
        <v>0.47043499999999999</v>
      </c>
      <c r="S7" s="2">
        <v>0.46876800000000002</v>
      </c>
      <c r="T7" s="2">
        <v>0.62202299999999999</v>
      </c>
      <c r="U7" s="2">
        <v>0.59117500000000001</v>
      </c>
      <c r="V7" s="2">
        <v>0.62203200000000003</v>
      </c>
      <c r="W7" s="2">
        <v>0.59118599999999999</v>
      </c>
      <c r="X7" s="70">
        <v>9.9483409999999992</v>
      </c>
      <c r="Y7" s="70">
        <v>-9.8907600000000002</v>
      </c>
      <c r="AA7" s="67"/>
      <c r="AB7" s="1" t="s">
        <v>21</v>
      </c>
      <c r="AC7" s="1">
        <v>5.3064260000000001</v>
      </c>
      <c r="AD7" s="1">
        <v>-3.7218369999999998</v>
      </c>
      <c r="AE7" s="1">
        <v>0.46091399999999999</v>
      </c>
      <c r="AF7" s="1">
        <v>0.45922000000000002</v>
      </c>
      <c r="AG7" s="1">
        <v>0.64763400000000004</v>
      </c>
      <c r="AH7" s="1">
        <v>0.62409499999999996</v>
      </c>
      <c r="AI7" s="1">
        <v>0.64762699999999995</v>
      </c>
      <c r="AJ7" s="1">
        <v>0.62408799999999998</v>
      </c>
      <c r="AK7" s="90">
        <v>9.8007600000000004</v>
      </c>
      <c r="AL7" s="90">
        <v>-9.7739729999999998</v>
      </c>
      <c r="AN7" s="67"/>
      <c r="AO7" s="1" t="s">
        <v>21</v>
      </c>
      <c r="AP7" s="1">
        <v>5.393637</v>
      </c>
      <c r="AQ7" s="1">
        <v>-3.863874</v>
      </c>
      <c r="AR7" s="1">
        <v>0.46232499999999999</v>
      </c>
      <c r="AS7" s="1">
        <v>0.461393</v>
      </c>
      <c r="AT7" s="1">
        <v>0.632911</v>
      </c>
      <c r="AU7" s="1">
        <v>0.61413799999999996</v>
      </c>
      <c r="AV7" s="1">
        <v>0.63290199999999996</v>
      </c>
      <c r="AW7" s="1">
        <v>0.61413099999999998</v>
      </c>
      <c r="AX7" s="90">
        <v>9.3048289999999998</v>
      </c>
      <c r="AY7" s="90">
        <v>-9.2488159999999997</v>
      </c>
    </row>
    <row r="8" spans="1:51" ht="16.5" x14ac:dyDescent="0.35">
      <c r="A8" s="56" t="s">
        <v>3</v>
      </c>
      <c r="B8" s="24" t="s">
        <v>68</v>
      </c>
      <c r="C8" s="40">
        <v>4.8722599999999998</v>
      </c>
      <c r="D8" s="40">
        <v>-3.1201379999999999</v>
      </c>
      <c r="E8" s="40">
        <v>0.46661000000000002</v>
      </c>
      <c r="F8" s="40">
        <v>0.46377000000000002</v>
      </c>
      <c r="G8" s="40">
        <v>0.59040899999999996</v>
      </c>
      <c r="H8" s="40">
        <v>0.56896999999999998</v>
      </c>
      <c r="I8" s="40">
        <v>0.65371900000000005</v>
      </c>
      <c r="J8" s="40">
        <v>0.62742600000000004</v>
      </c>
      <c r="K8" s="56">
        <v>15.131778000000001</v>
      </c>
      <c r="L8" s="56">
        <v>-14.272736</v>
      </c>
      <c r="N8" s="56" t="s">
        <v>3</v>
      </c>
      <c r="O8" s="24" t="s">
        <v>68</v>
      </c>
      <c r="P8" s="40">
        <v>5.3483669999999996</v>
      </c>
      <c r="Q8" s="40">
        <v>-3.7462339999999998</v>
      </c>
      <c r="R8" s="40">
        <v>0.46992400000000001</v>
      </c>
      <c r="S8" s="40">
        <v>0.46715299999999998</v>
      </c>
      <c r="T8" s="40">
        <v>0.54687200000000002</v>
      </c>
      <c r="U8" s="40">
        <v>0.47097800000000001</v>
      </c>
      <c r="V8" s="40">
        <v>0.61455499999999996</v>
      </c>
      <c r="W8" s="40">
        <v>0.57140999999999997</v>
      </c>
      <c r="X8" s="102">
        <v>17.698250000000002</v>
      </c>
      <c r="Y8" s="102">
        <v>-15.975961</v>
      </c>
      <c r="AA8" s="56" t="s">
        <v>3</v>
      </c>
      <c r="AB8" s="24" t="s">
        <v>68</v>
      </c>
      <c r="AC8" s="24">
        <v>5.2276069999999999</v>
      </c>
      <c r="AD8" s="24">
        <v>-3.6200100000000002</v>
      </c>
      <c r="AE8" s="24">
        <v>0.46063199999999999</v>
      </c>
      <c r="AF8" s="24">
        <v>0.45851500000000001</v>
      </c>
      <c r="AG8" s="24">
        <v>0.55134499999999997</v>
      </c>
      <c r="AH8" s="24">
        <v>0.46570400000000001</v>
      </c>
      <c r="AI8" s="24">
        <v>0.64271100000000003</v>
      </c>
      <c r="AJ8" s="24">
        <v>0.61279399999999995</v>
      </c>
      <c r="AK8" s="96">
        <v>17.363074000000001</v>
      </c>
      <c r="AL8" s="96">
        <v>-15.903063</v>
      </c>
      <c r="AN8" s="56" t="s">
        <v>3</v>
      </c>
      <c r="AO8" s="24" t="s">
        <v>68</v>
      </c>
      <c r="AP8" s="24">
        <v>5.1782490000000001</v>
      </c>
      <c r="AQ8" s="24">
        <v>-3.5043160000000002</v>
      </c>
      <c r="AR8" s="24">
        <v>0.45691999999999999</v>
      </c>
      <c r="AS8" s="24">
        <v>0.45471499999999998</v>
      </c>
      <c r="AT8" s="24">
        <v>0.56185700000000005</v>
      </c>
      <c r="AU8" s="24">
        <v>0.47622399999999998</v>
      </c>
      <c r="AV8" s="24">
        <v>0.62474200000000002</v>
      </c>
      <c r="AW8" s="24">
        <v>0.58838599999999996</v>
      </c>
      <c r="AX8" s="96">
        <v>16.605874</v>
      </c>
      <c r="AY8" s="96">
        <v>-15.021642999999999</v>
      </c>
    </row>
    <row r="9" spans="1:51" ht="16.5" x14ac:dyDescent="0.35">
      <c r="A9" s="56"/>
      <c r="B9" s="24" t="s">
        <v>69</v>
      </c>
      <c r="C9" s="40">
        <v>3.895991</v>
      </c>
      <c r="D9" s="40">
        <v>-1.3161069999999999</v>
      </c>
      <c r="E9" s="40">
        <v>0.39296199999999998</v>
      </c>
      <c r="F9" s="40">
        <v>0.38696599999999998</v>
      </c>
      <c r="G9" s="40">
        <v>0.50315900000000002</v>
      </c>
      <c r="H9" s="40">
        <v>0.44781199999999999</v>
      </c>
      <c r="I9" s="40">
        <v>0.48818</v>
      </c>
      <c r="J9" s="40">
        <v>0.34197300000000003</v>
      </c>
      <c r="K9" s="56">
        <v>15.131778000000001</v>
      </c>
      <c r="L9" s="56">
        <v>-14.272736</v>
      </c>
      <c r="N9" s="56"/>
      <c r="O9" s="24" t="s">
        <v>69</v>
      </c>
      <c r="P9" s="40">
        <v>3.9047179999999999</v>
      </c>
      <c r="Q9" s="40">
        <v>-1.3205899999999999</v>
      </c>
      <c r="R9" s="40">
        <v>0.39352999999999999</v>
      </c>
      <c r="S9" s="40">
        <v>0.38758799999999999</v>
      </c>
      <c r="T9" s="40">
        <v>0.49795099999999998</v>
      </c>
      <c r="U9" s="40">
        <v>0.44628699999999999</v>
      </c>
      <c r="V9" s="40">
        <v>0.45651799999999998</v>
      </c>
      <c r="W9" s="40">
        <v>0.30768000000000001</v>
      </c>
      <c r="X9" s="103">
        <v>17.698250000000002</v>
      </c>
      <c r="Y9" s="103">
        <v>-15.975961</v>
      </c>
      <c r="AA9" s="56"/>
      <c r="AB9" s="24" t="s">
        <v>69</v>
      </c>
      <c r="AC9" s="24">
        <v>3.9227059999999998</v>
      </c>
      <c r="AD9" s="24">
        <v>-1.2975460000000001</v>
      </c>
      <c r="AE9" s="24">
        <v>0.38721699999999998</v>
      </c>
      <c r="AF9" s="24">
        <v>0.381193</v>
      </c>
      <c r="AG9" s="24">
        <v>0.50081100000000001</v>
      </c>
      <c r="AH9" s="24">
        <v>0.44194299999999997</v>
      </c>
      <c r="AI9" s="24">
        <v>0.47179900000000002</v>
      </c>
      <c r="AJ9" s="24">
        <v>0.31778200000000001</v>
      </c>
      <c r="AK9" s="97">
        <v>17.363074000000001</v>
      </c>
      <c r="AL9" s="97">
        <v>-15.903063</v>
      </c>
      <c r="AN9" s="56"/>
      <c r="AO9" s="24" t="s">
        <v>69</v>
      </c>
      <c r="AP9" s="24">
        <v>3.9139080000000002</v>
      </c>
      <c r="AQ9" s="24">
        <v>-1.183271</v>
      </c>
      <c r="AR9" s="24">
        <v>0.38460100000000003</v>
      </c>
      <c r="AS9" s="24">
        <v>0.37854900000000002</v>
      </c>
      <c r="AT9" s="24">
        <v>0.50330200000000003</v>
      </c>
      <c r="AU9" s="24">
        <v>0.45473999999999998</v>
      </c>
      <c r="AV9" s="24">
        <v>0.468171</v>
      </c>
      <c r="AW9" s="24">
        <v>0.31065799999999999</v>
      </c>
      <c r="AX9" s="97">
        <v>16.605874</v>
      </c>
      <c r="AY9" s="97">
        <v>-15.021642999999999</v>
      </c>
    </row>
    <row r="10" spans="1:51" ht="16.5" x14ac:dyDescent="0.35">
      <c r="A10" s="56"/>
      <c r="B10" s="24" t="s">
        <v>70</v>
      </c>
      <c r="C10" s="40">
        <v>5.1835950000000004</v>
      </c>
      <c r="D10" s="40">
        <v>-3.521757</v>
      </c>
      <c r="E10" s="40">
        <v>0.46754099999999998</v>
      </c>
      <c r="F10" s="40">
        <v>0.465113</v>
      </c>
      <c r="G10" s="40">
        <v>0.55632499999999996</v>
      </c>
      <c r="H10" s="40">
        <v>0.48477900000000002</v>
      </c>
      <c r="I10" s="40">
        <v>0.65557500000000002</v>
      </c>
      <c r="J10" s="40">
        <v>0.63181100000000001</v>
      </c>
      <c r="K10" s="56">
        <v>15.131778000000001</v>
      </c>
      <c r="L10" s="56">
        <v>-14.272736</v>
      </c>
      <c r="N10" s="56"/>
      <c r="O10" s="24" t="s">
        <v>70</v>
      </c>
      <c r="P10" s="40">
        <v>5.0175109999999998</v>
      </c>
      <c r="Q10" s="40">
        <v>-3.3342550000000002</v>
      </c>
      <c r="R10" s="40">
        <v>0.46901599999999999</v>
      </c>
      <c r="S10" s="40">
        <v>0.46684399999999998</v>
      </c>
      <c r="T10" s="40">
        <v>0.59100900000000001</v>
      </c>
      <c r="U10" s="40">
        <v>0.540655</v>
      </c>
      <c r="V10" s="40">
        <v>0.61336299999999999</v>
      </c>
      <c r="W10" s="40">
        <v>0.57153100000000001</v>
      </c>
      <c r="X10" s="103">
        <v>17.698250000000002</v>
      </c>
      <c r="Y10" s="103">
        <v>-15.975961</v>
      </c>
      <c r="AA10" s="56"/>
      <c r="AB10" s="24" t="s">
        <v>70</v>
      </c>
      <c r="AC10" s="24">
        <v>4.8880970000000001</v>
      </c>
      <c r="AD10" s="24">
        <v>-3.1879040000000001</v>
      </c>
      <c r="AE10" s="24">
        <v>0.45971099999999998</v>
      </c>
      <c r="AF10" s="24">
        <v>0.456982</v>
      </c>
      <c r="AG10" s="24">
        <v>0.58309299999999997</v>
      </c>
      <c r="AH10" s="24">
        <v>0.53444499999999995</v>
      </c>
      <c r="AI10" s="24">
        <v>0.64094300000000004</v>
      </c>
      <c r="AJ10" s="24">
        <v>0.60709199999999996</v>
      </c>
      <c r="AK10" s="97">
        <v>17.363074000000001</v>
      </c>
      <c r="AL10" s="97">
        <v>-15.903063</v>
      </c>
      <c r="AN10" s="56"/>
      <c r="AO10" s="24" t="s">
        <v>70</v>
      </c>
      <c r="AP10" s="24">
        <v>4.8720039999999996</v>
      </c>
      <c r="AQ10" s="24">
        <v>-3.1143580000000002</v>
      </c>
      <c r="AR10" s="24">
        <v>0.45605699999999999</v>
      </c>
      <c r="AS10" s="24">
        <v>0.453185</v>
      </c>
      <c r="AT10" s="24">
        <v>0.57267299999999999</v>
      </c>
      <c r="AU10" s="24">
        <v>0.52556899999999995</v>
      </c>
      <c r="AV10" s="24">
        <v>0.62320200000000003</v>
      </c>
      <c r="AW10" s="24">
        <v>0.58199199999999995</v>
      </c>
      <c r="AX10" s="97">
        <v>16.605874</v>
      </c>
      <c r="AY10" s="97">
        <v>-15.021642999999999</v>
      </c>
    </row>
    <row r="11" spans="1:51" ht="16.5" x14ac:dyDescent="0.35">
      <c r="A11" s="56"/>
      <c r="B11" s="25" t="s">
        <v>71</v>
      </c>
      <c r="C11" s="26">
        <v>5.1837169999999997</v>
      </c>
      <c r="D11" s="26">
        <v>-2.7293940000000001</v>
      </c>
      <c r="E11" s="26">
        <v>0.467528</v>
      </c>
      <c r="F11" s="26">
        <v>0.31910899999999998</v>
      </c>
      <c r="G11" s="26">
        <v>0.65597399999999995</v>
      </c>
      <c r="H11" s="26">
        <v>0.43178100000000003</v>
      </c>
      <c r="I11" s="26">
        <v>0.55637999999999999</v>
      </c>
      <c r="J11" s="26">
        <v>0.22451199999999999</v>
      </c>
      <c r="K11" s="56">
        <v>15.131778000000001</v>
      </c>
      <c r="L11" s="56">
        <v>-14.272736</v>
      </c>
      <c r="N11" s="56"/>
      <c r="O11" s="25" t="s">
        <v>71</v>
      </c>
      <c r="P11" s="26">
        <v>5.0177040000000002</v>
      </c>
      <c r="Q11" s="26">
        <v>-1.905335</v>
      </c>
      <c r="R11" s="26">
        <v>0.46901700000000002</v>
      </c>
      <c r="S11" s="26">
        <v>0.296902</v>
      </c>
      <c r="T11" s="26">
        <v>0.613375</v>
      </c>
      <c r="U11" s="26">
        <v>0.31654700000000002</v>
      </c>
      <c r="V11" s="26">
        <v>0.59118700000000002</v>
      </c>
      <c r="W11" s="26">
        <v>0.510436</v>
      </c>
      <c r="X11" s="103">
        <v>17.698250000000002</v>
      </c>
      <c r="Y11" s="103">
        <v>-15.975961</v>
      </c>
      <c r="AA11" s="56"/>
      <c r="AB11" s="25" t="s">
        <v>71</v>
      </c>
      <c r="AC11" s="25">
        <v>4.8883809999999999</v>
      </c>
      <c r="AD11" s="25">
        <v>-1.9404969999999999</v>
      </c>
      <c r="AE11" s="25">
        <v>0.45971099999999998</v>
      </c>
      <c r="AF11" s="25">
        <v>0.31062699999999999</v>
      </c>
      <c r="AG11" s="25">
        <v>0.64094799999999996</v>
      </c>
      <c r="AH11" s="25">
        <v>0.38271899999999998</v>
      </c>
      <c r="AI11" s="25">
        <v>0.58307200000000003</v>
      </c>
      <c r="AJ11" s="25">
        <v>0.52112199999999997</v>
      </c>
      <c r="AK11" s="97">
        <v>17.363074000000001</v>
      </c>
      <c r="AL11" s="97">
        <v>-15.903063</v>
      </c>
      <c r="AN11" s="56"/>
      <c r="AO11" s="25" t="s">
        <v>71</v>
      </c>
      <c r="AP11" s="25">
        <v>4.8764950000000002</v>
      </c>
      <c r="AQ11" s="25">
        <v>-1.7802199999999999</v>
      </c>
      <c r="AR11" s="25">
        <v>0.45434400000000003</v>
      </c>
      <c r="AS11" s="25">
        <v>0.29427599999999998</v>
      </c>
      <c r="AT11" s="25">
        <v>0.621147</v>
      </c>
      <c r="AU11" s="25">
        <v>0.324042</v>
      </c>
      <c r="AV11" s="25">
        <v>0.59241299999999997</v>
      </c>
      <c r="AW11" s="25">
        <v>0.52068499999999995</v>
      </c>
      <c r="AX11" s="97">
        <v>16.605874</v>
      </c>
      <c r="AY11" s="97">
        <v>-15.021642999999999</v>
      </c>
    </row>
    <row r="12" spans="1:51" ht="16.5" x14ac:dyDescent="0.35">
      <c r="A12" s="56"/>
      <c r="B12" s="25" t="s">
        <v>72</v>
      </c>
      <c r="C12" s="26">
        <v>3.8952740000000001</v>
      </c>
      <c r="D12" s="26">
        <v>-1.066389</v>
      </c>
      <c r="E12" s="26">
        <v>0.393011</v>
      </c>
      <c r="F12" s="26">
        <v>0.25934800000000002</v>
      </c>
      <c r="G12" s="26">
        <v>0.48908800000000002</v>
      </c>
      <c r="H12" s="26">
        <v>0.39377200000000001</v>
      </c>
      <c r="I12" s="26">
        <v>0.50291600000000003</v>
      </c>
      <c r="J12" s="26">
        <v>0.22637599999999999</v>
      </c>
      <c r="K12" s="56">
        <v>15.131778000000001</v>
      </c>
      <c r="L12" s="56">
        <v>-14.272736</v>
      </c>
      <c r="N12" s="56"/>
      <c r="O12" s="25" t="s">
        <v>72</v>
      </c>
      <c r="P12" s="26">
        <v>3.903807</v>
      </c>
      <c r="Q12" s="26">
        <v>-1.0485580000000001</v>
      </c>
      <c r="R12" s="26">
        <v>0.39353199999999999</v>
      </c>
      <c r="S12" s="26">
        <v>0.24468699999999999</v>
      </c>
      <c r="T12" s="26">
        <v>0.45660400000000001</v>
      </c>
      <c r="U12" s="26">
        <v>0.34620600000000001</v>
      </c>
      <c r="V12" s="26">
        <v>0.498006</v>
      </c>
      <c r="W12" s="26">
        <v>0.200295</v>
      </c>
      <c r="X12" s="103">
        <v>17.698250000000002</v>
      </c>
      <c r="Y12" s="103">
        <v>-15.975961</v>
      </c>
      <c r="AA12" s="56"/>
      <c r="AB12" s="25" t="s">
        <v>72</v>
      </c>
      <c r="AC12" s="25">
        <v>3.9222009999999998</v>
      </c>
      <c r="AD12" s="25">
        <v>-1.0536559999999999</v>
      </c>
      <c r="AE12" s="25">
        <v>0.38721800000000001</v>
      </c>
      <c r="AF12" s="25">
        <v>0.25662699999999999</v>
      </c>
      <c r="AG12" s="25">
        <v>0.47183399999999998</v>
      </c>
      <c r="AH12" s="25">
        <v>0.372338</v>
      </c>
      <c r="AI12" s="25">
        <v>0.50093299999999996</v>
      </c>
      <c r="AJ12" s="25">
        <v>0.215835</v>
      </c>
      <c r="AK12" s="97">
        <v>17.363074000000001</v>
      </c>
      <c r="AL12" s="97">
        <v>-15.903063</v>
      </c>
      <c r="AN12" s="56"/>
      <c r="AO12" s="25" t="s">
        <v>72</v>
      </c>
      <c r="AP12" s="25">
        <v>3.288424</v>
      </c>
      <c r="AQ12" s="25">
        <v>-0.499529</v>
      </c>
      <c r="AR12" s="25">
        <v>0.37217899999999998</v>
      </c>
      <c r="AS12" s="25">
        <v>0.23880299999999999</v>
      </c>
      <c r="AT12" s="25">
        <v>0.42213899999999999</v>
      </c>
      <c r="AU12" s="25">
        <v>0.36551299999999998</v>
      </c>
      <c r="AV12" s="25">
        <v>0.53118399999999999</v>
      </c>
      <c r="AW12" s="25">
        <v>0.238456</v>
      </c>
      <c r="AX12" s="97">
        <v>16.605874</v>
      </c>
      <c r="AY12" s="97">
        <v>-15.021642999999999</v>
      </c>
    </row>
    <row r="13" spans="1:51" ht="16.5" x14ac:dyDescent="0.35">
      <c r="A13" s="56"/>
      <c r="B13" s="25" t="s">
        <v>73</v>
      </c>
      <c r="C13" s="26">
        <v>4.8707799999999999</v>
      </c>
      <c r="D13" s="26">
        <v>-1.9210290000000001</v>
      </c>
      <c r="E13" s="26">
        <v>0.466584</v>
      </c>
      <c r="F13" s="26">
        <v>0.313245</v>
      </c>
      <c r="G13" s="26">
        <v>0.65348099999999998</v>
      </c>
      <c r="H13" s="26">
        <v>0.39961000000000002</v>
      </c>
      <c r="I13" s="26">
        <v>0.589561</v>
      </c>
      <c r="J13" s="26">
        <v>0.494923</v>
      </c>
      <c r="K13" s="56">
        <v>15.131778000000001</v>
      </c>
      <c r="L13" s="56">
        <v>-14.272736</v>
      </c>
      <c r="N13" s="56"/>
      <c r="O13" s="25" t="s">
        <v>73</v>
      </c>
      <c r="P13" s="26">
        <v>5.347963</v>
      </c>
      <c r="Q13" s="26">
        <v>-2.7762060000000002</v>
      </c>
      <c r="R13" s="26">
        <v>0.46992400000000001</v>
      </c>
      <c r="S13" s="26">
        <v>0.30222199999999999</v>
      </c>
      <c r="T13" s="26">
        <v>0.61454399999999998</v>
      </c>
      <c r="U13" s="26">
        <v>0.36593799999999999</v>
      </c>
      <c r="V13" s="26">
        <v>0.54702300000000004</v>
      </c>
      <c r="W13" s="26">
        <v>0.20529600000000001</v>
      </c>
      <c r="X13" s="104">
        <v>17.698250000000002</v>
      </c>
      <c r="Y13" s="104">
        <v>-15.975961</v>
      </c>
      <c r="AA13" s="56"/>
      <c r="AB13" s="25" t="s">
        <v>73</v>
      </c>
      <c r="AC13" s="25">
        <v>5.2273690000000004</v>
      </c>
      <c r="AD13" s="25">
        <v>-2.8221270000000001</v>
      </c>
      <c r="AE13" s="25">
        <v>0.46062999999999998</v>
      </c>
      <c r="AF13" s="25">
        <v>0.31609300000000001</v>
      </c>
      <c r="AG13" s="25">
        <v>0.64270899999999997</v>
      </c>
      <c r="AH13" s="25">
        <v>0.424035</v>
      </c>
      <c r="AI13" s="25">
        <v>0.55139899999999997</v>
      </c>
      <c r="AJ13" s="25">
        <v>0.22089500000000001</v>
      </c>
      <c r="AK13" s="98">
        <v>17.363074000000001</v>
      </c>
      <c r="AL13" s="98">
        <v>-15.903063</v>
      </c>
      <c r="AN13" s="56"/>
      <c r="AO13" s="25" t="s">
        <v>73</v>
      </c>
      <c r="AP13" s="25">
        <v>5.2874369999999997</v>
      </c>
      <c r="AQ13" s="25">
        <v>-2.8153290000000002</v>
      </c>
      <c r="AR13" s="25">
        <v>0.46184500000000001</v>
      </c>
      <c r="AS13" s="25">
        <v>0.30590299999999998</v>
      </c>
      <c r="AT13" s="25">
        <v>0.62700999999999996</v>
      </c>
      <c r="AU13" s="25">
        <v>0.39970099999999997</v>
      </c>
      <c r="AV13" s="25">
        <v>0.56326500000000002</v>
      </c>
      <c r="AW13" s="25">
        <v>0.22627900000000001</v>
      </c>
      <c r="AX13" s="98">
        <v>16.605874</v>
      </c>
      <c r="AY13" s="98">
        <v>-15.021642999999999</v>
      </c>
    </row>
    <row r="14" spans="1:51" ht="16.5" x14ac:dyDescent="0.35">
      <c r="A14" s="61" t="s">
        <v>4</v>
      </c>
      <c r="B14" s="7" t="s">
        <v>7</v>
      </c>
      <c r="C14" s="8">
        <v>4.8597840000000003</v>
      </c>
      <c r="D14" s="8">
        <v>-3.0855000000000001</v>
      </c>
      <c r="E14" s="8">
        <v>0.46626800000000002</v>
      </c>
      <c r="F14" s="8">
        <v>0.46224700000000002</v>
      </c>
      <c r="G14" s="8">
        <v>0.56498499999999996</v>
      </c>
      <c r="H14" s="8">
        <v>0.53966899999999995</v>
      </c>
      <c r="I14" s="8">
        <v>0.65208200000000005</v>
      </c>
      <c r="J14" s="8">
        <v>0.62226800000000004</v>
      </c>
      <c r="K14" s="62">
        <v>20.749341000000001</v>
      </c>
      <c r="L14" s="62">
        <v>-15.639583</v>
      </c>
      <c r="N14" s="61" t="s">
        <v>4</v>
      </c>
      <c r="O14" s="7" t="s">
        <v>7</v>
      </c>
      <c r="P14" s="8">
        <v>5.3464299999999998</v>
      </c>
      <c r="Q14" s="8">
        <v>-3.7424230000000001</v>
      </c>
      <c r="R14" s="8">
        <v>0.46987699999999999</v>
      </c>
      <c r="S14" s="8">
        <v>0.46684500000000001</v>
      </c>
      <c r="T14" s="8">
        <v>0.53808699999999998</v>
      </c>
      <c r="U14" s="8">
        <v>0.46190500000000001</v>
      </c>
      <c r="V14" s="8">
        <v>0.61339999999999995</v>
      </c>
      <c r="W14" s="8">
        <v>0.56928800000000002</v>
      </c>
      <c r="X14" s="79">
        <v>23.735775</v>
      </c>
      <c r="Y14" s="79">
        <v>-17.114003</v>
      </c>
      <c r="AA14" s="61" t="s">
        <v>4</v>
      </c>
      <c r="AB14" s="7" t="s">
        <v>7</v>
      </c>
      <c r="AC14" s="7">
        <v>5.2272790000000002</v>
      </c>
      <c r="AD14" s="7">
        <v>-3.6215660000000001</v>
      </c>
      <c r="AE14" s="7">
        <v>0.46057799999999999</v>
      </c>
      <c r="AF14" s="7">
        <v>0.45844800000000002</v>
      </c>
      <c r="AG14" s="7">
        <v>0.54207000000000005</v>
      </c>
      <c r="AH14" s="7">
        <v>0.45582800000000001</v>
      </c>
      <c r="AI14" s="7">
        <v>0.64181999999999995</v>
      </c>
      <c r="AJ14" s="7">
        <v>0.61171500000000001</v>
      </c>
      <c r="AK14" s="62">
        <v>23.377143</v>
      </c>
      <c r="AL14" s="62">
        <v>-17.535741000000002</v>
      </c>
      <c r="AN14" s="61" t="s">
        <v>4</v>
      </c>
      <c r="AO14" s="7" t="s">
        <v>7</v>
      </c>
      <c r="AP14" s="7">
        <v>5.1838170000000003</v>
      </c>
      <c r="AQ14" s="7">
        <v>-3.5120339999999999</v>
      </c>
      <c r="AR14" s="7">
        <v>0.45690399999999998</v>
      </c>
      <c r="AS14" s="7">
        <v>0.45443600000000001</v>
      </c>
      <c r="AT14" s="7">
        <v>0.54556899999999997</v>
      </c>
      <c r="AU14" s="7">
        <v>0.45682600000000001</v>
      </c>
      <c r="AV14" s="7">
        <v>0.62377199999999999</v>
      </c>
      <c r="AW14" s="7">
        <v>0.58729699999999996</v>
      </c>
      <c r="AX14" s="62">
        <v>22.317547999999999</v>
      </c>
      <c r="AY14" s="62">
        <v>-16.672226999999999</v>
      </c>
    </row>
    <row r="15" spans="1:51" ht="16.5" x14ac:dyDescent="0.35">
      <c r="A15" s="61"/>
      <c r="B15" s="7" t="s">
        <v>8</v>
      </c>
      <c r="C15" s="8">
        <v>3.8795169999999999</v>
      </c>
      <c r="D15" s="8">
        <v>-1.305418</v>
      </c>
      <c r="E15" s="8">
        <v>0.392814</v>
      </c>
      <c r="F15" s="8">
        <v>0.38674399999999998</v>
      </c>
      <c r="G15" s="8">
        <v>0.49825399999999997</v>
      </c>
      <c r="H15" s="8">
        <v>0.43994899999999998</v>
      </c>
      <c r="I15" s="8">
        <v>0.48200399999999999</v>
      </c>
      <c r="J15" s="8">
        <v>0.32834200000000002</v>
      </c>
      <c r="K15" s="63">
        <v>20.749341000000001</v>
      </c>
      <c r="L15" s="63">
        <v>-15.639583</v>
      </c>
      <c r="N15" s="61"/>
      <c r="O15" s="7" t="s">
        <v>8</v>
      </c>
      <c r="P15" s="8">
        <v>3.8907669999999999</v>
      </c>
      <c r="Q15" s="8">
        <v>-1.3024480000000001</v>
      </c>
      <c r="R15" s="8">
        <v>0.39328400000000002</v>
      </c>
      <c r="S15" s="8">
        <v>0.387376</v>
      </c>
      <c r="T15" s="8">
        <v>0.49741200000000002</v>
      </c>
      <c r="U15" s="8">
        <v>0.44920700000000002</v>
      </c>
      <c r="V15" s="8">
        <v>0.448878</v>
      </c>
      <c r="W15" s="8">
        <v>0.30108000000000001</v>
      </c>
      <c r="X15" s="80">
        <v>23.735775</v>
      </c>
      <c r="Y15" s="80">
        <v>-17.114003</v>
      </c>
      <c r="AA15" s="61"/>
      <c r="AB15" s="7" t="s">
        <v>8</v>
      </c>
      <c r="AC15" s="7">
        <v>3.9094890000000002</v>
      </c>
      <c r="AD15" s="7">
        <v>-1.2836650000000001</v>
      </c>
      <c r="AE15" s="7">
        <v>0.38700600000000002</v>
      </c>
      <c r="AF15" s="7">
        <v>0.38107000000000002</v>
      </c>
      <c r="AG15" s="7">
        <v>0.49863000000000002</v>
      </c>
      <c r="AH15" s="7">
        <v>0.442639</v>
      </c>
      <c r="AI15" s="7">
        <v>0.46434799999999998</v>
      </c>
      <c r="AJ15" s="7">
        <v>0.31062299999999998</v>
      </c>
      <c r="AK15" s="63">
        <v>23.377143</v>
      </c>
      <c r="AL15" s="63">
        <v>-17.535741000000002</v>
      </c>
      <c r="AN15" s="61"/>
      <c r="AO15" s="7" t="s">
        <v>8</v>
      </c>
      <c r="AP15" s="7">
        <v>3.8984049999999999</v>
      </c>
      <c r="AQ15" s="7">
        <v>-1.1753309999999999</v>
      </c>
      <c r="AR15" s="7">
        <v>0.38443100000000002</v>
      </c>
      <c r="AS15" s="7">
        <v>0.37823600000000002</v>
      </c>
      <c r="AT15" s="7">
        <v>0.49895099999999998</v>
      </c>
      <c r="AU15" s="7">
        <v>0.44239200000000001</v>
      </c>
      <c r="AV15" s="7">
        <v>0.46070899999999998</v>
      </c>
      <c r="AW15" s="7">
        <v>0.31329699999999999</v>
      </c>
      <c r="AX15" s="63">
        <v>22.317547999999999</v>
      </c>
      <c r="AY15" s="63">
        <v>-16.672226999999999</v>
      </c>
    </row>
    <row r="16" spans="1:51" ht="16.5" x14ac:dyDescent="0.35">
      <c r="A16" s="61"/>
      <c r="B16" s="7" t="s">
        <v>22</v>
      </c>
      <c r="C16" s="8">
        <v>5.1820950000000003</v>
      </c>
      <c r="D16" s="8">
        <v>-3.5314749999999999</v>
      </c>
      <c r="E16" s="8">
        <v>0.46750199999999997</v>
      </c>
      <c r="F16" s="8">
        <v>0.46582699999999999</v>
      </c>
      <c r="G16" s="8">
        <v>0.53852100000000003</v>
      </c>
      <c r="H16" s="8">
        <v>0.46083299999999999</v>
      </c>
      <c r="I16" s="8">
        <v>0.65537999999999996</v>
      </c>
      <c r="J16" s="8">
        <v>0.63535600000000003</v>
      </c>
      <c r="K16" s="63">
        <v>20.749341000000001</v>
      </c>
      <c r="L16" s="63">
        <v>-15.639583</v>
      </c>
      <c r="N16" s="61"/>
      <c r="O16" s="7" t="s">
        <v>22</v>
      </c>
      <c r="P16" s="8">
        <v>5.0129109999999999</v>
      </c>
      <c r="Q16" s="8">
        <v>-3.3010079999999999</v>
      </c>
      <c r="R16" s="8">
        <v>0.46868199999999999</v>
      </c>
      <c r="S16" s="8">
        <v>0.46660299999999999</v>
      </c>
      <c r="T16" s="8">
        <v>0.56594699999999998</v>
      </c>
      <c r="U16" s="8">
        <v>0.51188599999999995</v>
      </c>
      <c r="V16" s="8">
        <v>0.61106700000000003</v>
      </c>
      <c r="W16" s="8">
        <v>0.56981899999999996</v>
      </c>
      <c r="X16" s="80">
        <v>23.735775</v>
      </c>
      <c r="Y16" s="80">
        <v>-17.114003</v>
      </c>
      <c r="AA16" s="61"/>
      <c r="AB16" s="7" t="s">
        <v>22</v>
      </c>
      <c r="AC16" s="7">
        <v>4.886692</v>
      </c>
      <c r="AD16" s="7">
        <v>-3.1614559999999998</v>
      </c>
      <c r="AE16" s="7">
        <v>0.45941399999999999</v>
      </c>
      <c r="AF16" s="7">
        <v>0.45654800000000001</v>
      </c>
      <c r="AG16" s="7">
        <v>0.56181400000000004</v>
      </c>
      <c r="AH16" s="7">
        <v>0.51180099999999995</v>
      </c>
      <c r="AI16" s="7">
        <v>0.63905800000000001</v>
      </c>
      <c r="AJ16" s="7">
        <v>0.60441599999999995</v>
      </c>
      <c r="AK16" s="63">
        <v>23.377143</v>
      </c>
      <c r="AL16" s="63">
        <v>-17.535741000000002</v>
      </c>
      <c r="AN16" s="61"/>
      <c r="AO16" s="7" t="s">
        <v>22</v>
      </c>
      <c r="AP16" s="7">
        <v>4.8610509999999998</v>
      </c>
      <c r="AQ16" s="7">
        <v>-3.0489540000000002</v>
      </c>
      <c r="AR16" s="7">
        <v>0.45583000000000001</v>
      </c>
      <c r="AS16" s="7">
        <v>0.45242100000000002</v>
      </c>
      <c r="AT16" s="7">
        <v>0.57301999999999997</v>
      </c>
      <c r="AU16" s="7">
        <v>0.52704200000000001</v>
      </c>
      <c r="AV16" s="7">
        <v>0.62132100000000001</v>
      </c>
      <c r="AW16" s="7">
        <v>0.57799299999999998</v>
      </c>
      <c r="AX16" s="63">
        <v>22.317547999999999</v>
      </c>
      <c r="AY16" s="63">
        <v>-16.672226999999999</v>
      </c>
    </row>
    <row r="17" spans="1:51" ht="16.5" x14ac:dyDescent="0.35">
      <c r="A17" s="61"/>
      <c r="B17" s="10" t="s">
        <v>23</v>
      </c>
      <c r="C17" s="19">
        <v>5.0754799999999998</v>
      </c>
      <c r="D17" s="19">
        <v>-2.8068659999999999</v>
      </c>
      <c r="E17" s="19">
        <v>0.46713300000000002</v>
      </c>
      <c r="F17" s="19">
        <v>0.33105699999999999</v>
      </c>
      <c r="G17" s="19">
        <v>0.49764700000000001</v>
      </c>
      <c r="H17" s="19">
        <v>0.34014499999999998</v>
      </c>
      <c r="I17" s="19">
        <v>0.53593900000000005</v>
      </c>
      <c r="J17" s="19">
        <v>0.192659</v>
      </c>
      <c r="K17" s="63">
        <v>20.749341000000001</v>
      </c>
      <c r="L17" s="63">
        <v>-15.639583</v>
      </c>
      <c r="N17" s="61"/>
      <c r="O17" s="10" t="s">
        <v>23</v>
      </c>
      <c r="P17" s="19">
        <v>5.0025019999999998</v>
      </c>
      <c r="Q17" s="19">
        <v>-2.1618300000000001</v>
      </c>
      <c r="R17" s="19">
        <v>0.46881699999999998</v>
      </c>
      <c r="S17" s="19">
        <v>0.32977299999999998</v>
      </c>
      <c r="T17" s="19">
        <v>0.43268299999999998</v>
      </c>
      <c r="U17" s="19">
        <v>0.18290400000000001</v>
      </c>
      <c r="V17" s="19">
        <v>0.60597500000000004</v>
      </c>
      <c r="W17" s="19">
        <v>0.55121100000000001</v>
      </c>
      <c r="X17" s="80">
        <v>23.735775</v>
      </c>
      <c r="Y17" s="80">
        <v>-17.114003</v>
      </c>
      <c r="AA17" s="61"/>
      <c r="AB17" s="10" t="s">
        <v>23</v>
      </c>
      <c r="AC17" s="10">
        <v>4.9020109999999999</v>
      </c>
      <c r="AD17" s="10">
        <v>-2.1592669999999998</v>
      </c>
      <c r="AE17" s="10">
        <v>0.45953100000000002</v>
      </c>
      <c r="AF17" s="10">
        <v>0.33559699999999998</v>
      </c>
      <c r="AG17" s="10">
        <v>0.43687700000000002</v>
      </c>
      <c r="AH17" s="10">
        <v>0.19336700000000001</v>
      </c>
      <c r="AI17" s="10">
        <v>0.59852300000000003</v>
      </c>
      <c r="AJ17" s="10">
        <v>0.55654700000000001</v>
      </c>
      <c r="AK17" s="63">
        <v>23.377143</v>
      </c>
      <c r="AL17" s="63">
        <v>-17.535741000000002</v>
      </c>
      <c r="AN17" s="61"/>
      <c r="AO17" s="10" t="s">
        <v>23</v>
      </c>
      <c r="AP17" s="10">
        <v>4.8623830000000003</v>
      </c>
      <c r="AQ17" s="10">
        <v>-2.1006200000000002</v>
      </c>
      <c r="AR17" s="10">
        <v>0.45596300000000001</v>
      </c>
      <c r="AS17" s="10">
        <v>0.33392300000000003</v>
      </c>
      <c r="AT17" s="10">
        <v>0.43747799999999998</v>
      </c>
      <c r="AU17" s="10">
        <v>0.194214</v>
      </c>
      <c r="AV17" s="10">
        <v>0.60858699999999999</v>
      </c>
      <c r="AW17" s="10">
        <v>0.56393800000000005</v>
      </c>
      <c r="AX17" s="63">
        <v>22.317547999999999</v>
      </c>
      <c r="AY17" s="63">
        <v>-16.672226999999999</v>
      </c>
    </row>
    <row r="18" spans="1:51" ht="16.5" x14ac:dyDescent="0.35">
      <c r="A18" s="61"/>
      <c r="B18" s="10" t="s">
        <v>9</v>
      </c>
      <c r="C18" s="19">
        <v>3.8523879999999999</v>
      </c>
      <c r="D18" s="19">
        <v>-1.096136</v>
      </c>
      <c r="E18" s="19">
        <v>0.39274900000000001</v>
      </c>
      <c r="F18" s="19">
        <v>0.27591500000000002</v>
      </c>
      <c r="G18" s="19">
        <v>0.29489599999999999</v>
      </c>
      <c r="H18" s="19">
        <v>0.15995200000000001</v>
      </c>
      <c r="I18" s="19">
        <v>0.48488300000000001</v>
      </c>
      <c r="J18" s="19">
        <v>0.19530600000000001</v>
      </c>
      <c r="K18" s="63">
        <v>20.749341000000001</v>
      </c>
      <c r="L18" s="63">
        <v>-15.639583</v>
      </c>
      <c r="N18" s="61"/>
      <c r="O18" s="10" t="s">
        <v>9</v>
      </c>
      <c r="P18" s="19">
        <v>3.8704939999999999</v>
      </c>
      <c r="Q18" s="19">
        <v>-1.1175679999999999</v>
      </c>
      <c r="R18" s="19">
        <v>0.39330300000000001</v>
      </c>
      <c r="S18" s="19">
        <v>0.265957</v>
      </c>
      <c r="T18" s="19">
        <v>0.29633799999999999</v>
      </c>
      <c r="U18" s="19">
        <v>0.1406</v>
      </c>
      <c r="V18" s="19">
        <v>0.48056100000000002</v>
      </c>
      <c r="W18" s="19">
        <v>0.186783</v>
      </c>
      <c r="X18" s="80">
        <v>23.735775</v>
      </c>
      <c r="Y18" s="80">
        <v>-17.114003</v>
      </c>
      <c r="AA18" s="61"/>
      <c r="AB18" s="10" t="s">
        <v>9</v>
      </c>
      <c r="AC18" s="10">
        <v>3.8902830000000002</v>
      </c>
      <c r="AD18" s="10">
        <v>-1.1107750000000001</v>
      </c>
      <c r="AE18" s="10">
        <v>0.38676500000000003</v>
      </c>
      <c r="AF18" s="10">
        <v>0.27296399999999998</v>
      </c>
      <c r="AG18" s="10">
        <v>0.299099</v>
      </c>
      <c r="AH18" s="10">
        <v>0.14340600000000001</v>
      </c>
      <c r="AI18" s="10">
        <v>0.48461500000000002</v>
      </c>
      <c r="AJ18" s="10">
        <v>0.19815199999999999</v>
      </c>
      <c r="AK18" s="63">
        <v>23.377143</v>
      </c>
      <c r="AL18" s="63">
        <v>-17.535741000000002</v>
      </c>
      <c r="AN18" s="61"/>
      <c r="AO18" s="10" t="s">
        <v>9</v>
      </c>
      <c r="AP18" s="10">
        <v>3.876995</v>
      </c>
      <c r="AQ18" s="10">
        <v>-1.039941</v>
      </c>
      <c r="AR18" s="10">
        <v>0.38446000000000002</v>
      </c>
      <c r="AS18" s="10">
        <v>0.271449</v>
      </c>
      <c r="AT18" s="10">
        <v>0.29654399999999997</v>
      </c>
      <c r="AU18" s="10">
        <v>0.155977</v>
      </c>
      <c r="AV18" s="10">
        <v>0.48581600000000003</v>
      </c>
      <c r="AW18" s="10">
        <v>0.20206199999999999</v>
      </c>
      <c r="AX18" s="63">
        <v>22.317547999999999</v>
      </c>
      <c r="AY18" s="63">
        <v>-16.672226999999999</v>
      </c>
    </row>
    <row r="19" spans="1:51" ht="16.5" x14ac:dyDescent="0.35">
      <c r="A19" s="61"/>
      <c r="B19" s="10" t="s">
        <v>27</v>
      </c>
      <c r="C19" s="19">
        <v>4.8787060000000002</v>
      </c>
      <c r="D19" s="19">
        <v>-2.0958670000000001</v>
      </c>
      <c r="E19" s="19">
        <v>0.46644999999999998</v>
      </c>
      <c r="F19" s="19">
        <v>0.33879799999999999</v>
      </c>
      <c r="G19" s="19">
        <v>0.43170700000000001</v>
      </c>
      <c r="H19" s="19">
        <v>0.226267</v>
      </c>
      <c r="I19" s="19">
        <v>0.59370900000000004</v>
      </c>
      <c r="J19" s="19">
        <v>0.53281800000000001</v>
      </c>
      <c r="K19" s="64">
        <v>20.749341000000001</v>
      </c>
      <c r="L19" s="64">
        <v>-15.639583</v>
      </c>
      <c r="N19" s="61"/>
      <c r="O19" s="10" t="s">
        <v>27</v>
      </c>
      <c r="P19" s="19">
        <v>5.2024609999999996</v>
      </c>
      <c r="Q19" s="19">
        <v>-2.9159470000000001</v>
      </c>
      <c r="R19" s="19">
        <v>0.46941899999999998</v>
      </c>
      <c r="S19" s="19">
        <v>0.32203500000000002</v>
      </c>
      <c r="T19" s="19">
        <v>0.48964600000000003</v>
      </c>
      <c r="U19" s="19">
        <v>0.278729</v>
      </c>
      <c r="V19" s="19">
        <v>0.53519000000000005</v>
      </c>
      <c r="W19" s="19">
        <v>0.18953800000000001</v>
      </c>
      <c r="X19" s="81">
        <v>23.735775</v>
      </c>
      <c r="Y19" s="81">
        <v>-17.114003</v>
      </c>
      <c r="AA19" s="61"/>
      <c r="AB19" s="10" t="s">
        <v>27</v>
      </c>
      <c r="AC19" s="10">
        <v>5.1097340000000004</v>
      </c>
      <c r="AD19" s="10">
        <v>-2.9139189999999999</v>
      </c>
      <c r="AE19" s="10">
        <v>0.46016400000000002</v>
      </c>
      <c r="AF19" s="10">
        <v>0.32892399999999999</v>
      </c>
      <c r="AG19" s="10">
        <v>0.48357600000000001</v>
      </c>
      <c r="AH19" s="10">
        <v>0.29766900000000002</v>
      </c>
      <c r="AI19" s="10">
        <v>0.54302700000000004</v>
      </c>
      <c r="AJ19" s="10">
        <v>0.19836500000000001</v>
      </c>
      <c r="AK19" s="64">
        <v>23.377143</v>
      </c>
      <c r="AL19" s="64">
        <v>-17.535741000000002</v>
      </c>
      <c r="AN19" s="61"/>
      <c r="AO19" s="10" t="s">
        <v>27</v>
      </c>
      <c r="AP19" s="10">
        <v>5.0515020000000002</v>
      </c>
      <c r="AQ19" s="10">
        <v>-2.8290609999999998</v>
      </c>
      <c r="AR19" s="10">
        <v>0.45653100000000002</v>
      </c>
      <c r="AS19" s="10">
        <v>0.32663599999999998</v>
      </c>
      <c r="AT19" s="10">
        <v>0.49365999999999999</v>
      </c>
      <c r="AU19" s="10">
        <v>0.29823300000000003</v>
      </c>
      <c r="AV19" s="10">
        <v>0.54642500000000005</v>
      </c>
      <c r="AW19" s="10">
        <v>0.201158</v>
      </c>
      <c r="AX19" s="64">
        <v>22.317547999999999</v>
      </c>
      <c r="AY19" s="64">
        <v>-16.672226999999999</v>
      </c>
    </row>
    <row r="20" spans="1:51" ht="16.5" x14ac:dyDescent="0.35">
      <c r="A20" s="57" t="s">
        <v>10</v>
      </c>
      <c r="B20" s="11" t="s">
        <v>24</v>
      </c>
      <c r="C20" s="18">
        <v>4.8476990000000004</v>
      </c>
      <c r="D20" s="18">
        <v>-3.0592769999999998</v>
      </c>
      <c r="E20" s="18">
        <v>0.46615400000000001</v>
      </c>
      <c r="F20" s="18">
        <v>0.46268999999999999</v>
      </c>
      <c r="G20" s="18">
        <v>0.55888499999999997</v>
      </c>
      <c r="H20" s="18">
        <v>0.53221300000000005</v>
      </c>
      <c r="I20" s="18">
        <v>0.65241800000000005</v>
      </c>
      <c r="J20" s="18">
        <v>0.62358000000000002</v>
      </c>
      <c r="K20" s="58">
        <v>25.716726999999999</v>
      </c>
      <c r="L20" s="58">
        <v>-14.864131</v>
      </c>
      <c r="N20" s="57" t="s">
        <v>10</v>
      </c>
      <c r="O20" s="11" t="s">
        <v>24</v>
      </c>
      <c r="P20" s="18">
        <v>5.1167069999999999</v>
      </c>
      <c r="Q20" s="18">
        <v>-3.5081359999999999</v>
      </c>
      <c r="R20" s="18">
        <v>0.47352</v>
      </c>
      <c r="S20" s="18">
        <v>0.470748</v>
      </c>
      <c r="T20" s="18">
        <v>0.572295</v>
      </c>
      <c r="U20" s="18">
        <v>0.522366</v>
      </c>
      <c r="V20" s="18">
        <v>0.61175199999999996</v>
      </c>
      <c r="W20" s="18">
        <v>0.57600300000000004</v>
      </c>
      <c r="X20" s="72">
        <v>29.055326000000001</v>
      </c>
      <c r="Y20" s="72">
        <v>-13.855506</v>
      </c>
      <c r="AA20" s="57" t="s">
        <v>10</v>
      </c>
      <c r="AB20" s="11" t="s">
        <v>24</v>
      </c>
      <c r="AC20" s="18">
        <v>5.2207249999999998</v>
      </c>
      <c r="AD20" s="18">
        <v>-3.6152380000000002</v>
      </c>
      <c r="AE20" s="18">
        <v>0.46040700000000001</v>
      </c>
      <c r="AF20" s="18">
        <v>0.458034</v>
      </c>
      <c r="AG20" s="18">
        <v>0.52867200000000003</v>
      </c>
      <c r="AH20" s="18">
        <v>0.45038099999999998</v>
      </c>
      <c r="AI20" s="18">
        <v>0.64226499999999997</v>
      </c>
      <c r="AJ20" s="18">
        <v>0.61048599999999997</v>
      </c>
      <c r="AK20" s="58">
        <v>28.617106</v>
      </c>
      <c r="AL20" s="58">
        <v>-14.986167999999999</v>
      </c>
      <c r="AN20" s="57" t="s">
        <v>10</v>
      </c>
      <c r="AO20" s="11" t="s">
        <v>24</v>
      </c>
      <c r="AP20" s="11">
        <v>4.8570130000000002</v>
      </c>
      <c r="AQ20" s="11">
        <v>-3.061194</v>
      </c>
      <c r="AR20" s="11">
        <v>0.45575500000000002</v>
      </c>
      <c r="AS20" s="11">
        <v>0.4521</v>
      </c>
      <c r="AT20" s="11">
        <v>0.57027499999999998</v>
      </c>
      <c r="AU20" s="11">
        <v>0.51513799999999998</v>
      </c>
      <c r="AV20" s="11">
        <v>0.62180100000000005</v>
      </c>
      <c r="AW20" s="11">
        <v>0.57639700000000005</v>
      </c>
      <c r="AX20" s="58">
        <v>27.331136000000001</v>
      </c>
      <c r="AY20" s="58">
        <v>-13.028922</v>
      </c>
    </row>
    <row r="21" spans="1:51" ht="16.5" x14ac:dyDescent="0.35">
      <c r="A21" s="57"/>
      <c r="B21" s="11" t="s">
        <v>25</v>
      </c>
      <c r="C21" s="18">
        <v>3.8762780000000001</v>
      </c>
      <c r="D21" s="18">
        <v>-1.283396</v>
      </c>
      <c r="E21" s="18">
        <v>0.392928</v>
      </c>
      <c r="F21" s="18">
        <v>0.38702700000000001</v>
      </c>
      <c r="G21" s="18">
        <v>0.50714400000000004</v>
      </c>
      <c r="H21" s="18">
        <v>0.45520699999999997</v>
      </c>
      <c r="I21" s="18">
        <v>0.48613400000000001</v>
      </c>
      <c r="J21" s="18">
        <v>0.33768500000000001</v>
      </c>
      <c r="K21" s="59">
        <v>25.716726999999999</v>
      </c>
      <c r="L21" s="59">
        <v>-14.864131</v>
      </c>
      <c r="N21" s="57"/>
      <c r="O21" s="11" t="s">
        <v>25</v>
      </c>
      <c r="P21" s="18">
        <v>3.1854840000000002</v>
      </c>
      <c r="Q21" s="18">
        <v>-0.56981400000000004</v>
      </c>
      <c r="R21" s="18">
        <v>0.37755100000000003</v>
      </c>
      <c r="S21" s="18">
        <v>0.36749900000000002</v>
      </c>
      <c r="T21" s="18">
        <v>0.49942799999999998</v>
      </c>
      <c r="U21" s="18">
        <v>0.41093000000000002</v>
      </c>
      <c r="V21" s="18">
        <v>0.410416</v>
      </c>
      <c r="W21" s="18">
        <v>0.26093899999999998</v>
      </c>
      <c r="X21" s="73">
        <v>29.055326000000001</v>
      </c>
      <c r="Y21" s="73">
        <v>-13.855506</v>
      </c>
      <c r="AA21" s="57"/>
      <c r="AB21" s="11" t="s">
        <v>25</v>
      </c>
      <c r="AC21" s="18">
        <v>3.9116689999999998</v>
      </c>
      <c r="AD21" s="18">
        <v>-1.2698910000000001</v>
      </c>
      <c r="AE21" s="18">
        <v>0.38720599999999999</v>
      </c>
      <c r="AF21" s="18">
        <v>0.38126599999999999</v>
      </c>
      <c r="AG21" s="18">
        <v>0.51533300000000004</v>
      </c>
      <c r="AH21" s="18">
        <v>0.46295500000000001</v>
      </c>
      <c r="AI21" s="18">
        <v>0.46699600000000002</v>
      </c>
      <c r="AJ21" s="18">
        <v>0.31274600000000002</v>
      </c>
      <c r="AK21" s="59">
        <v>28.617106</v>
      </c>
      <c r="AL21" s="59">
        <v>-14.986167999999999</v>
      </c>
      <c r="AN21" s="57"/>
      <c r="AO21" s="11" t="s">
        <v>25</v>
      </c>
      <c r="AP21" s="11">
        <v>3.897322</v>
      </c>
      <c r="AQ21" s="11">
        <v>-1.175125</v>
      </c>
      <c r="AR21" s="11">
        <v>0.38454100000000002</v>
      </c>
      <c r="AS21" s="11">
        <v>0.37848700000000002</v>
      </c>
      <c r="AT21" s="11">
        <v>0.50645799999999996</v>
      </c>
      <c r="AU21" s="11">
        <v>0.45546900000000001</v>
      </c>
      <c r="AV21" s="11">
        <v>0.46278799999999998</v>
      </c>
      <c r="AW21" s="11">
        <v>0.305255</v>
      </c>
      <c r="AX21" s="59">
        <v>27.331136000000001</v>
      </c>
      <c r="AY21" s="59">
        <v>-13.028922</v>
      </c>
    </row>
    <row r="22" spans="1:51" ht="16.5" x14ac:dyDescent="0.35">
      <c r="A22" s="57"/>
      <c r="B22" s="11" t="s">
        <v>26</v>
      </c>
      <c r="C22" s="18">
        <v>5.1577909999999996</v>
      </c>
      <c r="D22" s="18">
        <v>-3.49336</v>
      </c>
      <c r="E22" s="18">
        <v>0.467337</v>
      </c>
      <c r="F22" s="18">
        <v>0.46484900000000001</v>
      </c>
      <c r="G22" s="18">
        <v>0.55588099999999996</v>
      </c>
      <c r="H22" s="18">
        <v>0.49041800000000002</v>
      </c>
      <c r="I22" s="18">
        <v>0.65548799999999996</v>
      </c>
      <c r="J22" s="18">
        <v>0.63085000000000002</v>
      </c>
      <c r="K22" s="59">
        <v>25.716726999999999</v>
      </c>
      <c r="L22" s="59">
        <v>-14.864131</v>
      </c>
      <c r="N22" s="57"/>
      <c r="O22" s="11" t="s">
        <v>26</v>
      </c>
      <c r="P22" s="18">
        <v>4.4417039999999997</v>
      </c>
      <c r="Q22" s="18">
        <v>-2.8729200000000001</v>
      </c>
      <c r="R22" s="18">
        <v>0.446216</v>
      </c>
      <c r="S22" s="18">
        <v>0.44381399999999999</v>
      </c>
      <c r="T22" s="18">
        <v>0.56647800000000004</v>
      </c>
      <c r="U22" s="18">
        <v>0.45359300000000002</v>
      </c>
      <c r="V22" s="18">
        <v>0.59472199999999997</v>
      </c>
      <c r="W22" s="18">
        <v>0.52989200000000003</v>
      </c>
      <c r="X22" s="73">
        <v>29.055326000000001</v>
      </c>
      <c r="Y22" s="73">
        <v>-13.855506</v>
      </c>
      <c r="AA22" s="57"/>
      <c r="AB22" s="11" t="s">
        <v>26</v>
      </c>
      <c r="AC22" s="18">
        <v>4.8502729999999996</v>
      </c>
      <c r="AD22" s="18">
        <v>-3.1326019999999999</v>
      </c>
      <c r="AE22" s="18">
        <v>0.45946300000000001</v>
      </c>
      <c r="AF22" s="18">
        <v>0.45603100000000002</v>
      </c>
      <c r="AG22" s="18">
        <v>0.57381000000000004</v>
      </c>
      <c r="AH22" s="18">
        <v>0.52384799999999998</v>
      </c>
      <c r="AI22" s="18">
        <v>0.639733</v>
      </c>
      <c r="AJ22" s="18">
        <v>0.60240400000000005</v>
      </c>
      <c r="AK22" s="59">
        <v>28.617106</v>
      </c>
      <c r="AL22" s="59">
        <v>-14.986167999999999</v>
      </c>
      <c r="AN22" s="57"/>
      <c r="AO22" s="11" t="s">
        <v>26</v>
      </c>
      <c r="AP22" s="11">
        <v>5.161321</v>
      </c>
      <c r="AQ22" s="11">
        <v>-3.4880990000000001</v>
      </c>
      <c r="AR22" s="11">
        <v>0.45678099999999999</v>
      </c>
      <c r="AS22" s="11">
        <v>0.45441500000000001</v>
      </c>
      <c r="AT22" s="11">
        <v>0.56047199999999997</v>
      </c>
      <c r="AU22" s="11">
        <v>0.479049</v>
      </c>
      <c r="AV22" s="11">
        <v>0.62437699999999996</v>
      </c>
      <c r="AW22" s="11">
        <v>0.58645700000000001</v>
      </c>
      <c r="AX22" s="59">
        <v>27.331136000000001</v>
      </c>
      <c r="AY22" s="59">
        <v>-13.028922</v>
      </c>
    </row>
    <row r="23" spans="1:51" ht="16.5" x14ac:dyDescent="0.35">
      <c r="A23" s="57"/>
      <c r="B23" s="5" t="s">
        <v>11</v>
      </c>
      <c r="C23" s="6">
        <v>5.1595610000000001</v>
      </c>
      <c r="D23" s="6">
        <v>-2.8845969999999999</v>
      </c>
      <c r="E23" s="6">
        <v>0.46720800000000001</v>
      </c>
      <c r="F23" s="6">
        <v>0.346113</v>
      </c>
      <c r="G23" s="6">
        <v>0.446297</v>
      </c>
      <c r="H23" s="6">
        <v>0.29065299999999999</v>
      </c>
      <c r="I23" s="6">
        <v>0.55951899999999999</v>
      </c>
      <c r="J23" s="6">
        <v>0.21920799999999999</v>
      </c>
      <c r="K23" s="59">
        <v>25.716726999999999</v>
      </c>
      <c r="L23" s="59">
        <v>-14.864131</v>
      </c>
      <c r="N23" s="57"/>
      <c r="O23" s="5" t="s">
        <v>11</v>
      </c>
      <c r="P23" s="6">
        <v>5.2955129999999997</v>
      </c>
      <c r="Q23" s="6">
        <v>-2.9126300000000001</v>
      </c>
      <c r="R23" s="6">
        <v>0.46942200000000001</v>
      </c>
      <c r="S23" s="6">
        <v>0.32677899999999999</v>
      </c>
      <c r="T23" s="6">
        <v>0.450075</v>
      </c>
      <c r="U23" s="6">
        <v>0.25735999999999998</v>
      </c>
      <c r="V23" s="6">
        <v>0.553176</v>
      </c>
      <c r="W23" s="6">
        <v>0.189248</v>
      </c>
      <c r="X23" s="73">
        <v>29.055326000000001</v>
      </c>
      <c r="Y23" s="73">
        <v>-13.855506</v>
      </c>
      <c r="AA23" s="57"/>
      <c r="AB23" s="5" t="s">
        <v>11</v>
      </c>
      <c r="AC23" s="6">
        <v>3.9021789999999998</v>
      </c>
      <c r="AD23" s="6">
        <v>-1.7226520000000001</v>
      </c>
      <c r="AE23" s="6">
        <v>0.43734099999999998</v>
      </c>
      <c r="AF23" s="6">
        <v>0.32736599999999999</v>
      </c>
      <c r="AG23" s="6">
        <v>0.48019299999999998</v>
      </c>
      <c r="AH23" s="6">
        <v>0.21387999999999999</v>
      </c>
      <c r="AI23" s="6">
        <v>0.59870599999999996</v>
      </c>
      <c r="AJ23" s="6">
        <v>0.55887299999999995</v>
      </c>
      <c r="AK23" s="59">
        <v>28.617106</v>
      </c>
      <c r="AL23" s="59">
        <v>-14.986167999999999</v>
      </c>
      <c r="AN23" s="57"/>
      <c r="AO23" s="5" t="s">
        <v>11</v>
      </c>
      <c r="AP23" s="5">
        <v>5.1465069999999997</v>
      </c>
      <c r="AQ23" s="5">
        <v>-2.7719670000000001</v>
      </c>
      <c r="AR23" s="5">
        <v>0.45661200000000002</v>
      </c>
      <c r="AS23" s="5">
        <v>0.32017099999999998</v>
      </c>
      <c r="AT23" s="5">
        <v>0.451152</v>
      </c>
      <c r="AU23" s="5">
        <v>0.26216800000000001</v>
      </c>
      <c r="AV23" s="5">
        <v>0.56694800000000001</v>
      </c>
      <c r="AW23" s="5">
        <v>0.19197700000000001</v>
      </c>
      <c r="AX23" s="59">
        <v>27.331136000000001</v>
      </c>
      <c r="AY23" s="59">
        <v>-13.028922</v>
      </c>
    </row>
    <row r="24" spans="1:51" ht="16.5" x14ac:dyDescent="0.35">
      <c r="A24" s="57"/>
      <c r="B24" s="5" t="s">
        <v>12</v>
      </c>
      <c r="C24" s="6">
        <v>3.8419720000000002</v>
      </c>
      <c r="D24" s="6">
        <v>-1.130379</v>
      </c>
      <c r="E24" s="6">
        <v>0.39289800000000003</v>
      </c>
      <c r="F24" s="6">
        <v>0.28645700000000002</v>
      </c>
      <c r="G24" s="6">
        <v>0.30444300000000002</v>
      </c>
      <c r="H24" s="6">
        <v>0.18856400000000001</v>
      </c>
      <c r="I24" s="6">
        <v>0.497583</v>
      </c>
      <c r="J24" s="6">
        <v>0.22911200000000001</v>
      </c>
      <c r="K24" s="59">
        <v>25.716726999999999</v>
      </c>
      <c r="L24" s="59">
        <v>-14.864131</v>
      </c>
      <c r="N24" s="57"/>
      <c r="O24" s="5" t="s">
        <v>12</v>
      </c>
      <c r="P24" s="6">
        <v>3.8438330000000001</v>
      </c>
      <c r="Q24" s="6">
        <v>-1.071782</v>
      </c>
      <c r="R24" s="6">
        <v>0.39317600000000003</v>
      </c>
      <c r="S24" s="6">
        <v>0.26951799999999998</v>
      </c>
      <c r="T24" s="6">
        <v>0.30601400000000001</v>
      </c>
      <c r="U24" s="6">
        <v>0.163767</v>
      </c>
      <c r="V24" s="6">
        <v>0.46682899999999999</v>
      </c>
      <c r="W24" s="6">
        <v>0.19520999999999999</v>
      </c>
      <c r="X24" s="73">
        <v>29.055326000000001</v>
      </c>
      <c r="Y24" s="73">
        <v>-13.855506</v>
      </c>
      <c r="AA24" s="57"/>
      <c r="AB24" s="5" t="s">
        <v>12</v>
      </c>
      <c r="AC24" s="6">
        <v>3.8357700000000001</v>
      </c>
      <c r="AD24" s="6">
        <v>-0.98549399999999998</v>
      </c>
      <c r="AE24" s="6">
        <v>0.38272899999999999</v>
      </c>
      <c r="AF24" s="6">
        <v>0.27312199999999998</v>
      </c>
      <c r="AG24" s="6">
        <v>0.28716000000000003</v>
      </c>
      <c r="AH24" s="6">
        <v>0.17870800000000001</v>
      </c>
      <c r="AI24" s="6">
        <v>0.47921000000000002</v>
      </c>
      <c r="AJ24" s="6">
        <v>0.19625999999999999</v>
      </c>
      <c r="AK24" s="59">
        <v>28.617106</v>
      </c>
      <c r="AL24" s="59">
        <v>-14.986167999999999</v>
      </c>
      <c r="AN24" s="57"/>
      <c r="AO24" s="5" t="s">
        <v>12</v>
      </c>
      <c r="AP24" s="5">
        <v>3.8685</v>
      </c>
      <c r="AQ24" s="5">
        <v>-1.0439959999999999</v>
      </c>
      <c r="AR24" s="5">
        <v>0.38459199999999999</v>
      </c>
      <c r="AS24" s="5">
        <v>0.2646</v>
      </c>
      <c r="AT24" s="5">
        <v>0.30355100000000002</v>
      </c>
      <c r="AU24" s="5">
        <v>0.16954</v>
      </c>
      <c r="AV24" s="5">
        <v>0.49720300000000001</v>
      </c>
      <c r="AW24" s="5">
        <v>0.201409</v>
      </c>
      <c r="AX24" s="59">
        <v>27.331136000000001</v>
      </c>
      <c r="AY24" s="59">
        <v>-13.028922</v>
      </c>
    </row>
    <row r="25" spans="1:51" ht="16.5" x14ac:dyDescent="0.35">
      <c r="A25" s="57"/>
      <c r="B25" s="5" t="s">
        <v>13</v>
      </c>
      <c r="C25" s="6">
        <v>4.7397030000000004</v>
      </c>
      <c r="D25" s="6">
        <v>-2.235017</v>
      </c>
      <c r="E25" s="6">
        <v>0.46607199999999999</v>
      </c>
      <c r="F25" s="6">
        <v>0.35553000000000001</v>
      </c>
      <c r="G25" s="6">
        <v>0.49069800000000002</v>
      </c>
      <c r="H25" s="6">
        <v>0.30820399999999998</v>
      </c>
      <c r="I25" s="6">
        <v>0.598549</v>
      </c>
      <c r="J25" s="6">
        <v>0.54866199999999998</v>
      </c>
      <c r="K25" s="60">
        <v>25.716726999999999</v>
      </c>
      <c r="L25" s="60">
        <v>-14.864131</v>
      </c>
      <c r="N25" s="57"/>
      <c r="O25" s="5" t="s">
        <v>13</v>
      </c>
      <c r="P25" s="6">
        <v>4.8114860000000004</v>
      </c>
      <c r="Q25" s="6">
        <v>-2.1232950000000002</v>
      </c>
      <c r="R25" s="6">
        <v>0.468109</v>
      </c>
      <c r="S25" s="6">
        <v>0.33892899999999998</v>
      </c>
      <c r="T25" s="6">
        <v>0.48626000000000003</v>
      </c>
      <c r="U25" s="6">
        <v>0.226407</v>
      </c>
      <c r="V25" s="6">
        <v>0.58653900000000003</v>
      </c>
      <c r="W25" s="6">
        <v>0.54790700000000003</v>
      </c>
      <c r="X25" s="74">
        <v>29.055326000000001</v>
      </c>
      <c r="Y25" s="74">
        <v>-13.855506</v>
      </c>
      <c r="AA25" s="57"/>
      <c r="AB25" s="5" t="s">
        <v>13</v>
      </c>
      <c r="AC25" s="6">
        <v>4.1288340000000003</v>
      </c>
      <c r="AD25" s="6">
        <v>-2.1410779999999998</v>
      </c>
      <c r="AE25" s="6">
        <v>0.43076300000000001</v>
      </c>
      <c r="AF25" s="6">
        <v>0.31528800000000001</v>
      </c>
      <c r="AG25" s="6">
        <v>0.44306499999999999</v>
      </c>
      <c r="AH25" s="6">
        <v>0.245671</v>
      </c>
      <c r="AI25" s="6">
        <v>0.58158200000000004</v>
      </c>
      <c r="AJ25" s="6">
        <v>0.2397</v>
      </c>
      <c r="AK25" s="60">
        <v>28.617106</v>
      </c>
      <c r="AL25" s="60">
        <v>-14.986167999999999</v>
      </c>
      <c r="AN25" s="57"/>
      <c r="AO25" s="5" t="s">
        <v>13</v>
      </c>
      <c r="AP25" s="5">
        <v>4.7040050000000004</v>
      </c>
      <c r="AQ25" s="5">
        <v>-2.0904379999999998</v>
      </c>
      <c r="AR25" s="5">
        <v>0.45564199999999999</v>
      </c>
      <c r="AS25" s="5">
        <v>0.33122800000000002</v>
      </c>
      <c r="AT25" s="5">
        <v>0.49162299999999998</v>
      </c>
      <c r="AU25" s="5">
        <v>0.23380600000000001</v>
      </c>
      <c r="AV25" s="5">
        <v>0.615846</v>
      </c>
      <c r="AW25" s="5">
        <v>0.56602300000000005</v>
      </c>
      <c r="AX25" s="60">
        <v>27.331136000000001</v>
      </c>
      <c r="AY25" s="60">
        <v>-13.028922</v>
      </c>
    </row>
    <row r="30" spans="1:51" ht="36" x14ac:dyDescent="0.8">
      <c r="A30" s="65" t="s">
        <v>91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</row>
    <row r="31" spans="1:51" ht="18.5" x14ac:dyDescent="0.45">
      <c r="A31" s="66" t="s">
        <v>86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N31" s="66" t="s">
        <v>85</v>
      </c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AA31" s="66" t="s">
        <v>87</v>
      </c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N31" s="66" t="s">
        <v>88</v>
      </c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</row>
    <row r="32" spans="1:51" x14ac:dyDescent="0.35">
      <c r="A32" s="48" t="s">
        <v>0</v>
      </c>
      <c r="B32" s="48" t="s">
        <v>1</v>
      </c>
      <c r="C32" s="48" t="s">
        <v>55</v>
      </c>
      <c r="D32" s="48" t="s">
        <v>54</v>
      </c>
      <c r="E32" s="48" t="s">
        <v>57</v>
      </c>
      <c r="F32" s="48" t="s">
        <v>56</v>
      </c>
      <c r="G32" s="48" t="s">
        <v>19</v>
      </c>
      <c r="H32" s="48" t="s">
        <v>20</v>
      </c>
      <c r="I32" s="48" t="s">
        <v>28</v>
      </c>
      <c r="J32" s="48" t="s">
        <v>29</v>
      </c>
      <c r="K32" s="48" t="s">
        <v>58</v>
      </c>
      <c r="L32" s="48" t="s">
        <v>59</v>
      </c>
      <c r="N32" s="48" t="s">
        <v>0</v>
      </c>
      <c r="O32" s="48" t="s">
        <v>1</v>
      </c>
      <c r="P32" s="48" t="s">
        <v>55</v>
      </c>
      <c r="Q32" s="48" t="s">
        <v>54</v>
      </c>
      <c r="R32" s="48" t="s">
        <v>57</v>
      </c>
      <c r="S32" s="48" t="s">
        <v>56</v>
      </c>
      <c r="T32" s="48" t="s">
        <v>19</v>
      </c>
      <c r="U32" s="48" t="s">
        <v>20</v>
      </c>
      <c r="V32" s="48" t="s">
        <v>28</v>
      </c>
      <c r="W32" s="48" t="s">
        <v>29</v>
      </c>
      <c r="X32" s="48" t="s">
        <v>58</v>
      </c>
      <c r="Y32" s="48" t="s">
        <v>59</v>
      </c>
      <c r="AA32" s="48" t="s">
        <v>0</v>
      </c>
      <c r="AB32" s="48" t="s">
        <v>1</v>
      </c>
      <c r="AC32" s="48" t="s">
        <v>55</v>
      </c>
      <c r="AD32" s="48" t="s">
        <v>54</v>
      </c>
      <c r="AE32" s="48" t="s">
        <v>57</v>
      </c>
      <c r="AF32" s="48" t="s">
        <v>56</v>
      </c>
      <c r="AG32" s="48" t="s">
        <v>19</v>
      </c>
      <c r="AH32" s="48" t="s">
        <v>20</v>
      </c>
      <c r="AI32" s="48" t="s">
        <v>28</v>
      </c>
      <c r="AJ32" s="48" t="s">
        <v>29</v>
      </c>
      <c r="AK32" s="48" t="s">
        <v>58</v>
      </c>
      <c r="AL32" s="48" t="s">
        <v>59</v>
      </c>
      <c r="AN32" s="48" t="s">
        <v>0</v>
      </c>
      <c r="AO32" s="48" t="s">
        <v>1</v>
      </c>
      <c r="AP32" s="48" t="s">
        <v>55</v>
      </c>
      <c r="AQ32" s="48" t="s">
        <v>54</v>
      </c>
      <c r="AR32" s="48" t="s">
        <v>57</v>
      </c>
      <c r="AS32" s="48" t="s">
        <v>56</v>
      </c>
      <c r="AT32" s="48" t="s">
        <v>19</v>
      </c>
      <c r="AU32" s="48" t="s">
        <v>20</v>
      </c>
      <c r="AV32" s="48" t="s">
        <v>28</v>
      </c>
      <c r="AW32" s="48" t="s">
        <v>29</v>
      </c>
      <c r="AX32" s="48" t="s">
        <v>58</v>
      </c>
      <c r="AY32" s="48" t="s">
        <v>59</v>
      </c>
    </row>
    <row r="33" spans="1:51" x14ac:dyDescent="0.35">
      <c r="A33" s="9" t="s">
        <v>35</v>
      </c>
      <c r="B33" s="9" t="s">
        <v>36</v>
      </c>
      <c r="C33" s="49">
        <f>C4/$C$4</f>
        <v>1</v>
      </c>
      <c r="D33" s="49">
        <f>D4/$D$4</f>
        <v>1</v>
      </c>
      <c r="E33" s="49">
        <f>E4/$E$4</f>
        <v>1</v>
      </c>
      <c r="F33" s="49">
        <f>F4/$F$4</f>
        <v>1</v>
      </c>
      <c r="G33" s="49">
        <f>G4/$G$4</f>
        <v>1</v>
      </c>
      <c r="H33" s="49">
        <f>H4/$H$4</f>
        <v>1</v>
      </c>
      <c r="I33" s="49">
        <f>I4/$I$4</f>
        <v>1</v>
      </c>
      <c r="J33" s="49">
        <f>J4/$J$4</f>
        <v>1</v>
      </c>
      <c r="K33" s="49">
        <f>K4/$K$4</f>
        <v>1</v>
      </c>
      <c r="L33" s="49">
        <f>L4/$L$4</f>
        <v>1</v>
      </c>
      <c r="N33" s="9" t="s">
        <v>35</v>
      </c>
      <c r="O33" s="9" t="s">
        <v>36</v>
      </c>
      <c r="P33" s="49">
        <f>P4/$P$4</f>
        <v>1</v>
      </c>
      <c r="Q33" s="49">
        <f>Q4/$Q$4</f>
        <v>1</v>
      </c>
      <c r="R33" s="49">
        <f>R4/$R$4</f>
        <v>1</v>
      </c>
      <c r="S33" s="49">
        <f>S4/$S$4</f>
        <v>1</v>
      </c>
      <c r="T33" s="49">
        <f>T4/$T$4</f>
        <v>1</v>
      </c>
      <c r="U33" s="49">
        <f>U4/$U$4</f>
        <v>1</v>
      </c>
      <c r="V33" s="49">
        <f>V4/$V$4</f>
        <v>1</v>
      </c>
      <c r="W33" s="49">
        <f>W4/$W$4</f>
        <v>1</v>
      </c>
      <c r="X33" s="49">
        <f>X4/X4</f>
        <v>1</v>
      </c>
      <c r="Y33" s="49">
        <f>Y4/Y4</f>
        <v>1</v>
      </c>
      <c r="AA33" s="9" t="s">
        <v>35</v>
      </c>
      <c r="AB33" s="9" t="s">
        <v>36</v>
      </c>
      <c r="AC33" s="49">
        <f>AC4/$AC$4</f>
        <v>1</v>
      </c>
      <c r="AD33" s="49">
        <f>AD4/$AD$4</f>
        <v>1</v>
      </c>
      <c r="AE33" s="49">
        <f>AE4/$AE$4</f>
        <v>1</v>
      </c>
      <c r="AF33" s="49">
        <f>AF4/$AF$4</f>
        <v>1</v>
      </c>
      <c r="AG33" s="49">
        <f>AG4/$AG$4</f>
        <v>1</v>
      </c>
      <c r="AH33" s="49">
        <f>AH4/$AH$4</f>
        <v>1</v>
      </c>
      <c r="AI33" s="49">
        <f>AI4/$AI$4</f>
        <v>1</v>
      </c>
      <c r="AJ33" s="49">
        <f>AJ4/$AJ$4</f>
        <v>1</v>
      </c>
      <c r="AK33" s="49">
        <f>AK4/AK4</f>
        <v>1</v>
      </c>
      <c r="AL33" s="49">
        <f>AL4/AL4</f>
        <v>1</v>
      </c>
      <c r="AN33" s="9" t="s">
        <v>35</v>
      </c>
      <c r="AO33" s="9" t="s">
        <v>36</v>
      </c>
      <c r="AP33" s="20">
        <f>AP4/$AP$4</f>
        <v>1</v>
      </c>
      <c r="AQ33" s="20">
        <f>AQ4/$AQ$4</f>
        <v>1</v>
      </c>
      <c r="AR33" s="20">
        <f>AR4/$AR$4</f>
        <v>1</v>
      </c>
      <c r="AS33" s="20">
        <f>AS4/$AS$4</f>
        <v>1</v>
      </c>
      <c r="AT33" s="20">
        <f>AT4/$AT$4</f>
        <v>1</v>
      </c>
      <c r="AU33" s="20">
        <f>AU4/$AU$4</f>
        <v>1</v>
      </c>
      <c r="AV33" s="20">
        <f>AV4/$AV$4</f>
        <v>1</v>
      </c>
      <c r="AW33" s="20">
        <f>AW4/$AW$4</f>
        <v>1</v>
      </c>
      <c r="AX33" s="49">
        <f>AX4/AX4</f>
        <v>1</v>
      </c>
      <c r="AY33" s="49">
        <f>AY4/AY4</f>
        <v>1</v>
      </c>
    </row>
    <row r="34" spans="1:51" ht="16.5" x14ac:dyDescent="0.35">
      <c r="A34" s="67" t="s">
        <v>2</v>
      </c>
      <c r="B34" s="1" t="s">
        <v>5</v>
      </c>
      <c r="C34" s="27">
        <f t="shared" ref="C34:C54" si="0">C5/$C$4</f>
        <v>0.96915939983782384</v>
      </c>
      <c r="D34" s="27">
        <f t="shared" ref="D34:D54" si="1">D5/$D$4</f>
        <v>0.90841516821806789</v>
      </c>
      <c r="E34" s="27">
        <f t="shared" ref="E34:E54" si="2">E5/$E$4</f>
        <v>0.95670797408285058</v>
      </c>
      <c r="F34" s="27">
        <f t="shared" ref="F34:F54" si="3">F5/$F$4</f>
        <v>0.95272307947094337</v>
      </c>
      <c r="G34" s="27">
        <f t="shared" ref="G34:G54" si="4">G5/$G$4</f>
        <v>0.86518784506528013</v>
      </c>
      <c r="H34" s="27">
        <f t="shared" ref="H34:H54" si="5">H5/$H$4</f>
        <v>0.83825655910291863</v>
      </c>
      <c r="I34" s="27">
        <f t="shared" ref="I34:I54" si="6">I5/$I$4</f>
        <v>0.86513942632958496</v>
      </c>
      <c r="J34" s="27">
        <f t="shared" ref="J34:J54" si="7">J5/$J$4</f>
        <v>0.84303431056300515</v>
      </c>
      <c r="K34" s="99">
        <f>K8/K4</f>
        <v>2.8274591192406633</v>
      </c>
      <c r="L34" s="99">
        <f>L8/L4</f>
        <v>2.6669422165534353</v>
      </c>
      <c r="N34" s="67" t="s">
        <v>2</v>
      </c>
      <c r="O34" s="1" t="s">
        <v>5</v>
      </c>
      <c r="P34" s="27">
        <f t="shared" ref="P34:P54" si="8">P5/$P$4</f>
        <v>0.95809909432869456</v>
      </c>
      <c r="Q34" s="27">
        <f t="shared" ref="Q34:Q54" si="9">Q5/$Q$4</f>
        <v>0.88894746784911383</v>
      </c>
      <c r="R34" s="27">
        <f t="shared" ref="R34:R54" si="10">R5/$R$4</f>
        <v>0.95510876141517753</v>
      </c>
      <c r="S34" s="27">
        <f t="shared" ref="S34:S54" si="11">S5/$S$4</f>
        <v>0.95172430595314961</v>
      </c>
      <c r="T34" s="27">
        <f t="shared" ref="T34:T54" si="12">T5/$T$4</f>
        <v>0.87758738668830016</v>
      </c>
      <c r="U34" s="27">
        <f t="shared" ref="U34:U54" si="13">U5/$U$4</f>
        <v>0.83406863955416033</v>
      </c>
      <c r="V34" s="27">
        <f t="shared" ref="V34:V54" si="14">V5/$V$4</f>
        <v>0.87760008465309869</v>
      </c>
      <c r="W34" s="27">
        <f t="shared" ref="W34:W54" si="15">W5/$W$4</f>
        <v>0.83407710486402586</v>
      </c>
      <c r="X34" s="99">
        <f>X8/X4</f>
        <v>2.8896927854870178</v>
      </c>
      <c r="Y34" s="99">
        <f>Y8/Y4</f>
        <v>2.608484976928338</v>
      </c>
      <c r="AA34" s="67" t="s">
        <v>2</v>
      </c>
      <c r="AB34" s="1" t="s">
        <v>5</v>
      </c>
      <c r="AC34" s="27">
        <f t="shared" ref="AC34:AC54" si="16">AC5/$AC$4</f>
        <v>0.97198684121352441</v>
      </c>
      <c r="AD34" s="27">
        <f t="shared" ref="AD34:AD54" si="17">AD5/$AD$4</f>
        <v>0.90298782495359231</v>
      </c>
      <c r="AE34" s="27">
        <f t="shared" ref="AE34:AE54" si="18">AE5/$AE$4</f>
        <v>0.95647743874095237</v>
      </c>
      <c r="AF34" s="27">
        <f t="shared" ref="AF34:AF54" si="19">AF5/$AF$4</f>
        <v>0.95296209907696394</v>
      </c>
      <c r="AG34" s="27">
        <f t="shared" ref="AG34:AG54" si="20">AG5/$AG$4</f>
        <v>0.86695732841073525</v>
      </c>
      <c r="AH34" s="27">
        <f t="shared" ref="AH34:AH54" si="21">AH5/$AH$4</f>
        <v>0.83544859584140418</v>
      </c>
      <c r="AI34" s="27">
        <f t="shared" ref="AI34:AI54" si="22">AI5/$AI$4</f>
        <v>0.86694528071793531</v>
      </c>
      <c r="AJ34" s="27">
        <f t="shared" ref="AJ34:AJ54" si="23">AJ5/$AJ$4</f>
        <v>0.8354338708835376</v>
      </c>
      <c r="AK34" s="99">
        <f>AK8/AK4</f>
        <v>3.0110837167189786</v>
      </c>
      <c r="AL34" s="99">
        <f>AL8/AL4</f>
        <v>2.7578903393060505</v>
      </c>
      <c r="AN34" s="67" t="s">
        <v>2</v>
      </c>
      <c r="AO34" s="1" t="s">
        <v>5</v>
      </c>
      <c r="AP34" s="2">
        <f t="shared" ref="AP34:AP54" si="24">AP5/$AP$4</f>
        <v>0.96774914962229985</v>
      </c>
      <c r="AQ34" s="2">
        <f t="shared" ref="AQ34:AQ54" si="25">AQ5/$AQ$4</f>
        <v>0.86528405913930695</v>
      </c>
      <c r="AR34" s="2">
        <f t="shared" ref="AR34:AR54" si="26">AR5/$AR$4</f>
        <v>0.95212964956244939</v>
      </c>
      <c r="AS34" s="2">
        <f t="shared" ref="AS34:AS54" si="27">AS5/$AS$4</f>
        <v>0.94810004618995558</v>
      </c>
      <c r="AT34" s="2">
        <f t="shared" ref="AT34:AT54" si="28">AT5/$AT$4</f>
        <v>0.8729576493040776</v>
      </c>
      <c r="AU34" s="2">
        <f t="shared" ref="AU34:AU54" si="29">AU5/$AU$4</f>
        <v>0.8303162322541876</v>
      </c>
      <c r="AV34" s="2">
        <f t="shared" ref="AV34:AV54" si="30">AV5/$AV$4</f>
        <v>0.87295208526335988</v>
      </c>
      <c r="AW34" s="2">
        <f t="shared" ref="AW34:AW54" si="31">AW5/$AW$4</f>
        <v>0.83030232215239352</v>
      </c>
      <c r="AX34" s="99">
        <f>AX8/AX4</f>
        <v>2.8916391535718264</v>
      </c>
      <c r="AY34" s="99">
        <f>AY8/AY4</f>
        <v>2.6157714462832939</v>
      </c>
    </row>
    <row r="35" spans="1:51" ht="16.5" x14ac:dyDescent="0.35">
      <c r="A35" s="67"/>
      <c r="B35" s="1" t="s">
        <v>6</v>
      </c>
      <c r="C35" s="27">
        <f t="shared" si="0"/>
        <v>0.74365158380234464</v>
      </c>
      <c r="D35" s="27">
        <f t="shared" si="1"/>
        <v>0.40248984645139341</v>
      </c>
      <c r="E35" s="27">
        <f t="shared" si="2"/>
        <v>0.80429648924446473</v>
      </c>
      <c r="F35" s="27">
        <f t="shared" si="3"/>
        <v>0.79126839870209797</v>
      </c>
      <c r="G35" s="27">
        <f t="shared" si="4"/>
        <v>0.67353732888229922</v>
      </c>
      <c r="H35" s="27">
        <f t="shared" si="5"/>
        <v>0.47853806824947942</v>
      </c>
      <c r="I35" s="27">
        <f t="shared" si="6"/>
        <v>0.67330308689069263</v>
      </c>
      <c r="J35" s="27">
        <f t="shared" si="7"/>
        <v>0.48919935040377299</v>
      </c>
      <c r="K35" s="100"/>
      <c r="L35" s="100"/>
      <c r="N35" s="67"/>
      <c r="O35" s="1" t="s">
        <v>6</v>
      </c>
      <c r="P35" s="27">
        <f t="shared" si="8"/>
        <v>0.71095074172602135</v>
      </c>
      <c r="Q35" s="27">
        <f t="shared" si="9"/>
        <v>0.36847082714155771</v>
      </c>
      <c r="R35" s="27">
        <f t="shared" si="10"/>
        <v>0.80026434079253517</v>
      </c>
      <c r="S35" s="27">
        <f t="shared" si="11"/>
        <v>0.78773556175463821</v>
      </c>
      <c r="T35" s="27">
        <f t="shared" si="12"/>
        <v>0.68045853761772068</v>
      </c>
      <c r="U35" s="27">
        <f t="shared" si="13"/>
        <v>0.47973193185425556</v>
      </c>
      <c r="V35" s="27">
        <f t="shared" si="14"/>
        <v>0.68055165602624246</v>
      </c>
      <c r="W35" s="27">
        <f t="shared" si="15"/>
        <v>0.47984056999753089</v>
      </c>
      <c r="X35" s="100"/>
      <c r="Y35" s="100"/>
      <c r="AA35" s="67"/>
      <c r="AB35" s="1" t="s">
        <v>6</v>
      </c>
      <c r="AC35" s="27">
        <f t="shared" si="16"/>
        <v>0.74429550853837467</v>
      </c>
      <c r="AD35" s="27">
        <f t="shared" si="17"/>
        <v>0.38637193516055673</v>
      </c>
      <c r="AE35" s="27">
        <f t="shared" si="18"/>
        <v>0.80437985590012617</v>
      </c>
      <c r="AF35" s="27">
        <f t="shared" si="19"/>
        <v>0.79132703034730056</v>
      </c>
      <c r="AG35" s="27">
        <f t="shared" si="20"/>
        <v>0.66516248991005722</v>
      </c>
      <c r="AH35" s="27">
        <f t="shared" si="21"/>
        <v>0.46710645207494739</v>
      </c>
      <c r="AI35" s="27">
        <f t="shared" si="22"/>
        <v>0.66506075383752483</v>
      </c>
      <c r="AJ35" s="27">
        <f t="shared" si="23"/>
        <v>0.46699936147228155</v>
      </c>
      <c r="AK35" s="100"/>
      <c r="AL35" s="100"/>
      <c r="AN35" s="67"/>
      <c r="AO35" s="1" t="s">
        <v>6</v>
      </c>
      <c r="AP35" s="2">
        <f t="shared" si="24"/>
        <v>0.61864057369203818</v>
      </c>
      <c r="AQ35" s="2">
        <f t="shared" si="25"/>
        <v>0.21664177172923002</v>
      </c>
      <c r="AR35" s="2">
        <f t="shared" si="26"/>
        <v>0.77738113401566278</v>
      </c>
      <c r="AS35" s="2">
        <f t="shared" si="27"/>
        <v>0.75986239155288127</v>
      </c>
      <c r="AT35" s="2">
        <f t="shared" si="28"/>
        <v>0.63559428127895035</v>
      </c>
      <c r="AU35" s="2">
        <f t="shared" si="29"/>
        <v>0.44900417581255858</v>
      </c>
      <c r="AV35" s="2">
        <f t="shared" si="30"/>
        <v>0.63548856450531499</v>
      </c>
      <c r="AW35" s="2">
        <f t="shared" si="31"/>
        <v>0.44899026571076445</v>
      </c>
      <c r="AX35" s="100"/>
      <c r="AY35" s="100"/>
    </row>
    <row r="36" spans="1:51" ht="16.5" x14ac:dyDescent="0.35">
      <c r="A36" s="67"/>
      <c r="B36" s="1" t="s">
        <v>21</v>
      </c>
      <c r="C36" s="27">
        <f t="shared" si="0"/>
        <v>0.96902954817902898</v>
      </c>
      <c r="D36" s="27">
        <f t="shared" si="1"/>
        <v>0.90820747912888677</v>
      </c>
      <c r="E36" s="27">
        <f t="shared" si="2"/>
        <v>0.95667321615139733</v>
      </c>
      <c r="F36" s="27">
        <f t="shared" si="3"/>
        <v>0.95271694571833399</v>
      </c>
      <c r="G36" s="27">
        <f t="shared" si="4"/>
        <v>0.86520354843901914</v>
      </c>
      <c r="H36" s="27">
        <f t="shared" si="5"/>
        <v>0.84334445219435017</v>
      </c>
      <c r="I36" s="27">
        <f t="shared" si="6"/>
        <v>0.86517999337841067</v>
      </c>
      <c r="J36" s="27">
        <f t="shared" si="7"/>
        <v>0.83809167367865911</v>
      </c>
      <c r="K36" s="101"/>
      <c r="L36" s="101"/>
      <c r="N36" s="67"/>
      <c r="O36" s="1" t="s">
        <v>21</v>
      </c>
      <c r="P36" s="27">
        <f t="shared" si="8"/>
        <v>0.95811600498441585</v>
      </c>
      <c r="Q36" s="27">
        <f t="shared" si="9"/>
        <v>0.88892839266023516</v>
      </c>
      <c r="R36" s="27">
        <f t="shared" si="10"/>
        <v>0.95510876141517753</v>
      </c>
      <c r="S36" s="27">
        <f t="shared" si="11"/>
        <v>0.95172430595314961</v>
      </c>
      <c r="T36" s="27">
        <f t="shared" si="12"/>
        <v>0.87760290642305383</v>
      </c>
      <c r="U36" s="27">
        <f t="shared" si="13"/>
        <v>0.83407992663398112</v>
      </c>
      <c r="V36" s="27">
        <f t="shared" si="14"/>
        <v>0.87761560438785224</v>
      </c>
      <c r="W36" s="27">
        <f t="shared" si="15"/>
        <v>0.83409544636873467</v>
      </c>
      <c r="X36" s="101"/>
      <c r="Y36" s="101"/>
      <c r="AA36" s="67"/>
      <c r="AB36" s="1" t="s">
        <v>21</v>
      </c>
      <c r="AC36" s="27">
        <f t="shared" si="16"/>
        <v>0.97196724224146314</v>
      </c>
      <c r="AD36" s="27">
        <f t="shared" si="17"/>
        <v>0.9030018970663769</v>
      </c>
      <c r="AE36" s="27">
        <f t="shared" si="18"/>
        <v>0.95647536356995821</v>
      </c>
      <c r="AF36" s="27">
        <f t="shared" si="19"/>
        <v>0.9529600239059699</v>
      </c>
      <c r="AG36" s="27">
        <f t="shared" si="20"/>
        <v>0.86694394208540215</v>
      </c>
      <c r="AH36" s="27">
        <f t="shared" si="21"/>
        <v>0.8354338708835376</v>
      </c>
      <c r="AI36" s="27">
        <f t="shared" si="22"/>
        <v>0.86693457165766874</v>
      </c>
      <c r="AJ36" s="27">
        <f t="shared" si="23"/>
        <v>0.8354245004558043</v>
      </c>
      <c r="AK36" s="101"/>
      <c r="AL36" s="101"/>
      <c r="AN36" s="67"/>
      <c r="AO36" s="1" t="s">
        <v>21</v>
      </c>
      <c r="AP36" s="2">
        <f t="shared" si="24"/>
        <v>0.99277675928789155</v>
      </c>
      <c r="AQ36" s="2">
        <f t="shared" si="25"/>
        <v>0.95427481639983647</v>
      </c>
      <c r="AR36" s="2">
        <f t="shared" si="26"/>
        <v>0.96627924231752349</v>
      </c>
      <c r="AS36" s="2">
        <f t="shared" si="27"/>
        <v>0.96433132201505245</v>
      </c>
      <c r="AT36" s="2">
        <f t="shared" si="28"/>
        <v>0.88038564366214023</v>
      </c>
      <c r="AU36" s="2">
        <f t="shared" si="29"/>
        <v>0.85427220956402949</v>
      </c>
      <c r="AV36" s="2">
        <f t="shared" si="30"/>
        <v>0.88037312457052552</v>
      </c>
      <c r="AW36" s="2">
        <f t="shared" si="31"/>
        <v>0.85426247249277365</v>
      </c>
      <c r="AX36" s="101"/>
      <c r="AY36" s="101"/>
    </row>
    <row r="37" spans="1:51" ht="16.5" x14ac:dyDescent="0.35">
      <c r="A37" s="56" t="s">
        <v>3</v>
      </c>
      <c r="B37" s="24" t="s">
        <v>68</v>
      </c>
      <c r="C37" s="50">
        <f t="shared" si="0"/>
        <v>0.89995880950225993</v>
      </c>
      <c r="D37" s="50">
        <f t="shared" si="1"/>
        <v>0.7873859287235272</v>
      </c>
      <c r="E37" s="50">
        <f t="shared" si="2"/>
        <v>0.95402343502413633</v>
      </c>
      <c r="F37" s="50">
        <f t="shared" si="3"/>
        <v>0.94821681588723716</v>
      </c>
      <c r="G37" s="50">
        <f t="shared" si="4"/>
        <v>0.77261776548843375</v>
      </c>
      <c r="H37" s="50">
        <f t="shared" si="5"/>
        <v>0.74456237968925632</v>
      </c>
      <c r="I37" s="50">
        <f t="shared" si="6"/>
        <v>0.85546614810636945</v>
      </c>
      <c r="J37" s="50">
        <f t="shared" si="7"/>
        <v>0.82105874762977205</v>
      </c>
      <c r="K37" s="108">
        <f>K8/K4</f>
        <v>2.8274591192406633</v>
      </c>
      <c r="L37" s="108">
        <f>L8/L4</f>
        <v>2.6669422165534353</v>
      </c>
      <c r="N37" s="56" t="s">
        <v>3</v>
      </c>
      <c r="O37" s="24" t="s">
        <v>68</v>
      </c>
      <c r="P37" s="50">
        <f t="shared" si="8"/>
        <v>0.94212909383194399</v>
      </c>
      <c r="Q37" s="50">
        <f t="shared" si="9"/>
        <v>0.86096531487161476</v>
      </c>
      <c r="R37" s="50">
        <f t="shared" si="10"/>
        <v>0.95407129486383002</v>
      </c>
      <c r="S37" s="50">
        <f t="shared" si="11"/>
        <v>0.94844542438675783</v>
      </c>
      <c r="T37" s="50">
        <f t="shared" si="12"/>
        <v>0.7715734894712708</v>
      </c>
      <c r="U37" s="50">
        <f t="shared" si="13"/>
        <v>0.66449578498112938</v>
      </c>
      <c r="V37" s="50">
        <f t="shared" si="14"/>
        <v>0.86706641741032053</v>
      </c>
      <c r="W37" s="50">
        <f t="shared" si="15"/>
        <v>0.80619378505167361</v>
      </c>
      <c r="X37" s="109">
        <f>X8/X4</f>
        <v>2.8896927854870178</v>
      </c>
      <c r="Y37" s="109">
        <f>Y8/Y4</f>
        <v>2.608484976928338</v>
      </c>
      <c r="AA37" s="56" t="s">
        <v>3</v>
      </c>
      <c r="AB37" s="24" t="s">
        <v>68</v>
      </c>
      <c r="AC37" s="50">
        <f t="shared" si="16"/>
        <v>0.95753012655074576</v>
      </c>
      <c r="AD37" s="50">
        <f t="shared" si="17"/>
        <v>0.87829636209196027</v>
      </c>
      <c r="AE37" s="50">
        <f t="shared" si="18"/>
        <v>0.95589016534962479</v>
      </c>
      <c r="AF37" s="50">
        <f t="shared" si="19"/>
        <v>0.9514970283551365</v>
      </c>
      <c r="AG37" s="50">
        <f t="shared" si="20"/>
        <v>0.73804835408436864</v>
      </c>
      <c r="AH37" s="50">
        <f t="shared" si="21"/>
        <v>0.62340652529814689</v>
      </c>
      <c r="AI37" s="50">
        <f t="shared" si="22"/>
        <v>0.86035385412385834</v>
      </c>
      <c r="AJ37" s="50">
        <f t="shared" si="23"/>
        <v>0.82030598462446669</v>
      </c>
      <c r="AK37" s="109">
        <f>AK8/AK4</f>
        <v>3.0110837167189786</v>
      </c>
      <c r="AL37" s="109">
        <f>AL8/AL4</f>
        <v>2.7578903393060505</v>
      </c>
      <c r="AN37" s="56" t="s">
        <v>3</v>
      </c>
      <c r="AO37" s="24" t="s">
        <v>68</v>
      </c>
      <c r="AP37" s="40">
        <f t="shared" si="24"/>
        <v>0.95313148827141414</v>
      </c>
      <c r="AQ37" s="40">
        <f t="shared" si="25"/>
        <v>0.86547348787952438</v>
      </c>
      <c r="AR37" s="40">
        <f t="shared" si="26"/>
        <v>0.95498255858913716</v>
      </c>
      <c r="AS37" s="40">
        <f t="shared" si="27"/>
        <v>0.95037401323833381</v>
      </c>
      <c r="AT37" s="40">
        <f t="shared" si="28"/>
        <v>0.78154880637416502</v>
      </c>
      <c r="AU37" s="40">
        <f t="shared" si="29"/>
        <v>0.66243243168053501</v>
      </c>
      <c r="AV37" s="40">
        <f t="shared" si="30"/>
        <v>0.86902248150651962</v>
      </c>
      <c r="AW37" s="40">
        <f t="shared" si="31"/>
        <v>0.818450915423799</v>
      </c>
      <c r="AX37" s="109">
        <f>AX8/AX4</f>
        <v>2.8916391535718264</v>
      </c>
      <c r="AY37" s="109">
        <f>AY8/AY4</f>
        <v>2.6157714462832939</v>
      </c>
    </row>
    <row r="38" spans="1:51" ht="16.5" x14ac:dyDescent="0.35">
      <c r="A38" s="56"/>
      <c r="B38" s="24" t="s">
        <v>69</v>
      </c>
      <c r="C38" s="50">
        <f t="shared" si="0"/>
        <v>0.71963142816506487</v>
      </c>
      <c r="D38" s="50">
        <f t="shared" si="1"/>
        <v>0.33212765989662479</v>
      </c>
      <c r="E38" s="50">
        <f t="shared" si="2"/>
        <v>0.80344389763175805</v>
      </c>
      <c r="F38" s="50">
        <f t="shared" si="3"/>
        <v>0.79118457074976944</v>
      </c>
      <c r="G38" s="50">
        <f t="shared" si="4"/>
        <v>0.65844115226122035</v>
      </c>
      <c r="H38" s="50">
        <f t="shared" si="5"/>
        <v>0.58601326673358045</v>
      </c>
      <c r="I38" s="50">
        <f t="shared" si="6"/>
        <v>0.6388394159915306</v>
      </c>
      <c r="J38" s="50">
        <f t="shared" si="7"/>
        <v>0.44751081897019895</v>
      </c>
      <c r="K38" s="108"/>
      <c r="L38" s="108"/>
      <c r="N38" s="56"/>
      <c r="O38" s="24" t="s">
        <v>69</v>
      </c>
      <c r="P38" s="50">
        <f t="shared" si="8"/>
        <v>0.68782647694320165</v>
      </c>
      <c r="Q38" s="50">
        <f t="shared" si="9"/>
        <v>0.30350004435555966</v>
      </c>
      <c r="R38" s="50">
        <f t="shared" si="10"/>
        <v>0.79897106057099232</v>
      </c>
      <c r="S38" s="50">
        <f t="shared" si="11"/>
        <v>0.78690721272733921</v>
      </c>
      <c r="T38" s="50">
        <f t="shared" si="12"/>
        <v>0.70255158548199348</v>
      </c>
      <c r="U38" s="50">
        <f t="shared" si="13"/>
        <v>0.62965962399915343</v>
      </c>
      <c r="V38" s="50">
        <f t="shared" si="14"/>
        <v>0.64409438820500153</v>
      </c>
      <c r="W38" s="50">
        <f t="shared" si="15"/>
        <v>0.43410108990864521</v>
      </c>
      <c r="X38" s="110"/>
      <c r="Y38" s="110"/>
      <c r="AA38" s="56"/>
      <c r="AB38" s="24" t="s">
        <v>69</v>
      </c>
      <c r="AC38" s="50">
        <f t="shared" si="16"/>
        <v>0.71851406821541286</v>
      </c>
      <c r="AD38" s="50">
        <f t="shared" si="17"/>
        <v>0.31481402853775947</v>
      </c>
      <c r="AE38" s="50">
        <f t="shared" si="18"/>
        <v>0.80354148681851378</v>
      </c>
      <c r="AF38" s="50">
        <f t="shared" si="19"/>
        <v>0.79104065675011626</v>
      </c>
      <c r="AG38" s="50">
        <f t="shared" si="20"/>
        <v>0.67040189764547919</v>
      </c>
      <c r="AH38" s="50">
        <f t="shared" si="21"/>
        <v>0.59159927767388498</v>
      </c>
      <c r="AI38" s="50">
        <f t="shared" si="22"/>
        <v>0.63156549058874401</v>
      </c>
      <c r="AJ38" s="50">
        <f t="shared" si="23"/>
        <v>0.42539332370410332</v>
      </c>
      <c r="AK38" s="110"/>
      <c r="AL38" s="110"/>
      <c r="AN38" s="56"/>
      <c r="AO38" s="24" t="s">
        <v>69</v>
      </c>
      <c r="AP38" s="40">
        <f t="shared" si="24"/>
        <v>0.72041127357865442</v>
      </c>
      <c r="AQ38" s="40">
        <f t="shared" si="25"/>
        <v>0.29223668170241857</v>
      </c>
      <c r="AR38" s="40">
        <f t="shared" si="26"/>
        <v>0.80383272129900374</v>
      </c>
      <c r="AS38" s="40">
        <f t="shared" si="27"/>
        <v>0.79118377959239983</v>
      </c>
      <c r="AT38" s="40">
        <f t="shared" si="28"/>
        <v>0.70009820531866651</v>
      </c>
      <c r="AU38" s="40">
        <f t="shared" si="29"/>
        <v>0.63254796898603693</v>
      </c>
      <c r="AV38" s="40">
        <f t="shared" si="30"/>
        <v>0.65123062670572618</v>
      </c>
      <c r="AW38" s="40">
        <f t="shared" si="31"/>
        <v>0.43212844031592618</v>
      </c>
      <c r="AX38" s="110"/>
      <c r="AY38" s="110"/>
    </row>
    <row r="39" spans="1:51" ht="16.5" x14ac:dyDescent="0.35">
      <c r="A39" s="56"/>
      <c r="B39" s="24" t="s">
        <v>70</v>
      </c>
      <c r="C39" s="50">
        <f t="shared" si="0"/>
        <v>0.95746573153769854</v>
      </c>
      <c r="D39" s="50">
        <f t="shared" si="1"/>
        <v>0.8887369424633087</v>
      </c>
      <c r="E39" s="50">
        <f t="shared" si="2"/>
        <v>0.95592694291725355</v>
      </c>
      <c r="F39" s="50">
        <f t="shared" si="3"/>
        <v>0.95096269247204546</v>
      </c>
      <c r="G39" s="50">
        <f t="shared" si="4"/>
        <v>0.72801494961179947</v>
      </c>
      <c r="H39" s="50">
        <f t="shared" si="5"/>
        <v>0.63438881815100623</v>
      </c>
      <c r="I39" s="50">
        <f t="shared" si="6"/>
        <v>0.85789493657799931</v>
      </c>
      <c r="J39" s="50">
        <f t="shared" si="7"/>
        <v>0.82679702211689332</v>
      </c>
      <c r="K39" s="108"/>
      <c r="L39" s="108"/>
      <c r="N39" s="56"/>
      <c r="O39" s="24" t="s">
        <v>70</v>
      </c>
      <c r="P39" s="50">
        <f t="shared" si="8"/>
        <v>0.88384792810998403</v>
      </c>
      <c r="Q39" s="50">
        <f t="shared" si="9"/>
        <v>0.76628366138827853</v>
      </c>
      <c r="R39" s="50">
        <f t="shared" si="10"/>
        <v>0.95222781222464503</v>
      </c>
      <c r="S39" s="50">
        <f t="shared" si="11"/>
        <v>0.9478180718146122</v>
      </c>
      <c r="T39" s="50">
        <f t="shared" si="12"/>
        <v>0.83384571972769916</v>
      </c>
      <c r="U39" s="50">
        <f t="shared" si="13"/>
        <v>0.76280201756551791</v>
      </c>
      <c r="V39" s="50">
        <f t="shared" si="14"/>
        <v>0.86538464251701874</v>
      </c>
      <c r="W39" s="50">
        <f t="shared" si="15"/>
        <v>0.80636450213396349</v>
      </c>
      <c r="X39" s="110"/>
      <c r="Y39" s="110"/>
      <c r="AA39" s="56"/>
      <c r="AB39" s="24" t="s">
        <v>70</v>
      </c>
      <c r="AC39" s="50">
        <f t="shared" si="16"/>
        <v>0.89534277136791673</v>
      </c>
      <c r="AD39" s="50">
        <f t="shared" si="17"/>
        <v>0.77345766611097999</v>
      </c>
      <c r="AE39" s="50">
        <f t="shared" si="18"/>
        <v>0.95397893286406799</v>
      </c>
      <c r="AF39" s="50">
        <f t="shared" si="19"/>
        <v>0.94831579122119669</v>
      </c>
      <c r="AG39" s="50">
        <f t="shared" si="20"/>
        <v>0.78054725975227257</v>
      </c>
      <c r="AH39" s="50">
        <f t="shared" si="21"/>
        <v>0.71542546427122833</v>
      </c>
      <c r="AI39" s="50">
        <f t="shared" si="22"/>
        <v>0.85798715180494523</v>
      </c>
      <c r="AJ39" s="50">
        <f t="shared" si="23"/>
        <v>0.81267310191946518</v>
      </c>
      <c r="AK39" s="110"/>
      <c r="AL39" s="110"/>
      <c r="AN39" s="56"/>
      <c r="AO39" s="24" t="s">
        <v>70</v>
      </c>
      <c r="AP39" s="40">
        <f t="shared" si="24"/>
        <v>0.89676267467715087</v>
      </c>
      <c r="AQ39" s="40">
        <f t="shared" si="25"/>
        <v>0.76916416235450791</v>
      </c>
      <c r="AR39" s="40">
        <f t="shared" si="26"/>
        <v>0.95317885127043267</v>
      </c>
      <c r="AS39" s="40">
        <f t="shared" si="27"/>
        <v>0.94717624707655201</v>
      </c>
      <c r="AT39" s="40">
        <f t="shared" si="28"/>
        <v>0.79659397247469055</v>
      </c>
      <c r="AU39" s="40">
        <f t="shared" si="29"/>
        <v>0.73107182898364442</v>
      </c>
      <c r="AV39" s="40">
        <f t="shared" si="30"/>
        <v>0.86688032583022445</v>
      </c>
      <c r="AW39" s="40">
        <f t="shared" si="31"/>
        <v>0.80955679633663546</v>
      </c>
      <c r="AX39" s="110"/>
      <c r="AY39" s="110"/>
    </row>
    <row r="40" spans="1:51" ht="16.5" x14ac:dyDescent="0.35">
      <c r="A40" s="56"/>
      <c r="B40" s="25" t="s">
        <v>71</v>
      </c>
      <c r="C40" s="43">
        <f t="shared" si="0"/>
        <v>0.95748826624946659</v>
      </c>
      <c r="D40" s="43">
        <f t="shared" si="1"/>
        <v>0.68877928782073827</v>
      </c>
      <c r="E40" s="43">
        <f t="shared" si="2"/>
        <v>0.95590036332261286</v>
      </c>
      <c r="F40" s="43">
        <f t="shared" si="3"/>
        <v>0.65244522047773745</v>
      </c>
      <c r="G40" s="43">
        <f t="shared" si="4"/>
        <v>0.85841707375482046</v>
      </c>
      <c r="H40" s="43">
        <f t="shared" si="5"/>
        <v>0.56503486803277292</v>
      </c>
      <c r="I40" s="43">
        <f t="shared" si="6"/>
        <v>0.7280869234081031</v>
      </c>
      <c r="J40" s="43">
        <f t="shared" si="7"/>
        <v>0.29379965374060901</v>
      </c>
      <c r="K40" s="108"/>
      <c r="L40" s="108"/>
      <c r="N40" s="56"/>
      <c r="O40" s="25" t="s">
        <v>71</v>
      </c>
      <c r="P40" s="43">
        <f t="shared" si="8"/>
        <v>0.8838819255740904</v>
      </c>
      <c r="Q40" s="43">
        <f t="shared" si="9"/>
        <v>0.43788704822253716</v>
      </c>
      <c r="R40" s="43">
        <f t="shared" si="10"/>
        <v>0.95222984249186882</v>
      </c>
      <c r="S40" s="43">
        <f t="shared" si="11"/>
        <v>0.60279039927235223</v>
      </c>
      <c r="T40" s="43">
        <f t="shared" si="12"/>
        <v>0.86540157313674992</v>
      </c>
      <c r="U40" s="43">
        <f t="shared" si="13"/>
        <v>0.44661140700504393</v>
      </c>
      <c r="V40" s="43">
        <f t="shared" si="14"/>
        <v>0.83409685725371241</v>
      </c>
      <c r="W40" s="43">
        <f t="shared" si="15"/>
        <v>0.72016648442735698</v>
      </c>
      <c r="X40" s="110"/>
      <c r="Y40" s="110"/>
      <c r="AA40" s="56"/>
      <c r="AB40" s="25" t="s">
        <v>71</v>
      </c>
      <c r="AC40" s="43">
        <f t="shared" si="16"/>
        <v>0.89539479106946285</v>
      </c>
      <c r="AD40" s="43">
        <f t="shared" si="17"/>
        <v>0.47080849383022766</v>
      </c>
      <c r="AE40" s="43">
        <f t="shared" si="18"/>
        <v>0.95397893286406799</v>
      </c>
      <c r="AF40" s="43">
        <f t="shared" si="19"/>
        <v>0.64460414038116742</v>
      </c>
      <c r="AG40" s="43">
        <f t="shared" si="20"/>
        <v>0.85799384496761177</v>
      </c>
      <c r="AH40" s="43">
        <f t="shared" si="21"/>
        <v>0.5123201045204282</v>
      </c>
      <c r="AI40" s="43">
        <f t="shared" si="22"/>
        <v>0.780519148469073</v>
      </c>
      <c r="AJ40" s="43">
        <f t="shared" si="23"/>
        <v>0.69759086302978057</v>
      </c>
      <c r="AK40" s="110"/>
      <c r="AL40" s="110"/>
      <c r="AN40" s="56"/>
      <c r="AO40" s="25" t="s">
        <v>71</v>
      </c>
      <c r="AP40" s="26">
        <f t="shared" si="24"/>
        <v>0.89758930806496739</v>
      </c>
      <c r="AQ40" s="26">
        <f t="shared" si="25"/>
        <v>0.43966731670114417</v>
      </c>
      <c r="AR40" s="26">
        <f t="shared" si="26"/>
        <v>0.94959860719518285</v>
      </c>
      <c r="AS40" s="26">
        <f t="shared" si="27"/>
        <v>0.61504956537550759</v>
      </c>
      <c r="AT40" s="26">
        <f t="shared" si="28"/>
        <v>0.86402179991153172</v>
      </c>
      <c r="AU40" s="26">
        <f t="shared" si="29"/>
        <v>0.45074572055718298</v>
      </c>
      <c r="AV40" s="26">
        <f t="shared" si="30"/>
        <v>0.82405251341629304</v>
      </c>
      <c r="AW40" s="26">
        <f t="shared" si="31"/>
        <v>0.72427813526739382</v>
      </c>
      <c r="AX40" s="110"/>
      <c r="AY40" s="110"/>
    </row>
    <row r="41" spans="1:51" ht="16.5" x14ac:dyDescent="0.35">
      <c r="A41" s="56"/>
      <c r="B41" s="25" t="s">
        <v>72</v>
      </c>
      <c r="C41" s="43">
        <f t="shared" si="0"/>
        <v>0.71949899055573929</v>
      </c>
      <c r="D41" s="43">
        <f t="shared" si="1"/>
        <v>0.26910979358783282</v>
      </c>
      <c r="E41" s="43">
        <f t="shared" si="2"/>
        <v>0.80354408225771168</v>
      </c>
      <c r="F41" s="43">
        <f t="shared" si="3"/>
        <v>0.5302588239142747</v>
      </c>
      <c r="G41" s="43">
        <f t="shared" si="4"/>
        <v>0.64002763793778061</v>
      </c>
      <c r="H41" s="43">
        <f t="shared" si="5"/>
        <v>0.51529574032901182</v>
      </c>
      <c r="I41" s="43">
        <f t="shared" si="6"/>
        <v>0.65812315894300588</v>
      </c>
      <c r="J41" s="43">
        <f t="shared" si="7"/>
        <v>0.29623891112806494</v>
      </c>
      <c r="K41" s="108"/>
      <c r="L41" s="108"/>
      <c r="N41" s="56"/>
      <c r="O41" s="25" t="s">
        <v>72</v>
      </c>
      <c r="P41" s="43">
        <f t="shared" si="8"/>
        <v>0.68766600186651361</v>
      </c>
      <c r="Q41" s="43">
        <f t="shared" si="9"/>
        <v>0.24098122771592773</v>
      </c>
      <c r="R41" s="43">
        <f t="shared" si="10"/>
        <v>0.79897512110543989</v>
      </c>
      <c r="S41" s="43">
        <f t="shared" si="11"/>
        <v>0.49677999618309759</v>
      </c>
      <c r="T41" s="43">
        <f t="shared" si="12"/>
        <v>0.64421572431307539</v>
      </c>
      <c r="U41" s="43">
        <f t="shared" si="13"/>
        <v>0.48845684455574756</v>
      </c>
      <c r="V41" s="43">
        <f t="shared" si="14"/>
        <v>0.7026291841557617</v>
      </c>
      <c r="W41" s="43">
        <f t="shared" si="15"/>
        <v>0.2825932065888328</v>
      </c>
      <c r="X41" s="110"/>
      <c r="Y41" s="110"/>
      <c r="AA41" s="56"/>
      <c r="AB41" s="25" t="s">
        <v>72</v>
      </c>
      <c r="AC41" s="43">
        <f t="shared" si="16"/>
        <v>0.71842156839400162</v>
      </c>
      <c r="AD41" s="43">
        <f t="shared" si="17"/>
        <v>0.25564079427857006</v>
      </c>
      <c r="AE41" s="43">
        <f t="shared" si="18"/>
        <v>0.80354356198950794</v>
      </c>
      <c r="AF41" s="43">
        <f t="shared" si="19"/>
        <v>0.53254490670031207</v>
      </c>
      <c r="AG41" s="43">
        <f t="shared" si="20"/>
        <v>0.63161234272741018</v>
      </c>
      <c r="AH41" s="43">
        <f t="shared" si="21"/>
        <v>0.49842376019201345</v>
      </c>
      <c r="AI41" s="43">
        <f t="shared" si="22"/>
        <v>0.67056521081454445</v>
      </c>
      <c r="AJ41" s="43">
        <f t="shared" si="23"/>
        <v>0.28892375282953453</v>
      </c>
      <c r="AK41" s="110"/>
      <c r="AL41" s="110"/>
      <c r="AN41" s="56"/>
      <c r="AO41" s="25" t="s">
        <v>72</v>
      </c>
      <c r="AP41" s="26">
        <f t="shared" si="24"/>
        <v>0.6052819130921353</v>
      </c>
      <c r="AQ41" s="26">
        <f t="shared" si="25"/>
        <v>0.12337046828167635</v>
      </c>
      <c r="AR41" s="26">
        <f t="shared" si="26"/>
        <v>0.77787020413452346</v>
      </c>
      <c r="AS41" s="26">
        <f t="shared" si="27"/>
        <v>0.49910859655686274</v>
      </c>
      <c r="AT41" s="26">
        <f t="shared" si="28"/>
        <v>0.58719964612701026</v>
      </c>
      <c r="AU41" s="26">
        <f t="shared" si="29"/>
        <v>0.50843230370759851</v>
      </c>
      <c r="AV41" s="26">
        <f t="shared" si="30"/>
        <v>0.73888235114104561</v>
      </c>
      <c r="AW41" s="26">
        <f t="shared" si="31"/>
        <v>0.33169472334198541</v>
      </c>
      <c r="AX41" s="110"/>
      <c r="AY41" s="110"/>
    </row>
    <row r="42" spans="1:51" ht="16.5" x14ac:dyDescent="0.35">
      <c r="A42" s="56"/>
      <c r="B42" s="25" t="s">
        <v>73</v>
      </c>
      <c r="C42" s="43">
        <f t="shared" si="0"/>
        <v>0.89968543758900743</v>
      </c>
      <c r="D42" s="43">
        <f t="shared" si="1"/>
        <v>0.48478343049885253</v>
      </c>
      <c r="E42" s="43">
        <f t="shared" si="2"/>
        <v>0.95397027583485483</v>
      </c>
      <c r="F42" s="43">
        <f t="shared" si="3"/>
        <v>0.64045577871056247</v>
      </c>
      <c r="G42" s="43">
        <f t="shared" si="4"/>
        <v>0.8551546978605461</v>
      </c>
      <c r="H42" s="43">
        <f t="shared" si="5"/>
        <v>0.52293543165302869</v>
      </c>
      <c r="I42" s="43">
        <f t="shared" si="6"/>
        <v>0.77150806041087872</v>
      </c>
      <c r="J42" s="43">
        <f t="shared" si="7"/>
        <v>0.6476634034183627</v>
      </c>
      <c r="K42" s="108"/>
      <c r="L42" s="108"/>
      <c r="N42" s="56"/>
      <c r="O42" s="25" t="s">
        <v>73</v>
      </c>
      <c r="P42" s="43">
        <f t="shared" si="8"/>
        <v>0.94205792815578382</v>
      </c>
      <c r="Q42" s="43">
        <f t="shared" si="9"/>
        <v>0.6380319736937059</v>
      </c>
      <c r="R42" s="43">
        <f t="shared" si="10"/>
        <v>0.95407129486383002</v>
      </c>
      <c r="S42" s="43">
        <f t="shared" si="11"/>
        <v>0.61359142090281926</v>
      </c>
      <c r="T42" s="43">
        <f t="shared" si="12"/>
        <v>0.86705089767556687</v>
      </c>
      <c r="U42" s="43">
        <f t="shared" si="13"/>
        <v>0.51629642693379418</v>
      </c>
      <c r="V42" s="43">
        <f t="shared" si="14"/>
        <v>0.77178653310288881</v>
      </c>
      <c r="W42" s="43">
        <f t="shared" si="15"/>
        <v>0.28964904236182143</v>
      </c>
      <c r="X42" s="111"/>
      <c r="Y42" s="111"/>
      <c r="AA42" s="56"/>
      <c r="AB42" s="25" t="s">
        <v>73</v>
      </c>
      <c r="AC42" s="43">
        <f t="shared" si="16"/>
        <v>0.95748653257550653</v>
      </c>
      <c r="AD42" s="43">
        <f t="shared" si="17"/>
        <v>0.68471188683498041</v>
      </c>
      <c r="AE42" s="43">
        <f t="shared" si="18"/>
        <v>0.95588601500763659</v>
      </c>
      <c r="AF42" s="43">
        <f t="shared" si="19"/>
        <v>0.65594702503486291</v>
      </c>
      <c r="AG42" s="43">
        <f t="shared" si="20"/>
        <v>0.86035117685879159</v>
      </c>
      <c r="AH42" s="43">
        <f t="shared" si="21"/>
        <v>0.56762704626715621</v>
      </c>
      <c r="AI42" s="43">
        <f t="shared" si="22"/>
        <v>0.73812064024116797</v>
      </c>
      <c r="AJ42" s="43">
        <f t="shared" si="23"/>
        <v>0.29569723344814342</v>
      </c>
      <c r="AK42" s="111"/>
      <c r="AL42" s="111"/>
      <c r="AN42" s="56"/>
      <c r="AO42" s="25" t="s">
        <v>73</v>
      </c>
      <c r="AP42" s="26">
        <f t="shared" si="24"/>
        <v>0.97322911604894635</v>
      </c>
      <c r="AQ42" s="26">
        <f t="shared" si="25"/>
        <v>0.69531189800188498</v>
      </c>
      <c r="AR42" s="26">
        <f t="shared" si="26"/>
        <v>0.9652760215608861</v>
      </c>
      <c r="AS42" s="26">
        <f t="shared" si="27"/>
        <v>0.63935049816180689</v>
      </c>
      <c r="AT42" s="26">
        <f t="shared" si="28"/>
        <v>0.87217729259342713</v>
      </c>
      <c r="AU42" s="26">
        <f t="shared" si="29"/>
        <v>0.55598815972135274</v>
      </c>
      <c r="AV42" s="26">
        <f t="shared" si="30"/>
        <v>0.78350734870677785</v>
      </c>
      <c r="AW42" s="26">
        <f t="shared" si="31"/>
        <v>0.31475639238727948</v>
      </c>
      <c r="AX42" s="111"/>
      <c r="AY42" s="111"/>
    </row>
    <row r="43" spans="1:51" ht="16.5" x14ac:dyDescent="0.35">
      <c r="A43" s="61" t="s">
        <v>4</v>
      </c>
      <c r="B43" s="7" t="s">
        <v>7</v>
      </c>
      <c r="C43" s="29">
        <f t="shared" si="0"/>
        <v>0.89765435815784278</v>
      </c>
      <c r="D43" s="29">
        <f t="shared" si="1"/>
        <v>0.77864481733706759</v>
      </c>
      <c r="E43" s="29">
        <f t="shared" si="2"/>
        <v>0.95332418722666468</v>
      </c>
      <c r="F43" s="29">
        <f t="shared" si="3"/>
        <v>0.94510291414586478</v>
      </c>
      <c r="G43" s="29">
        <f t="shared" si="4"/>
        <v>0.73934755099343463</v>
      </c>
      <c r="H43" s="29">
        <f t="shared" si="5"/>
        <v>0.70621866686208634</v>
      </c>
      <c r="I43" s="29">
        <f t="shared" si="6"/>
        <v>0.85332394620547602</v>
      </c>
      <c r="J43" s="29">
        <f t="shared" si="7"/>
        <v>0.8143089141509644</v>
      </c>
      <c r="K43" s="105">
        <f>K14/K4</f>
        <v>3.8771328411429371</v>
      </c>
      <c r="L43" s="105">
        <f>L14/L4</f>
        <v>2.9223453829729231</v>
      </c>
      <c r="N43" s="61" t="s">
        <v>4</v>
      </c>
      <c r="O43" s="7" t="s">
        <v>7</v>
      </c>
      <c r="P43" s="29">
        <f t="shared" si="8"/>
        <v>0.94178788612223518</v>
      </c>
      <c r="Q43" s="29">
        <f t="shared" si="9"/>
        <v>0.86008946493405736</v>
      </c>
      <c r="R43" s="29">
        <f t="shared" si="10"/>
        <v>0.95397587230431269</v>
      </c>
      <c r="S43" s="29">
        <f t="shared" si="11"/>
        <v>0.94782010208183609</v>
      </c>
      <c r="T43" s="29">
        <f t="shared" si="12"/>
        <v>0.75917886494303544</v>
      </c>
      <c r="U43" s="29">
        <f t="shared" si="13"/>
        <v>0.65169482557934466</v>
      </c>
      <c r="V43" s="29">
        <f t="shared" si="14"/>
        <v>0.86543684526118991</v>
      </c>
      <c r="W43" s="29">
        <f t="shared" si="15"/>
        <v>0.80319988712920176</v>
      </c>
      <c r="X43" s="105">
        <f>X14/X4</f>
        <v>3.8754734380768223</v>
      </c>
      <c r="Y43" s="105">
        <f>Y14/Y4</f>
        <v>2.794299492882244</v>
      </c>
      <c r="AA43" s="61" t="s">
        <v>4</v>
      </c>
      <c r="AB43" s="7" t="s">
        <v>7</v>
      </c>
      <c r="AC43" s="29">
        <f t="shared" si="16"/>
        <v>0.95747004745881936</v>
      </c>
      <c r="AD43" s="29">
        <f t="shared" si="17"/>
        <v>0.87867388291080195</v>
      </c>
      <c r="AE43" s="29">
        <f t="shared" si="18"/>
        <v>0.95577810611594394</v>
      </c>
      <c r="AF43" s="29">
        <f t="shared" si="19"/>
        <v>0.95135799189853254</v>
      </c>
      <c r="AG43" s="29">
        <f t="shared" si="20"/>
        <v>0.72563253733780797</v>
      </c>
      <c r="AH43" s="29">
        <f t="shared" si="21"/>
        <v>0.61018619039905975</v>
      </c>
      <c r="AI43" s="29">
        <f t="shared" si="22"/>
        <v>0.85916113253666837</v>
      </c>
      <c r="AJ43" s="29">
        <f t="shared" si="23"/>
        <v>0.81886160012101239</v>
      </c>
      <c r="AK43" s="105">
        <f>AK14/AK4</f>
        <v>4.0540364356398557</v>
      </c>
      <c r="AL43" s="105">
        <f>AL14/AL4</f>
        <v>3.0410274232374626</v>
      </c>
      <c r="AN43" s="61" t="s">
        <v>4</v>
      </c>
      <c r="AO43" s="7" t="s">
        <v>7</v>
      </c>
      <c r="AP43" s="8">
        <f t="shared" si="24"/>
        <v>0.95415635905817919</v>
      </c>
      <c r="AQ43" s="8">
        <f t="shared" si="25"/>
        <v>0.8673796300138108</v>
      </c>
      <c r="AR43" s="8">
        <f t="shared" si="26"/>
        <v>0.95494911789724923</v>
      </c>
      <c r="AS43" s="8">
        <f t="shared" si="27"/>
        <v>0.94979089117353832</v>
      </c>
      <c r="AT43" s="8">
        <f t="shared" si="28"/>
        <v>0.7588920325718943</v>
      </c>
      <c r="AU43" s="8">
        <f t="shared" si="29"/>
        <v>0.6354496162202915</v>
      </c>
      <c r="AV43" s="8">
        <f t="shared" si="30"/>
        <v>0.86767320163248951</v>
      </c>
      <c r="AW43" s="8">
        <f t="shared" si="31"/>
        <v>0.81693610533841876</v>
      </c>
      <c r="AX43" s="105">
        <f>AX14/AX4</f>
        <v>3.886233004569263</v>
      </c>
      <c r="AY43" s="105">
        <f>AY14/AY4</f>
        <v>2.9031934344700767</v>
      </c>
    </row>
    <row r="44" spans="1:51" ht="16.5" x14ac:dyDescent="0.35">
      <c r="A44" s="61"/>
      <c r="B44" s="7" t="s">
        <v>8</v>
      </c>
      <c r="C44" s="29">
        <f t="shared" si="0"/>
        <v>0.71658850323336165</v>
      </c>
      <c r="D44" s="29">
        <f t="shared" si="1"/>
        <v>0.32943022529849941</v>
      </c>
      <c r="E44" s="29">
        <f t="shared" si="2"/>
        <v>0.80314129916969434</v>
      </c>
      <c r="F44" s="29">
        <f t="shared" si="3"/>
        <v>0.79073067305667377</v>
      </c>
      <c r="G44" s="29">
        <f t="shared" si="4"/>
        <v>0.65202239824540964</v>
      </c>
      <c r="H44" s="29">
        <f t="shared" si="5"/>
        <v>0.57572363109110958</v>
      </c>
      <c r="I44" s="29">
        <f t="shared" si="6"/>
        <v>0.63075741297386556</v>
      </c>
      <c r="J44" s="29">
        <f t="shared" si="7"/>
        <v>0.42967309501718864</v>
      </c>
      <c r="K44" s="106"/>
      <c r="L44" s="106"/>
      <c r="N44" s="61"/>
      <c r="O44" s="7" t="s">
        <v>8</v>
      </c>
      <c r="P44" s="29">
        <f t="shared" si="8"/>
        <v>0.68536897113104456</v>
      </c>
      <c r="Q44" s="29">
        <f t="shared" si="9"/>
        <v>0.29933062174543956</v>
      </c>
      <c r="R44" s="29">
        <f t="shared" si="10"/>
        <v>0.79847161483394447</v>
      </c>
      <c r="S44" s="29">
        <f t="shared" si="11"/>
        <v>0.78647679607589949</v>
      </c>
      <c r="T44" s="29">
        <f t="shared" si="12"/>
        <v>0.70179111847906595</v>
      </c>
      <c r="U44" s="29">
        <f t="shared" si="13"/>
        <v>0.63377940813375189</v>
      </c>
      <c r="V44" s="29">
        <f t="shared" si="14"/>
        <v>0.63331522697612075</v>
      </c>
      <c r="W44" s="29">
        <f t="shared" si="15"/>
        <v>0.42478924905647064</v>
      </c>
      <c r="X44" s="106"/>
      <c r="Y44" s="106"/>
      <c r="AA44" s="61"/>
      <c r="AB44" s="7" t="s">
        <v>8</v>
      </c>
      <c r="AC44" s="29">
        <f t="shared" si="16"/>
        <v>0.71609313724592327</v>
      </c>
      <c r="AD44" s="29">
        <f t="shared" si="17"/>
        <v>0.31144618375219302</v>
      </c>
      <c r="AE44" s="29">
        <f t="shared" si="18"/>
        <v>0.80310362573876093</v>
      </c>
      <c r="AF44" s="29">
        <f t="shared" si="19"/>
        <v>0.79078541071784325</v>
      </c>
      <c r="AG44" s="29">
        <f t="shared" si="20"/>
        <v>0.66748234009030416</v>
      </c>
      <c r="AH44" s="29">
        <f t="shared" si="21"/>
        <v>0.5925309659170771</v>
      </c>
      <c r="AI44" s="29">
        <f t="shared" si="22"/>
        <v>0.62159133958296242</v>
      </c>
      <c r="AJ44" s="29">
        <f t="shared" si="23"/>
        <v>0.41581005339805172</v>
      </c>
      <c r="AK44" s="106"/>
      <c r="AL44" s="106"/>
      <c r="AN44" s="61"/>
      <c r="AO44" s="7" t="s">
        <v>8</v>
      </c>
      <c r="AP44" s="8">
        <f t="shared" si="24"/>
        <v>0.71755772260753048</v>
      </c>
      <c r="AQ44" s="8">
        <f t="shared" si="25"/>
        <v>0.29027571143211089</v>
      </c>
      <c r="AR44" s="8">
        <f t="shared" si="26"/>
        <v>0.80347741394769456</v>
      </c>
      <c r="AS44" s="8">
        <f t="shared" si="27"/>
        <v>0.79052959605734241</v>
      </c>
      <c r="AT44" s="8">
        <f t="shared" si="28"/>
        <v>0.69404592002804266</v>
      </c>
      <c r="AU44" s="8">
        <f t="shared" si="29"/>
        <v>0.61537177529065157</v>
      </c>
      <c r="AV44" s="8">
        <f t="shared" si="30"/>
        <v>0.64085090874695017</v>
      </c>
      <c r="AW44" s="8">
        <f t="shared" si="31"/>
        <v>0.43579931617939577</v>
      </c>
      <c r="AX44" s="106"/>
      <c r="AY44" s="106"/>
    </row>
    <row r="45" spans="1:51" ht="16.5" x14ac:dyDescent="0.35">
      <c r="A45" s="61"/>
      <c r="B45" s="7" t="s">
        <v>22</v>
      </c>
      <c r="C45" s="29">
        <f t="shared" si="0"/>
        <v>0.95718866540940217</v>
      </c>
      <c r="D45" s="29">
        <f t="shared" si="1"/>
        <v>0.89118933926605748</v>
      </c>
      <c r="E45" s="29">
        <f t="shared" si="2"/>
        <v>0.95584720413333135</v>
      </c>
      <c r="F45" s="29">
        <f t="shared" si="3"/>
        <v>0.95242252559308271</v>
      </c>
      <c r="G45" s="29">
        <f t="shared" si="4"/>
        <v>0.70471637744105675</v>
      </c>
      <c r="H45" s="29">
        <f t="shared" si="5"/>
        <v>0.60305273585485886</v>
      </c>
      <c r="I45" s="29">
        <f t="shared" si="6"/>
        <v>0.85763975675474069</v>
      </c>
      <c r="J45" s="29">
        <f t="shared" si="7"/>
        <v>0.83143606044228557</v>
      </c>
      <c r="K45" s="106"/>
      <c r="L45" s="106"/>
      <c r="N45" s="61"/>
      <c r="O45" s="7" t="s">
        <v>22</v>
      </c>
      <c r="P45" s="29">
        <f t="shared" si="8"/>
        <v>0.88303762585667445</v>
      </c>
      <c r="Q45" s="29">
        <f t="shared" si="9"/>
        <v>0.75864278422376163</v>
      </c>
      <c r="R45" s="29">
        <f t="shared" si="10"/>
        <v>0.95154970297190522</v>
      </c>
      <c r="S45" s="29">
        <f t="shared" si="11"/>
        <v>0.94732877741368315</v>
      </c>
      <c r="T45" s="29">
        <f t="shared" si="12"/>
        <v>0.79848612041903277</v>
      </c>
      <c r="U45" s="29">
        <f t="shared" si="13"/>
        <v>0.72221226764488011</v>
      </c>
      <c r="V45" s="29">
        <f t="shared" si="14"/>
        <v>0.86214525060844416</v>
      </c>
      <c r="W45" s="29">
        <f t="shared" si="15"/>
        <v>0.80394906705230851</v>
      </c>
      <c r="X45" s="106"/>
      <c r="Y45" s="106"/>
      <c r="AA45" s="61"/>
      <c r="AB45" s="7" t="s">
        <v>22</v>
      </c>
      <c r="AC45" s="29">
        <f t="shared" si="16"/>
        <v>0.89508542037963401</v>
      </c>
      <c r="AD45" s="29">
        <f t="shared" si="17"/>
        <v>0.76704078268120812</v>
      </c>
      <c r="AE45" s="29">
        <f t="shared" si="18"/>
        <v>0.95336260707882325</v>
      </c>
      <c r="AF45" s="29">
        <f t="shared" si="19"/>
        <v>0.94741516700976169</v>
      </c>
      <c r="AG45" s="29">
        <f t="shared" si="20"/>
        <v>0.75206249807571579</v>
      </c>
      <c r="AH45" s="29">
        <f t="shared" si="21"/>
        <v>0.68511346918668692</v>
      </c>
      <c r="AI45" s="29">
        <f t="shared" si="22"/>
        <v>0.8554638294796334</v>
      </c>
      <c r="AJ45" s="29">
        <f t="shared" si="23"/>
        <v>0.80909092126029569</v>
      </c>
      <c r="AK45" s="106"/>
      <c r="AL45" s="106"/>
      <c r="AN45" s="61"/>
      <c r="AO45" s="7" t="s">
        <v>22</v>
      </c>
      <c r="AP45" s="8">
        <f t="shared" si="24"/>
        <v>0.89474661689564283</v>
      </c>
      <c r="AQ45" s="8">
        <f t="shared" si="25"/>
        <v>0.75301110195662357</v>
      </c>
      <c r="AR45" s="8">
        <f t="shared" si="26"/>
        <v>0.95270441145427298</v>
      </c>
      <c r="AS45" s="8">
        <f t="shared" si="27"/>
        <v>0.94557945403890409</v>
      </c>
      <c r="AT45" s="8">
        <f t="shared" si="28"/>
        <v>0.79707665300694663</v>
      </c>
      <c r="AU45" s="8">
        <f t="shared" si="29"/>
        <v>0.73312078697791905</v>
      </c>
      <c r="AV45" s="8">
        <f t="shared" si="30"/>
        <v>0.86426383568274945</v>
      </c>
      <c r="AW45" s="8">
        <f t="shared" si="31"/>
        <v>0.80399414662916491</v>
      </c>
      <c r="AX45" s="106"/>
      <c r="AY45" s="106"/>
    </row>
    <row r="46" spans="1:51" ht="16.5" x14ac:dyDescent="0.35">
      <c r="A46" s="61"/>
      <c r="B46" s="10" t="s">
        <v>23</v>
      </c>
      <c r="C46" s="30">
        <f t="shared" si="0"/>
        <v>0.93749572856385532</v>
      </c>
      <c r="D46" s="30">
        <f t="shared" si="1"/>
        <v>0.70832982137728895</v>
      </c>
      <c r="E46" s="30">
        <f t="shared" si="2"/>
        <v>0.95509275256237514</v>
      </c>
      <c r="F46" s="30">
        <f t="shared" si="3"/>
        <v>0.67687391253677698</v>
      </c>
      <c r="G46" s="30">
        <f t="shared" si="4"/>
        <v>0.65122806925711263</v>
      </c>
      <c r="H46" s="30">
        <f t="shared" si="5"/>
        <v>0.44511867170395997</v>
      </c>
      <c r="I46" s="30">
        <f t="shared" si="6"/>
        <v>0.70133753485821815</v>
      </c>
      <c r="J46" s="30">
        <f t="shared" si="7"/>
        <v>0.25211635676494798</v>
      </c>
      <c r="K46" s="106"/>
      <c r="L46" s="106"/>
      <c r="N46" s="61"/>
      <c r="O46" s="10" t="s">
        <v>23</v>
      </c>
      <c r="P46" s="30">
        <f t="shared" si="8"/>
        <v>0.88120405277956571</v>
      </c>
      <c r="Q46" s="30">
        <f t="shared" si="9"/>
        <v>0.49683512739698138</v>
      </c>
      <c r="R46" s="30">
        <f t="shared" si="10"/>
        <v>0.9518237890471144</v>
      </c>
      <c r="S46" s="30">
        <f t="shared" si="11"/>
        <v>0.66952731318496139</v>
      </c>
      <c r="T46" s="30">
        <f t="shared" si="12"/>
        <v>0.61046594476385307</v>
      </c>
      <c r="U46" s="30">
        <f t="shared" si="13"/>
        <v>0.25805650594335294</v>
      </c>
      <c r="V46" s="30">
        <f t="shared" si="14"/>
        <v>0.85496102430249377</v>
      </c>
      <c r="W46" s="30">
        <f t="shared" si="15"/>
        <v>0.77769531938908676</v>
      </c>
      <c r="X46" s="106"/>
      <c r="Y46" s="106"/>
      <c r="AA46" s="61"/>
      <c r="AB46" s="10" t="s">
        <v>23</v>
      </c>
      <c r="AC46" s="30">
        <f t="shared" si="16"/>
        <v>0.89789137040775024</v>
      </c>
      <c r="AD46" s="30">
        <f t="shared" si="17"/>
        <v>0.52388704751788551</v>
      </c>
      <c r="AE46" s="30">
        <f t="shared" si="18"/>
        <v>0.95360540208513189</v>
      </c>
      <c r="AF46" s="30">
        <f t="shared" si="19"/>
        <v>0.69642116010359256</v>
      </c>
      <c r="AG46" s="30">
        <f t="shared" si="20"/>
        <v>0.58481776526007623</v>
      </c>
      <c r="AH46" s="30">
        <f t="shared" si="21"/>
        <v>0.25884735707085788</v>
      </c>
      <c r="AI46" s="30">
        <f t="shared" si="22"/>
        <v>0.80120235974142973</v>
      </c>
      <c r="AJ46" s="30">
        <f t="shared" si="23"/>
        <v>0.74501192052270926</v>
      </c>
      <c r="AK46" s="106"/>
      <c r="AL46" s="106"/>
      <c r="AN46" s="61"/>
      <c r="AO46" s="10" t="s">
        <v>23</v>
      </c>
      <c r="AP46" s="19">
        <f t="shared" si="24"/>
        <v>0.89499179072609747</v>
      </c>
      <c r="AQ46" s="19">
        <f t="shared" si="25"/>
        <v>0.51879765355335716</v>
      </c>
      <c r="AR46" s="19">
        <f t="shared" si="26"/>
        <v>0.95298238720559125</v>
      </c>
      <c r="AS46" s="19">
        <f t="shared" si="27"/>
        <v>0.69791350983051836</v>
      </c>
      <c r="AT46" s="19">
        <f t="shared" si="28"/>
        <v>0.60853635126901851</v>
      </c>
      <c r="AU46" s="19">
        <f t="shared" si="29"/>
        <v>0.2701536509844179</v>
      </c>
      <c r="AV46" s="19">
        <f t="shared" si="30"/>
        <v>0.84655071205811083</v>
      </c>
      <c r="AW46" s="19">
        <f t="shared" si="31"/>
        <v>0.78444349855752249</v>
      </c>
      <c r="AX46" s="106"/>
      <c r="AY46" s="106"/>
    </row>
    <row r="47" spans="1:51" ht="16.5" x14ac:dyDescent="0.35">
      <c r="A47" s="61"/>
      <c r="B47" s="10" t="s">
        <v>9</v>
      </c>
      <c r="C47" s="30">
        <f t="shared" si="0"/>
        <v>0.71157748523699305</v>
      </c>
      <c r="D47" s="30">
        <f t="shared" si="1"/>
        <v>0.27661663117698393</v>
      </c>
      <c r="E47" s="30">
        <f t="shared" si="2"/>
        <v>0.80300840119649075</v>
      </c>
      <c r="F47" s="30">
        <f t="shared" si="3"/>
        <v>0.56413145040758794</v>
      </c>
      <c r="G47" s="30">
        <f t="shared" si="4"/>
        <v>0.38590517517767708</v>
      </c>
      <c r="H47" s="30">
        <f t="shared" si="5"/>
        <v>0.20931550302486238</v>
      </c>
      <c r="I47" s="30">
        <f t="shared" si="6"/>
        <v>0.63452491405674416</v>
      </c>
      <c r="J47" s="30">
        <f t="shared" si="7"/>
        <v>0.25558025928887274</v>
      </c>
      <c r="K47" s="106"/>
      <c r="L47" s="106"/>
      <c r="N47" s="61"/>
      <c r="O47" s="10" t="s">
        <v>9</v>
      </c>
      <c r="P47" s="30">
        <f t="shared" si="8"/>
        <v>0.68179782817857792</v>
      </c>
      <c r="Q47" s="30">
        <f t="shared" si="9"/>
        <v>0.25684121307169833</v>
      </c>
      <c r="R47" s="30">
        <f t="shared" si="10"/>
        <v>0.79851018991119616</v>
      </c>
      <c r="S47" s="30">
        <f t="shared" si="11"/>
        <v>0.53996378003272794</v>
      </c>
      <c r="T47" s="30">
        <f t="shared" si="12"/>
        <v>0.41809883249268098</v>
      </c>
      <c r="U47" s="30">
        <f t="shared" si="13"/>
        <v>0.19837042785086945</v>
      </c>
      <c r="V47" s="30">
        <f t="shared" si="14"/>
        <v>0.67801629572149125</v>
      </c>
      <c r="W47" s="30">
        <f t="shared" si="15"/>
        <v>0.26352932877147189</v>
      </c>
      <c r="X47" s="106"/>
      <c r="Y47" s="106"/>
      <c r="AA47" s="61"/>
      <c r="AB47" s="10" t="s">
        <v>9</v>
      </c>
      <c r="AC47" s="30">
        <f t="shared" si="16"/>
        <v>0.71257521334488516</v>
      </c>
      <c r="AD47" s="30">
        <f t="shared" si="17"/>
        <v>0.26949915652241213</v>
      </c>
      <c r="AE47" s="30">
        <f t="shared" si="18"/>
        <v>0.80260350952918524</v>
      </c>
      <c r="AF47" s="30">
        <f t="shared" si="19"/>
        <v>0.56644697523075904</v>
      </c>
      <c r="AG47" s="30">
        <f t="shared" si="20"/>
        <v>0.40038365208405008</v>
      </c>
      <c r="AH47" s="30">
        <f t="shared" si="21"/>
        <v>0.19196793707356188</v>
      </c>
      <c r="AI47" s="30">
        <f t="shared" si="22"/>
        <v>0.64872140513579757</v>
      </c>
      <c r="AJ47" s="30">
        <f t="shared" si="23"/>
        <v>0.26525271374280318</v>
      </c>
      <c r="AK47" s="106"/>
      <c r="AL47" s="106"/>
      <c r="AN47" s="61"/>
      <c r="AO47" s="10" t="s">
        <v>9</v>
      </c>
      <c r="AP47" s="19">
        <f t="shared" si="24"/>
        <v>0.71361690300540415</v>
      </c>
      <c r="AQ47" s="19">
        <f t="shared" si="25"/>
        <v>0.2568379576667516</v>
      </c>
      <c r="AR47" s="19">
        <f t="shared" si="26"/>
        <v>0.80353802520174145</v>
      </c>
      <c r="AS47" s="19">
        <f t="shared" si="27"/>
        <v>0.56734014826766765</v>
      </c>
      <c r="AT47" s="19">
        <f t="shared" si="28"/>
        <v>0.41249572264369827</v>
      </c>
      <c r="AU47" s="19">
        <f t="shared" si="29"/>
        <v>0.21696559475422242</v>
      </c>
      <c r="AV47" s="19">
        <f t="shared" si="30"/>
        <v>0.67577500132145962</v>
      </c>
      <c r="AW47" s="19">
        <f t="shared" si="31"/>
        <v>0.28107029887244711</v>
      </c>
      <c r="AX47" s="106"/>
      <c r="AY47" s="106"/>
    </row>
    <row r="48" spans="1:51" ht="16.5" x14ac:dyDescent="0.35">
      <c r="A48" s="61"/>
      <c r="B48" s="10" t="s">
        <v>27</v>
      </c>
      <c r="C48" s="30">
        <f t="shared" si="0"/>
        <v>0.90114945501092569</v>
      </c>
      <c r="D48" s="30">
        <f t="shared" si="1"/>
        <v>0.52890487032175915</v>
      </c>
      <c r="E48" s="30">
        <f t="shared" si="2"/>
        <v>0.95369630155163487</v>
      </c>
      <c r="F48" s="30">
        <f t="shared" si="3"/>
        <v>0.69270103885323353</v>
      </c>
      <c r="G48" s="30">
        <f t="shared" si="4"/>
        <v>0.56493803056138248</v>
      </c>
      <c r="H48" s="30">
        <f t="shared" si="5"/>
        <v>0.29609627214993578</v>
      </c>
      <c r="I48" s="30">
        <f t="shared" si="6"/>
        <v>0.77693619326665508</v>
      </c>
      <c r="J48" s="30">
        <f t="shared" si="7"/>
        <v>0.69725334907160341</v>
      </c>
      <c r="K48" s="107"/>
      <c r="L48" s="107"/>
      <c r="N48" s="61"/>
      <c r="O48" s="10" t="s">
        <v>27</v>
      </c>
      <c r="P48" s="30">
        <f t="shared" si="8"/>
        <v>0.91642736327294461</v>
      </c>
      <c r="Q48" s="30">
        <f t="shared" si="9"/>
        <v>0.67014746729754215</v>
      </c>
      <c r="R48" s="30">
        <f t="shared" si="10"/>
        <v>0.95304600991582511</v>
      </c>
      <c r="S48" s="30">
        <f t="shared" si="11"/>
        <v>0.65381710540741378</v>
      </c>
      <c r="T48" s="30">
        <f t="shared" si="12"/>
        <v>0.69083418574300726</v>
      </c>
      <c r="U48" s="30">
        <f t="shared" si="13"/>
        <v>0.39325455892208389</v>
      </c>
      <c r="V48" s="30">
        <f t="shared" si="14"/>
        <v>0.75509153116292194</v>
      </c>
      <c r="W48" s="30">
        <f t="shared" si="15"/>
        <v>0.26741631688476597</v>
      </c>
      <c r="X48" s="107"/>
      <c r="Y48" s="107"/>
      <c r="AA48" s="61"/>
      <c r="AB48" s="10" t="s">
        <v>27</v>
      </c>
      <c r="AC48" s="30">
        <f t="shared" si="16"/>
        <v>0.9359395692255843</v>
      </c>
      <c r="AD48" s="30">
        <f t="shared" si="17"/>
        <v>0.70698270367502924</v>
      </c>
      <c r="AE48" s="30">
        <f t="shared" si="18"/>
        <v>0.95491898532439079</v>
      </c>
      <c r="AF48" s="30">
        <f t="shared" si="19"/>
        <v>0.68257354406003057</v>
      </c>
      <c r="AG48" s="30">
        <f t="shared" si="20"/>
        <v>0.64733056593367611</v>
      </c>
      <c r="AH48" s="30">
        <f t="shared" si="21"/>
        <v>0.39846940756139976</v>
      </c>
      <c r="AI48" s="30">
        <f t="shared" si="22"/>
        <v>0.72691360867219701</v>
      </c>
      <c r="AJ48" s="30">
        <f t="shared" si="23"/>
        <v>0.26553784247240075</v>
      </c>
      <c r="AK48" s="107"/>
      <c r="AL48" s="107"/>
      <c r="AN48" s="61"/>
      <c r="AO48" s="10" t="s">
        <v>27</v>
      </c>
      <c r="AP48" s="19">
        <f t="shared" si="24"/>
        <v>0.92980187303971373</v>
      </c>
      <c r="AQ48" s="19">
        <f t="shared" si="25"/>
        <v>0.69870333928045725</v>
      </c>
      <c r="AR48" s="19">
        <f t="shared" si="26"/>
        <v>0.95416953176761232</v>
      </c>
      <c r="AS48" s="19">
        <f t="shared" si="27"/>
        <v>0.68268336471881597</v>
      </c>
      <c r="AT48" s="19">
        <f t="shared" si="28"/>
        <v>0.68668608516877117</v>
      </c>
      <c r="AU48" s="19">
        <f t="shared" si="29"/>
        <v>0.41484513883672602</v>
      </c>
      <c r="AV48" s="19">
        <f t="shared" si="30"/>
        <v>0.76008273728547149</v>
      </c>
      <c r="AW48" s="19">
        <f t="shared" si="31"/>
        <v>0.27981282567025823</v>
      </c>
      <c r="AX48" s="107"/>
      <c r="AY48" s="107"/>
    </row>
    <row r="49" spans="1:51" ht="16.5" x14ac:dyDescent="0.35">
      <c r="A49" s="57" t="s">
        <v>10</v>
      </c>
      <c r="B49" s="11" t="s">
        <v>24</v>
      </c>
      <c r="C49" s="31">
        <f t="shared" si="0"/>
        <v>0.89542212871753479</v>
      </c>
      <c r="D49" s="31">
        <f t="shared" si="1"/>
        <v>0.77202728272516341</v>
      </c>
      <c r="E49" s="31">
        <f t="shared" si="2"/>
        <v>0.95309110462750746</v>
      </c>
      <c r="F49" s="31">
        <f t="shared" si="3"/>
        <v>0.94600866494785285</v>
      </c>
      <c r="G49" s="31">
        <f t="shared" si="4"/>
        <v>0.73136500267611648</v>
      </c>
      <c r="H49" s="31">
        <f t="shared" si="5"/>
        <v>0.69646163731226296</v>
      </c>
      <c r="I49" s="31">
        <f t="shared" si="6"/>
        <v>0.85376364067016763</v>
      </c>
      <c r="J49" s="31">
        <f t="shared" si="7"/>
        <v>0.8160258163464269</v>
      </c>
      <c r="K49" s="112">
        <f>K20/K4</f>
        <v>4.8053172781924625</v>
      </c>
      <c r="L49" s="112">
        <f>L20/L4</f>
        <v>2.7774477490707201</v>
      </c>
      <c r="N49" s="57" t="s">
        <v>10</v>
      </c>
      <c r="O49" s="11" t="s">
        <v>24</v>
      </c>
      <c r="P49" s="31">
        <f t="shared" si="8"/>
        <v>0.90132156774461525</v>
      </c>
      <c r="Q49" s="31">
        <f t="shared" si="9"/>
        <v>0.80624526280324382</v>
      </c>
      <c r="R49" s="31">
        <f t="shared" si="10"/>
        <v>0.96137213580051406</v>
      </c>
      <c r="S49" s="31">
        <f t="shared" si="11"/>
        <v>0.95574423505621808</v>
      </c>
      <c r="T49" s="31">
        <f t="shared" si="12"/>
        <v>0.80744241825685159</v>
      </c>
      <c r="U49" s="31">
        <f t="shared" si="13"/>
        <v>0.73699834221015126</v>
      </c>
      <c r="V49" s="31">
        <f t="shared" si="14"/>
        <v>0.86311170681810157</v>
      </c>
      <c r="W49" s="31">
        <f t="shared" si="15"/>
        <v>0.81267397975380062</v>
      </c>
      <c r="X49" s="112">
        <f>X20/X4</f>
        <v>4.7440264388949966</v>
      </c>
      <c r="Y49" s="112">
        <f>Y20/Y4</f>
        <v>2.2622663668708536</v>
      </c>
      <c r="AA49" s="57" t="s">
        <v>10</v>
      </c>
      <c r="AB49" s="11" t="s">
        <v>24</v>
      </c>
      <c r="AC49" s="31">
        <f t="shared" si="16"/>
        <v>0.95626956462806834</v>
      </c>
      <c r="AD49" s="31">
        <f t="shared" si="17"/>
        <v>0.87713856688147662</v>
      </c>
      <c r="AE49" s="31">
        <f t="shared" si="18"/>
        <v>0.95542325187595467</v>
      </c>
      <c r="AF49" s="31">
        <f t="shared" si="19"/>
        <v>0.95049887110697928</v>
      </c>
      <c r="AG49" s="31">
        <f t="shared" si="20"/>
        <v>0.70769753865636098</v>
      </c>
      <c r="AH49" s="31">
        <f t="shared" si="21"/>
        <v>0.60289465899005523</v>
      </c>
      <c r="AI49" s="31">
        <f t="shared" si="22"/>
        <v>0.85975682401399667</v>
      </c>
      <c r="AJ49" s="31">
        <f t="shared" si="23"/>
        <v>0.81721642073755973</v>
      </c>
      <c r="AK49" s="112">
        <f>AK20/AK4</f>
        <v>4.9627446094062018</v>
      </c>
      <c r="AL49" s="112">
        <f>AL20/AL4</f>
        <v>2.5988834949856816</v>
      </c>
      <c r="AN49" s="57" t="s">
        <v>10</v>
      </c>
      <c r="AO49" s="11" t="s">
        <v>24</v>
      </c>
      <c r="AP49" s="18">
        <f t="shared" si="24"/>
        <v>0.89400336469791353</v>
      </c>
      <c r="AQ49" s="18">
        <f t="shared" si="25"/>
        <v>0.75603405864535977</v>
      </c>
      <c r="AR49" s="18">
        <f t="shared" si="26"/>
        <v>0.95254765821104836</v>
      </c>
      <c r="AS49" s="18">
        <f t="shared" si="27"/>
        <v>0.94490855015790276</v>
      </c>
      <c r="AT49" s="18">
        <f t="shared" si="28"/>
        <v>0.79325833006445934</v>
      </c>
      <c r="AU49" s="18">
        <f t="shared" si="29"/>
        <v>0.71656220180219277</v>
      </c>
      <c r="AV49" s="18">
        <f t="shared" si="30"/>
        <v>0.86493152056886757</v>
      </c>
      <c r="AW49" s="18">
        <f t="shared" si="31"/>
        <v>0.80177409438282277</v>
      </c>
      <c r="AX49" s="112">
        <f>AX20/AX4</f>
        <v>4.7592666889557558</v>
      </c>
      <c r="AY49" s="112">
        <f>AY20/AY4</f>
        <v>2.2687719408224671</v>
      </c>
    </row>
    <row r="50" spans="1:51" ht="16.5" x14ac:dyDescent="0.35">
      <c r="A50" s="57"/>
      <c r="B50" s="11" t="s">
        <v>25</v>
      </c>
      <c r="C50" s="31">
        <f t="shared" si="0"/>
        <v>0.71599022510699373</v>
      </c>
      <c r="D50" s="31">
        <f t="shared" si="1"/>
        <v>0.32387283875907408</v>
      </c>
      <c r="E50" s="31">
        <f t="shared" si="2"/>
        <v>0.80337438176885156</v>
      </c>
      <c r="F50" s="31">
        <f t="shared" si="3"/>
        <v>0.7913092903861606</v>
      </c>
      <c r="G50" s="31">
        <f t="shared" si="4"/>
        <v>0.66365598095704215</v>
      </c>
      <c r="H50" s="31">
        <f t="shared" si="5"/>
        <v>0.59569047080023074</v>
      </c>
      <c r="I50" s="31">
        <f t="shared" si="6"/>
        <v>0.63616199076903346</v>
      </c>
      <c r="J50" s="31">
        <f t="shared" si="7"/>
        <v>0.44189948008746777</v>
      </c>
      <c r="K50" s="113"/>
      <c r="L50" s="113"/>
      <c r="N50" s="57"/>
      <c r="O50" s="11" t="s">
        <v>25</v>
      </c>
      <c r="P50" s="31">
        <f t="shared" si="8"/>
        <v>0.56113149197430856</v>
      </c>
      <c r="Q50" s="31">
        <f t="shared" si="9"/>
        <v>0.13095553826276052</v>
      </c>
      <c r="R50" s="31">
        <f t="shared" si="10"/>
        <v>0.76652942060233975</v>
      </c>
      <c r="S50" s="31">
        <f t="shared" si="11"/>
        <v>0.74612117446898363</v>
      </c>
      <c r="T50" s="31">
        <f t="shared" si="12"/>
        <v>0.70463546259391197</v>
      </c>
      <c r="U50" s="31">
        <f t="shared" si="13"/>
        <v>0.57977496384607241</v>
      </c>
      <c r="V50" s="31">
        <f t="shared" si="14"/>
        <v>0.57904976896758487</v>
      </c>
      <c r="W50" s="31">
        <f t="shared" si="15"/>
        <v>0.36815491517054066</v>
      </c>
      <c r="X50" s="113"/>
      <c r="Y50" s="113"/>
      <c r="AA50" s="57"/>
      <c r="AB50" s="11" t="s">
        <v>25</v>
      </c>
      <c r="AC50" s="31">
        <f t="shared" si="16"/>
        <v>0.71649244340567864</v>
      </c>
      <c r="AD50" s="31">
        <f t="shared" si="17"/>
        <v>0.30810429958848778</v>
      </c>
      <c r="AE50" s="31">
        <f t="shared" si="18"/>
        <v>0.80351865993757887</v>
      </c>
      <c r="AF50" s="31">
        <f t="shared" si="19"/>
        <v>0.7911921442326848</v>
      </c>
      <c r="AG50" s="31">
        <f t="shared" si="20"/>
        <v>0.68984151929438009</v>
      </c>
      <c r="AH50" s="31">
        <f t="shared" si="21"/>
        <v>0.61972662446404503</v>
      </c>
      <c r="AI50" s="31">
        <f t="shared" si="22"/>
        <v>0.62513603853119892</v>
      </c>
      <c r="AJ50" s="31">
        <f t="shared" si="23"/>
        <v>0.41865197026629419</v>
      </c>
      <c r="AK50" s="113"/>
      <c r="AL50" s="113"/>
      <c r="AN50" s="57"/>
      <c r="AO50" s="11" t="s">
        <v>25</v>
      </c>
      <c r="AP50" s="18">
        <f t="shared" si="24"/>
        <v>0.71735838082195813</v>
      </c>
      <c r="AQ50" s="18">
        <f t="shared" si="25"/>
        <v>0.29022483487346062</v>
      </c>
      <c r="AR50" s="18">
        <f t="shared" si="26"/>
        <v>0.80370731870442402</v>
      </c>
      <c r="AS50" s="18">
        <f t="shared" si="27"/>
        <v>0.79105419691133405</v>
      </c>
      <c r="AT50" s="18">
        <f t="shared" si="28"/>
        <v>0.70448823344489231</v>
      </c>
      <c r="AU50" s="18">
        <f t="shared" si="29"/>
        <v>0.63356201540682877</v>
      </c>
      <c r="AV50" s="18">
        <f t="shared" si="30"/>
        <v>0.64374281890994867</v>
      </c>
      <c r="AW50" s="18">
        <f t="shared" si="31"/>
        <v>0.42461281231656051</v>
      </c>
      <c r="AX50" s="113"/>
      <c r="AY50" s="113"/>
    </row>
    <row r="51" spans="1:51" ht="16.5" x14ac:dyDescent="0.35">
      <c r="A51" s="57"/>
      <c r="B51" s="11" t="s">
        <v>26</v>
      </c>
      <c r="C51" s="31">
        <f t="shared" si="0"/>
        <v>0.9526994552879916</v>
      </c>
      <c r="D51" s="31">
        <f t="shared" si="1"/>
        <v>0.88157078564012903</v>
      </c>
      <c r="E51" s="31">
        <f t="shared" si="2"/>
        <v>0.9555098477398144</v>
      </c>
      <c r="F51" s="31">
        <f t="shared" si="3"/>
        <v>0.9504229222424182</v>
      </c>
      <c r="G51" s="31">
        <f t="shared" si="4"/>
        <v>0.72743392478345692</v>
      </c>
      <c r="H51" s="31">
        <f t="shared" si="5"/>
        <v>0.64176809519385158</v>
      </c>
      <c r="I51" s="31">
        <f t="shared" si="6"/>
        <v>0.85778108711839152</v>
      </c>
      <c r="J51" s="31">
        <f t="shared" si="7"/>
        <v>0.82553944360329612</v>
      </c>
      <c r="K51" s="113"/>
      <c r="L51" s="113"/>
      <c r="N51" s="57"/>
      <c r="O51" s="11" t="s">
        <v>26</v>
      </c>
      <c r="P51" s="31">
        <f t="shared" si="8"/>
        <v>0.78241799124662181</v>
      </c>
      <c r="Q51" s="31">
        <f t="shared" si="9"/>
        <v>0.66025893534706048</v>
      </c>
      <c r="R51" s="31">
        <f t="shared" si="10"/>
        <v>0.90593771952264357</v>
      </c>
      <c r="S51" s="31">
        <f t="shared" si="11"/>
        <v>0.90106101765114321</v>
      </c>
      <c r="T51" s="31">
        <f t="shared" si="12"/>
        <v>0.79923530034213963</v>
      </c>
      <c r="U51" s="31">
        <f t="shared" si="13"/>
        <v>0.63996754964551517</v>
      </c>
      <c r="V51" s="31">
        <f t="shared" si="14"/>
        <v>0.83908433564953611</v>
      </c>
      <c r="W51" s="31">
        <f t="shared" si="15"/>
        <v>0.74761666255158543</v>
      </c>
      <c r="X51" s="113"/>
      <c r="Y51" s="113"/>
      <c r="AA51" s="57"/>
      <c r="AB51" s="11" t="s">
        <v>26</v>
      </c>
      <c r="AC51" s="31">
        <f t="shared" si="16"/>
        <v>0.88841462632819668</v>
      </c>
      <c r="AD51" s="31">
        <f t="shared" si="17"/>
        <v>0.76004014919351015</v>
      </c>
      <c r="AE51" s="31">
        <f t="shared" si="18"/>
        <v>0.95346429045753378</v>
      </c>
      <c r="AF51" s="31">
        <f t="shared" si="19"/>
        <v>0.94634230360581717</v>
      </c>
      <c r="AG51" s="31">
        <f t="shared" si="20"/>
        <v>0.76812073394544544</v>
      </c>
      <c r="AH51" s="31">
        <f t="shared" si="21"/>
        <v>0.7012399753156161</v>
      </c>
      <c r="AI51" s="31">
        <f t="shared" si="22"/>
        <v>0.85636740643962561</v>
      </c>
      <c r="AJ51" s="31">
        <f t="shared" si="23"/>
        <v>0.80639759260325217</v>
      </c>
      <c r="AK51" s="113"/>
      <c r="AL51" s="113"/>
      <c r="AN51" s="57"/>
      <c r="AO51" s="11" t="s">
        <v>26</v>
      </c>
      <c r="AP51" s="18">
        <f t="shared" si="24"/>
        <v>0.95001564547716866</v>
      </c>
      <c r="AQ51" s="18">
        <f t="shared" si="25"/>
        <v>0.86146831724053452</v>
      </c>
      <c r="AR51" s="18">
        <f t="shared" si="26"/>
        <v>0.95469204257836093</v>
      </c>
      <c r="AS51" s="18">
        <f t="shared" si="27"/>
        <v>0.94974700026543546</v>
      </c>
      <c r="AT51" s="18">
        <f t="shared" si="28"/>
        <v>0.77962225727567869</v>
      </c>
      <c r="AU51" s="18">
        <f t="shared" si="29"/>
        <v>0.66636203543737527</v>
      </c>
      <c r="AV51" s="18">
        <f t="shared" si="30"/>
        <v>0.86851476279103401</v>
      </c>
      <c r="AW51" s="18">
        <f t="shared" si="31"/>
        <v>0.81576765678771235</v>
      </c>
      <c r="AX51" s="113"/>
      <c r="AY51" s="113"/>
    </row>
    <row r="52" spans="1:51" ht="16.5" x14ac:dyDescent="0.35">
      <c r="A52" s="57"/>
      <c r="B52" s="5" t="s">
        <v>11</v>
      </c>
      <c r="C52" s="32">
        <f t="shared" si="0"/>
        <v>0.95302639331938155</v>
      </c>
      <c r="D52" s="32">
        <f t="shared" si="1"/>
        <v>0.72794571516968165</v>
      </c>
      <c r="E52" s="32">
        <f t="shared" si="2"/>
        <v>0.95524609637761015</v>
      </c>
      <c r="F52" s="32">
        <f t="shared" si="3"/>
        <v>0.70765717229915537</v>
      </c>
      <c r="G52" s="32">
        <f t="shared" si="4"/>
        <v>0.58403071579903343</v>
      </c>
      <c r="H52" s="32">
        <f t="shared" si="5"/>
        <v>0.38035272394646719</v>
      </c>
      <c r="I52" s="32">
        <f t="shared" si="6"/>
        <v>0.73219466425532631</v>
      </c>
      <c r="J52" s="32">
        <f t="shared" si="7"/>
        <v>0.28685876254797704</v>
      </c>
      <c r="K52" s="113"/>
      <c r="L52" s="113"/>
      <c r="N52" s="57"/>
      <c r="O52" s="5" t="s">
        <v>11</v>
      </c>
      <c r="P52" s="32">
        <f>P23/$P$4</f>
        <v>0.93281872094141616</v>
      </c>
      <c r="Q52" s="32">
        <f t="shared" si="9"/>
        <v>0.66938514920704673</v>
      </c>
      <c r="R52" s="32">
        <f t="shared" si="10"/>
        <v>0.95305210071749646</v>
      </c>
      <c r="S52" s="32">
        <f t="shared" si="11"/>
        <v>0.66344869311698806</v>
      </c>
      <c r="T52" s="32">
        <f t="shared" si="12"/>
        <v>0.63500405629431056</v>
      </c>
      <c r="U52" s="32">
        <f t="shared" si="13"/>
        <v>0.36310535783570241</v>
      </c>
      <c r="V52" s="32">
        <f t="shared" si="14"/>
        <v>0.78046770837007506</v>
      </c>
      <c r="W52" s="32">
        <f t="shared" si="15"/>
        <v>0.26700716024126131</v>
      </c>
      <c r="X52" s="113"/>
      <c r="Y52" s="113"/>
      <c r="AA52" s="57"/>
      <c r="AB52" s="5" t="s">
        <v>11</v>
      </c>
      <c r="AC52" s="32">
        <f t="shared" si="16"/>
        <v>0.71475417943500008</v>
      </c>
      <c r="AD52" s="32">
        <f t="shared" si="17"/>
        <v>0.41795436607922065</v>
      </c>
      <c r="AE52" s="32">
        <f t="shared" si="18"/>
        <v>0.90755735772627666</v>
      </c>
      <c r="AF52" s="32">
        <f t="shared" si="19"/>
        <v>0.67934042765123848</v>
      </c>
      <c r="AG52" s="32">
        <f t="shared" si="20"/>
        <v>0.64280197207344802</v>
      </c>
      <c r="AH52" s="32">
        <f t="shared" si="21"/>
        <v>0.28630672622689018</v>
      </c>
      <c r="AI52" s="32">
        <f t="shared" si="22"/>
        <v>0.80144732949502762</v>
      </c>
      <c r="AJ52" s="32">
        <f t="shared" si="23"/>
        <v>0.74812557979521588</v>
      </c>
      <c r="AK52" s="113"/>
      <c r="AL52" s="113"/>
      <c r="AN52" s="57"/>
      <c r="AO52" s="5" t="s">
        <v>11</v>
      </c>
      <c r="AP52" s="6">
        <f t="shared" si="24"/>
        <v>0.94728891490332934</v>
      </c>
      <c r="AQ52" s="6">
        <f t="shared" si="25"/>
        <v>0.68460262937958261</v>
      </c>
      <c r="AR52" s="6">
        <f t="shared" si="26"/>
        <v>0.95433882527029479</v>
      </c>
      <c r="AS52" s="6">
        <f t="shared" si="27"/>
        <v>0.66917123515285526</v>
      </c>
      <c r="AT52" s="6">
        <f t="shared" si="28"/>
        <v>0.62755702446230499</v>
      </c>
      <c r="AU52" s="6">
        <f t="shared" si="29"/>
        <v>0.36467835671621446</v>
      </c>
      <c r="AV52" s="6">
        <f t="shared" si="30"/>
        <v>0.78863043919755405</v>
      </c>
      <c r="AW52" s="6">
        <f t="shared" si="31"/>
        <v>0.26704196121307217</v>
      </c>
      <c r="AX52" s="113"/>
      <c r="AY52" s="113"/>
    </row>
    <row r="53" spans="1:51" ht="16.5" x14ac:dyDescent="0.35">
      <c r="A53" s="57"/>
      <c r="B53" s="5" t="s">
        <v>12</v>
      </c>
      <c r="C53" s="32">
        <f t="shared" si="0"/>
        <v>0.70965353804210296</v>
      </c>
      <c r="D53" s="32">
        <f t="shared" si="1"/>
        <v>0.28525806189488156</v>
      </c>
      <c r="E53" s="32">
        <f t="shared" si="2"/>
        <v>0.80331304424275762</v>
      </c>
      <c r="F53" s="32">
        <f t="shared" si="3"/>
        <v>0.58568545707702158</v>
      </c>
      <c r="G53" s="32">
        <f t="shared" si="4"/>
        <v>0.39839851760151906</v>
      </c>
      <c r="H53" s="32">
        <f t="shared" si="5"/>
        <v>0.24675758047651888</v>
      </c>
      <c r="I53" s="32">
        <f t="shared" si="6"/>
        <v>0.65114431793050465</v>
      </c>
      <c r="J53" s="32">
        <f t="shared" si="7"/>
        <v>0.29981928034055383</v>
      </c>
      <c r="K53" s="113"/>
      <c r="L53" s="113"/>
      <c r="N53" s="57"/>
      <c r="O53" s="5" t="s">
        <v>12</v>
      </c>
      <c r="P53" s="32">
        <f t="shared" si="8"/>
        <v>0.67710142200999357</v>
      </c>
      <c r="Q53" s="32">
        <f t="shared" si="9"/>
        <v>0.24631860345715967</v>
      </c>
      <c r="R53" s="32">
        <f t="shared" si="10"/>
        <v>0.79825234597377714</v>
      </c>
      <c r="S53" s="32">
        <f t="shared" si="11"/>
        <v>0.54719356161657995</v>
      </c>
      <c r="T53" s="32">
        <f t="shared" si="12"/>
        <v>0.43175055553595992</v>
      </c>
      <c r="U53" s="32">
        <f t="shared" si="13"/>
        <v>0.23105640012697962</v>
      </c>
      <c r="V53" s="32">
        <f t="shared" si="14"/>
        <v>0.65864202320905785</v>
      </c>
      <c r="W53" s="32">
        <f t="shared" si="15"/>
        <v>0.27541885647772563</v>
      </c>
      <c r="X53" s="113"/>
      <c r="Y53" s="113"/>
      <c r="AA53" s="57"/>
      <c r="AB53" s="5" t="s">
        <v>12</v>
      </c>
      <c r="AC53" s="32">
        <f t="shared" si="16"/>
        <v>0.70259017816747782</v>
      </c>
      <c r="AD53" s="32">
        <f t="shared" si="17"/>
        <v>0.23910315028506945</v>
      </c>
      <c r="AE53" s="32">
        <f t="shared" si="18"/>
        <v>0.7942281193970383</v>
      </c>
      <c r="AF53" s="32">
        <f t="shared" si="19"/>
        <v>0.5667748522478252</v>
      </c>
      <c r="AG53" s="32">
        <f t="shared" si="20"/>
        <v>0.38440171826871983</v>
      </c>
      <c r="AH53" s="32">
        <f t="shared" si="21"/>
        <v>0.23922434276489196</v>
      </c>
      <c r="AI53" s="32">
        <f t="shared" si="22"/>
        <v>0.64148609629319264</v>
      </c>
      <c r="AJ53" s="32">
        <f>AJ24/$AJ$4</f>
        <v>0.26272002098975811</v>
      </c>
      <c r="AK53" s="113"/>
      <c r="AL53" s="113"/>
      <c r="AN53" s="57"/>
      <c r="AO53" s="5" t="s">
        <v>12</v>
      </c>
      <c r="AP53" s="6">
        <f t="shared" si="24"/>
        <v>0.71205327561072584</v>
      </c>
      <c r="AQ53" s="6">
        <f t="shared" si="25"/>
        <v>0.25783943555668831</v>
      </c>
      <c r="AR53" s="6">
        <f t="shared" si="26"/>
        <v>0.80381391090981669</v>
      </c>
      <c r="AS53" s="6">
        <f t="shared" si="27"/>
        <v>0.55302544209639692</v>
      </c>
      <c r="AT53" s="6">
        <f t="shared" si="28"/>
        <v>0.42224253097084163</v>
      </c>
      <c r="AU53" s="6">
        <f t="shared" si="29"/>
        <v>0.23583186581759402</v>
      </c>
      <c r="AV53" s="6">
        <f t="shared" si="30"/>
        <v>0.6916144342344297</v>
      </c>
      <c r="AW53" s="6">
        <f t="shared" si="31"/>
        <v>0.2801619692252908</v>
      </c>
      <c r="AX53" s="113"/>
      <c r="AY53" s="113"/>
    </row>
    <row r="54" spans="1:51" ht="16.5" x14ac:dyDescent="0.35">
      <c r="A54" s="57"/>
      <c r="B54" s="5" t="s">
        <v>13</v>
      </c>
      <c r="C54" s="32">
        <f t="shared" si="0"/>
        <v>0.87547410632320322</v>
      </c>
      <c r="D54" s="32">
        <f t="shared" si="1"/>
        <v>0.56402022482911707</v>
      </c>
      <c r="E54" s="32">
        <f t="shared" si="2"/>
        <v>0.9529234487228504</v>
      </c>
      <c r="F54" s="32">
        <f t="shared" si="3"/>
        <v>0.72691102174006383</v>
      </c>
      <c r="G54" s="32">
        <f t="shared" si="4"/>
        <v>0.64213450724776133</v>
      </c>
      <c r="H54" s="32">
        <f t="shared" si="5"/>
        <v>0.40332021665421297</v>
      </c>
      <c r="I54" s="32">
        <f t="shared" si="6"/>
        <v>0.78326988734137948</v>
      </c>
      <c r="J54" s="32">
        <f t="shared" si="7"/>
        <v>0.71798703686497845</v>
      </c>
      <c r="K54" s="114"/>
      <c r="L54" s="114"/>
      <c r="N54" s="57"/>
      <c r="O54" s="5" t="s">
        <v>13</v>
      </c>
      <c r="P54" s="32">
        <f t="shared" si="8"/>
        <v>0.8475560755582191</v>
      </c>
      <c r="Q54" s="32">
        <f t="shared" si="9"/>
        <v>0.48797895386148477</v>
      </c>
      <c r="R54" s="32">
        <f t="shared" si="10"/>
        <v>0.95038635985268383</v>
      </c>
      <c r="S54" s="32">
        <f t="shared" si="11"/>
        <v>0.68811643988581772</v>
      </c>
      <c r="T54" s="32">
        <f t="shared" si="12"/>
        <v>0.6860569292088462</v>
      </c>
      <c r="U54" s="32">
        <f t="shared" si="13"/>
        <v>0.3194342351239815</v>
      </c>
      <c r="V54" s="32">
        <f t="shared" si="14"/>
        <v>0.82753906387781739</v>
      </c>
      <c r="W54" s="32">
        <f t="shared" si="15"/>
        <v>0.77303375542308916</v>
      </c>
      <c r="X54" s="114"/>
      <c r="Y54" s="114"/>
      <c r="AA54" s="57"/>
      <c r="AB54" s="5" t="s">
        <v>13</v>
      </c>
      <c r="AC54" s="32">
        <f t="shared" si="16"/>
        <v>0.75627011413195799</v>
      </c>
      <c r="AD54" s="32">
        <f t="shared" si="17"/>
        <v>0.51947398442411208</v>
      </c>
      <c r="AE54" s="32">
        <f t="shared" si="18"/>
        <v>0.89390688292715326</v>
      </c>
      <c r="AF54" s="32">
        <f t="shared" si="19"/>
        <v>0.65427651238462059</v>
      </c>
      <c r="AG54" s="32">
        <f t="shared" si="20"/>
        <v>0.59310122337627214</v>
      </c>
      <c r="AH54" s="32">
        <f t="shared" si="21"/>
        <v>0.32886319309372702</v>
      </c>
      <c r="AI54" s="32">
        <f t="shared" si="22"/>
        <v>0.77852458599442331</v>
      </c>
      <c r="AJ54" s="32">
        <f t="shared" si="23"/>
        <v>0.32087021823726192</v>
      </c>
      <c r="AK54" s="114"/>
      <c r="AL54" s="114"/>
      <c r="AN54" s="57"/>
      <c r="AO54" s="5" t="s">
        <v>13</v>
      </c>
      <c r="AP54" s="6">
        <f t="shared" si="24"/>
        <v>0.8658400332788504</v>
      </c>
      <c r="AQ54" s="6">
        <f t="shared" si="25"/>
        <v>0.5162829685039525</v>
      </c>
      <c r="AR54" s="6">
        <f t="shared" si="26"/>
        <v>0.95231148332458992</v>
      </c>
      <c r="AS54" s="6">
        <f t="shared" si="27"/>
        <v>0.69228084329064765</v>
      </c>
      <c r="AT54" s="6">
        <f t="shared" si="28"/>
        <v>0.68385259743330795</v>
      </c>
      <c r="AU54" s="6">
        <f t="shared" si="29"/>
        <v>0.32522652600771734</v>
      </c>
      <c r="AV54" s="6">
        <f t="shared" si="30"/>
        <v>0.85664805495046603</v>
      </c>
      <c r="AW54" s="6">
        <f t="shared" si="31"/>
        <v>0.78734375478159757</v>
      </c>
      <c r="AX54" s="114"/>
      <c r="AY54" s="114"/>
    </row>
    <row r="56" spans="1:51" x14ac:dyDescent="0.35">
      <c r="B56" s="94" t="s">
        <v>78</v>
      </c>
      <c r="C56" s="88"/>
      <c r="D56" s="88"/>
      <c r="F56" s="94" t="s">
        <v>75</v>
      </c>
      <c r="G56" s="88"/>
      <c r="H56" s="88"/>
      <c r="O56" s="94" t="s">
        <v>78</v>
      </c>
      <c r="P56" s="88"/>
      <c r="Q56" s="88"/>
      <c r="S56" s="94" t="s">
        <v>75</v>
      </c>
      <c r="T56" s="88"/>
      <c r="U56" s="88"/>
      <c r="AB56" s="94" t="s">
        <v>78</v>
      </c>
      <c r="AC56" s="88"/>
      <c r="AD56" s="88"/>
      <c r="AF56" s="94" t="s">
        <v>75</v>
      </c>
      <c r="AG56" s="88"/>
      <c r="AH56" s="88"/>
      <c r="AO56" s="94" t="s">
        <v>78</v>
      </c>
      <c r="AP56" s="88"/>
      <c r="AQ56" s="88"/>
      <c r="AS56" s="94" t="s">
        <v>75</v>
      </c>
      <c r="AT56" s="88"/>
      <c r="AU56" s="88"/>
    </row>
    <row r="57" spans="1:51" x14ac:dyDescent="0.35">
      <c r="B57" s="12" t="s">
        <v>0</v>
      </c>
      <c r="C57" s="12" t="s">
        <v>58</v>
      </c>
      <c r="D57" s="12" t="s">
        <v>59</v>
      </c>
      <c r="F57" s="12" t="s">
        <v>0</v>
      </c>
      <c r="G57" s="12" t="s">
        <v>58</v>
      </c>
      <c r="H57" s="12" t="s">
        <v>59</v>
      </c>
      <c r="O57" s="12" t="s">
        <v>0</v>
      </c>
      <c r="P57" s="12" t="s">
        <v>58</v>
      </c>
      <c r="Q57" s="12" t="s">
        <v>59</v>
      </c>
      <c r="S57" s="12" t="s">
        <v>0</v>
      </c>
      <c r="T57" s="12" t="s">
        <v>58</v>
      </c>
      <c r="U57" s="12" t="s">
        <v>59</v>
      </c>
      <c r="AB57" s="12" t="s">
        <v>0</v>
      </c>
      <c r="AC57" s="12" t="s">
        <v>58</v>
      </c>
      <c r="AD57" s="12" t="s">
        <v>59</v>
      </c>
      <c r="AF57" s="12" t="s">
        <v>0</v>
      </c>
      <c r="AG57" s="12" t="s">
        <v>58</v>
      </c>
      <c r="AH57" s="12" t="s">
        <v>59</v>
      </c>
      <c r="AO57" s="12" t="s">
        <v>0</v>
      </c>
      <c r="AP57" s="12" t="s">
        <v>58</v>
      </c>
      <c r="AQ57" s="12" t="s">
        <v>59</v>
      </c>
      <c r="AS57" s="12" t="s">
        <v>0</v>
      </c>
      <c r="AT57" s="12" t="s">
        <v>58</v>
      </c>
      <c r="AU57" s="12" t="s">
        <v>59</v>
      </c>
    </row>
    <row r="58" spans="1:51" x14ac:dyDescent="0.35">
      <c r="B58" s="13" t="s">
        <v>2</v>
      </c>
      <c r="C58" s="36">
        <f>K34</f>
        <v>2.8274591192406633</v>
      </c>
      <c r="D58" s="36">
        <f>L34</f>
        <v>2.6669422165534353</v>
      </c>
      <c r="F58" s="13" t="s">
        <v>2</v>
      </c>
      <c r="G58" s="36">
        <f>C58/1</f>
        <v>2.8274591192406633</v>
      </c>
      <c r="H58" s="36">
        <f>D58/1</f>
        <v>2.6669422165534353</v>
      </c>
      <c r="O58" s="13" t="s">
        <v>2</v>
      </c>
      <c r="P58" s="36">
        <f>X34</f>
        <v>2.8896927854870178</v>
      </c>
      <c r="Q58" s="36">
        <f>Y34</f>
        <v>2.608484976928338</v>
      </c>
      <c r="S58" s="13" t="s">
        <v>2</v>
      </c>
      <c r="T58" s="36">
        <f>P58/1</f>
        <v>2.8896927854870178</v>
      </c>
      <c r="U58" s="36">
        <f>Q58/1</f>
        <v>2.608484976928338</v>
      </c>
      <c r="AB58" s="13" t="s">
        <v>2</v>
      </c>
      <c r="AC58" s="36">
        <f>AK34</f>
        <v>3.0110837167189786</v>
      </c>
      <c r="AD58" s="36">
        <f>AL34</f>
        <v>2.7578903393060505</v>
      </c>
      <c r="AF58" s="13" t="s">
        <v>2</v>
      </c>
      <c r="AG58" s="36">
        <f>AC58/1</f>
        <v>3.0110837167189786</v>
      </c>
      <c r="AH58" s="36">
        <f>AD58/1</f>
        <v>2.7578903393060505</v>
      </c>
      <c r="AO58" s="13" t="s">
        <v>2</v>
      </c>
      <c r="AP58" s="36">
        <f>AX34</f>
        <v>2.8916391535718264</v>
      </c>
      <c r="AQ58" s="36">
        <f>AY34</f>
        <v>2.6157714462832939</v>
      </c>
      <c r="AS58" s="13" t="s">
        <v>2</v>
      </c>
      <c r="AT58" s="36">
        <f>AP58/1</f>
        <v>2.8916391535718264</v>
      </c>
      <c r="AU58" s="36">
        <f>AQ58/1</f>
        <v>2.6157714462832939</v>
      </c>
    </row>
    <row r="59" spans="1:51" x14ac:dyDescent="0.35">
      <c r="B59" s="14" t="s">
        <v>3</v>
      </c>
      <c r="C59" s="37">
        <f>K37</f>
        <v>2.8274591192406633</v>
      </c>
      <c r="D59" s="37">
        <f>L37</f>
        <v>2.6669422165534353</v>
      </c>
      <c r="F59" s="14" t="s">
        <v>3</v>
      </c>
      <c r="G59" s="37">
        <f>C59/2</f>
        <v>1.4137295596203316</v>
      </c>
      <c r="H59" s="37">
        <f>D59/2</f>
        <v>1.3334711082767177</v>
      </c>
      <c r="O59" s="14" t="s">
        <v>3</v>
      </c>
      <c r="P59" s="37">
        <f>X37</f>
        <v>2.8896927854870178</v>
      </c>
      <c r="Q59" s="37">
        <f>Y37</f>
        <v>2.608484976928338</v>
      </c>
      <c r="S59" s="14" t="s">
        <v>3</v>
      </c>
      <c r="T59" s="37">
        <f>P59/2</f>
        <v>1.4448463927435089</v>
      </c>
      <c r="U59" s="37">
        <f>Q59/2</f>
        <v>1.304242488464169</v>
      </c>
      <c r="AB59" s="14" t="s">
        <v>3</v>
      </c>
      <c r="AC59" s="37">
        <f>AK37</f>
        <v>3.0110837167189786</v>
      </c>
      <c r="AD59" s="37">
        <f>AL37</f>
        <v>2.7578903393060505</v>
      </c>
      <c r="AF59" s="14" t="s">
        <v>3</v>
      </c>
      <c r="AG59" s="37">
        <f>AC59/2</f>
        <v>1.5055418583594893</v>
      </c>
      <c r="AH59" s="37">
        <f>AD59/2</f>
        <v>1.3789451696530253</v>
      </c>
      <c r="AO59" s="14" t="s">
        <v>3</v>
      </c>
      <c r="AP59" s="37">
        <f>AX37</f>
        <v>2.8916391535718264</v>
      </c>
      <c r="AQ59" s="37">
        <f>AY37</f>
        <v>2.6157714462832939</v>
      </c>
      <c r="AS59" s="14" t="s">
        <v>3</v>
      </c>
      <c r="AT59" s="37">
        <f>AP59/2</f>
        <v>1.4458195767859132</v>
      </c>
      <c r="AU59" s="37">
        <f>AQ59/2</f>
        <v>1.307885723141647</v>
      </c>
    </row>
    <row r="60" spans="1:51" x14ac:dyDescent="0.35">
      <c r="B60" s="15" t="s">
        <v>4</v>
      </c>
      <c r="C60" s="38">
        <f>K43</f>
        <v>3.8771328411429371</v>
      </c>
      <c r="D60" s="38">
        <f>L43</f>
        <v>2.9223453829729231</v>
      </c>
      <c r="F60" s="15" t="s">
        <v>4</v>
      </c>
      <c r="G60" s="38">
        <f>C60/3</f>
        <v>1.2923776137143124</v>
      </c>
      <c r="H60" s="38">
        <f>D60/3</f>
        <v>0.97411512765764108</v>
      </c>
      <c r="O60" s="15" t="s">
        <v>4</v>
      </c>
      <c r="P60" s="38">
        <f>X43</f>
        <v>3.8754734380768223</v>
      </c>
      <c r="Q60" s="38">
        <f>Y43</f>
        <v>2.794299492882244</v>
      </c>
      <c r="S60" s="15" t="s">
        <v>4</v>
      </c>
      <c r="T60" s="38">
        <f>P60/3</f>
        <v>1.2918244793589408</v>
      </c>
      <c r="U60" s="38">
        <f>Q60/3</f>
        <v>0.93143316429408129</v>
      </c>
      <c r="AB60" s="15" t="s">
        <v>4</v>
      </c>
      <c r="AC60" s="38">
        <f>AK43</f>
        <v>4.0540364356398557</v>
      </c>
      <c r="AD60" s="38">
        <f>AL43</f>
        <v>3.0410274232374626</v>
      </c>
      <c r="AF60" s="15" t="s">
        <v>4</v>
      </c>
      <c r="AG60" s="38">
        <f>AC60/3</f>
        <v>1.3513454785466186</v>
      </c>
      <c r="AH60" s="38">
        <f>AD60/3</f>
        <v>1.0136758077458208</v>
      </c>
      <c r="AO60" s="15" t="s">
        <v>4</v>
      </c>
      <c r="AP60" s="38">
        <f>AX43</f>
        <v>3.886233004569263</v>
      </c>
      <c r="AQ60" s="38">
        <f>AY43</f>
        <v>2.9031934344700767</v>
      </c>
      <c r="AS60" s="15" t="s">
        <v>4</v>
      </c>
      <c r="AT60" s="38">
        <f>AP60/3</f>
        <v>1.2954110015230877</v>
      </c>
      <c r="AU60" s="38">
        <f>AQ60/3</f>
        <v>0.96773114482335887</v>
      </c>
    </row>
    <row r="61" spans="1:51" x14ac:dyDescent="0.35">
      <c r="B61" s="16" t="s">
        <v>10</v>
      </c>
      <c r="C61" s="39">
        <f>K49</f>
        <v>4.8053172781924625</v>
      </c>
      <c r="D61" s="39">
        <f>L49</f>
        <v>2.7774477490707201</v>
      </c>
      <c r="F61" s="16" t="s">
        <v>10</v>
      </c>
      <c r="G61" s="39">
        <f>C61/4</f>
        <v>1.2013293195481156</v>
      </c>
      <c r="H61" s="39">
        <f>D61/4</f>
        <v>0.69436193726768003</v>
      </c>
      <c r="O61" s="16" t="s">
        <v>10</v>
      </c>
      <c r="P61" s="39">
        <f>X49</f>
        <v>4.7440264388949966</v>
      </c>
      <c r="Q61" s="39">
        <f>Y49</f>
        <v>2.2622663668708536</v>
      </c>
      <c r="S61" s="16" t="s">
        <v>10</v>
      </c>
      <c r="T61" s="39">
        <f>P61/4</f>
        <v>1.1860066097237492</v>
      </c>
      <c r="U61" s="39">
        <f>Q61/4</f>
        <v>0.5655665917177134</v>
      </c>
      <c r="AB61" s="16" t="s">
        <v>10</v>
      </c>
      <c r="AC61" s="39">
        <f>AK49</f>
        <v>4.9627446094062018</v>
      </c>
      <c r="AD61" s="39">
        <f>AL49</f>
        <v>2.5988834949856816</v>
      </c>
      <c r="AF61" s="16" t="s">
        <v>10</v>
      </c>
      <c r="AG61" s="39">
        <f>AC61/4</f>
        <v>1.2406861523515504</v>
      </c>
      <c r="AH61" s="39">
        <f>AD61/4</f>
        <v>0.6497208737464204</v>
      </c>
      <c r="AO61" s="16" t="s">
        <v>10</v>
      </c>
      <c r="AP61" s="39">
        <f>AX49</f>
        <v>4.7592666889557558</v>
      </c>
      <c r="AQ61" s="39">
        <f>AY49</f>
        <v>2.2687719408224671</v>
      </c>
      <c r="AS61" s="16" t="s">
        <v>10</v>
      </c>
      <c r="AT61" s="39">
        <f>AP61/4</f>
        <v>1.1898166722389389</v>
      </c>
      <c r="AU61" s="39">
        <f>AQ61/4</f>
        <v>0.56719298520561678</v>
      </c>
    </row>
    <row r="65" spans="1:40" x14ac:dyDescent="0.35">
      <c r="C65" s="33"/>
      <c r="D65" s="33"/>
      <c r="G65" s="33"/>
      <c r="H65" s="33"/>
    </row>
    <row r="66" spans="1:40" ht="14.5" customHeight="1" x14ac:dyDescent="0.35">
      <c r="A66" s="115" t="s">
        <v>93</v>
      </c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M66" s="115" t="s">
        <v>93</v>
      </c>
      <c r="N66" s="115"/>
      <c r="O66" s="115"/>
      <c r="P66" s="115"/>
      <c r="T66" s="115" t="s">
        <v>67</v>
      </c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F66" s="115" t="s">
        <v>94</v>
      </c>
      <c r="AG66" s="115"/>
      <c r="AH66" s="115"/>
      <c r="AI66" s="115"/>
      <c r="AK66" s="115" t="s">
        <v>95</v>
      </c>
      <c r="AL66" s="115"/>
      <c r="AM66" s="115"/>
      <c r="AN66" s="115"/>
    </row>
    <row r="67" spans="1:40" ht="14.5" customHeight="1" x14ac:dyDescent="0.3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M67" s="116"/>
      <c r="N67" s="116"/>
      <c r="O67" s="116"/>
      <c r="P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F67" s="116"/>
      <c r="AG67" s="116"/>
      <c r="AH67" s="116"/>
      <c r="AI67" s="116"/>
      <c r="AK67" s="116"/>
      <c r="AL67" s="116"/>
      <c r="AM67" s="116"/>
      <c r="AN67" s="116"/>
    </row>
    <row r="68" spans="1:40" x14ac:dyDescent="0.35">
      <c r="A68" s="48" t="s">
        <v>0</v>
      </c>
      <c r="B68" s="48" t="s">
        <v>1</v>
      </c>
      <c r="C68" s="48" t="s">
        <v>92</v>
      </c>
      <c r="D68" s="48" t="s">
        <v>55</v>
      </c>
      <c r="E68" s="48" t="s">
        <v>54</v>
      </c>
      <c r="F68" s="48" t="s">
        <v>57</v>
      </c>
      <c r="G68" s="48" t="s">
        <v>56</v>
      </c>
      <c r="H68" s="48" t="s">
        <v>19</v>
      </c>
      <c r="I68" s="48" t="s">
        <v>20</v>
      </c>
      <c r="J68" s="48" t="s">
        <v>28</v>
      </c>
      <c r="K68" s="48" t="s">
        <v>29</v>
      </c>
      <c r="M68" s="12" t="s">
        <v>0</v>
      </c>
      <c r="N68" s="48" t="s">
        <v>92</v>
      </c>
      <c r="O68" s="12" t="s">
        <v>58</v>
      </c>
      <c r="P68" s="12" t="s">
        <v>59</v>
      </c>
      <c r="T68" s="48" t="s">
        <v>0</v>
      </c>
      <c r="U68" s="48" t="s">
        <v>1</v>
      </c>
      <c r="V68" s="48" t="s">
        <v>92</v>
      </c>
      <c r="W68" s="48" t="s">
        <v>55</v>
      </c>
      <c r="X68" s="48" t="s">
        <v>54</v>
      </c>
      <c r="Y68" s="48" t="s">
        <v>57</v>
      </c>
      <c r="Z68" s="48" t="s">
        <v>56</v>
      </c>
      <c r="AA68" s="48" t="s">
        <v>19</v>
      </c>
      <c r="AB68" s="48" t="s">
        <v>20</v>
      </c>
      <c r="AC68" s="48" t="s">
        <v>28</v>
      </c>
      <c r="AD68" s="48" t="s">
        <v>29</v>
      </c>
      <c r="AF68" s="12" t="s">
        <v>0</v>
      </c>
      <c r="AG68" s="48" t="s">
        <v>92</v>
      </c>
      <c r="AH68" s="12" t="s">
        <v>58</v>
      </c>
      <c r="AI68" s="12" t="s">
        <v>59</v>
      </c>
      <c r="AK68" s="12" t="s">
        <v>0</v>
      </c>
      <c r="AL68" s="48" t="s">
        <v>92</v>
      </c>
      <c r="AM68" s="12" t="s">
        <v>58</v>
      </c>
      <c r="AN68" s="12" t="s">
        <v>59</v>
      </c>
    </row>
    <row r="69" spans="1:40" x14ac:dyDescent="0.35">
      <c r="A69" s="9" t="s">
        <v>35</v>
      </c>
      <c r="B69" s="9" t="s">
        <v>36</v>
      </c>
      <c r="C69" s="9" t="s">
        <v>86</v>
      </c>
      <c r="D69" s="20">
        <v>5.4138700000000002</v>
      </c>
      <c r="E69" s="20">
        <v>-3.9626540000000001</v>
      </c>
      <c r="F69" s="20">
        <v>0.489097</v>
      </c>
      <c r="G69" s="20">
        <v>0.489097</v>
      </c>
      <c r="H69" s="20">
        <v>0.76416700000000004</v>
      </c>
      <c r="I69" s="20">
        <v>0.76416700000000004</v>
      </c>
      <c r="J69" s="20">
        <v>0.76416700000000004</v>
      </c>
      <c r="K69" s="20">
        <v>0.76416700000000004</v>
      </c>
      <c r="M69" s="9" t="s">
        <v>35</v>
      </c>
      <c r="N69" s="9" t="s">
        <v>86</v>
      </c>
      <c r="O69" s="20">
        <v>5.3517229999999998</v>
      </c>
      <c r="P69" s="20">
        <v>-5.3517229999999998</v>
      </c>
      <c r="T69" s="9" t="s">
        <v>35</v>
      </c>
      <c r="U69" s="9" t="s">
        <v>36</v>
      </c>
      <c r="V69" s="9" t="s">
        <v>86</v>
      </c>
      <c r="W69" s="20">
        <v>1</v>
      </c>
      <c r="X69" s="20">
        <v>1</v>
      </c>
      <c r="Y69" s="20">
        <v>1</v>
      </c>
      <c r="Z69" s="20">
        <v>1</v>
      </c>
      <c r="AA69" s="20">
        <v>1</v>
      </c>
      <c r="AB69" s="20">
        <v>1</v>
      </c>
      <c r="AC69" s="20">
        <v>1</v>
      </c>
      <c r="AD69" s="20">
        <v>1</v>
      </c>
      <c r="AF69" s="9" t="s">
        <v>35</v>
      </c>
      <c r="AG69" s="9" t="s">
        <v>86</v>
      </c>
      <c r="AH69" s="20">
        <v>1</v>
      </c>
      <c r="AI69" s="20">
        <v>1</v>
      </c>
      <c r="AK69" s="9" t="s">
        <v>35</v>
      </c>
      <c r="AL69" s="9" t="s">
        <v>86</v>
      </c>
      <c r="AM69" s="20">
        <v>1</v>
      </c>
      <c r="AN69" s="20">
        <v>1</v>
      </c>
    </row>
    <row r="70" spans="1:40" x14ac:dyDescent="0.35">
      <c r="A70" s="9" t="s">
        <v>35</v>
      </c>
      <c r="B70" s="9" t="s">
        <v>36</v>
      </c>
      <c r="C70" s="9" t="s">
        <v>85</v>
      </c>
      <c r="D70" s="20">
        <v>5.6768939999999999</v>
      </c>
      <c r="E70" s="20">
        <v>-4.3512019999999998</v>
      </c>
      <c r="F70" s="20">
        <v>0.49254599999999998</v>
      </c>
      <c r="G70" s="20">
        <v>0.49254599999999998</v>
      </c>
      <c r="H70" s="20">
        <v>0.70877500000000004</v>
      </c>
      <c r="I70" s="20">
        <v>0.70877500000000004</v>
      </c>
      <c r="J70" s="20">
        <v>0.70877500000000004</v>
      </c>
      <c r="K70" s="20">
        <v>0.70877500000000004</v>
      </c>
      <c r="M70" s="9" t="s">
        <v>35</v>
      </c>
      <c r="N70" s="9" t="s">
        <v>85</v>
      </c>
      <c r="O70" s="20">
        <v>6.1246130000000001</v>
      </c>
      <c r="P70" s="20">
        <v>-6.1246130000000001</v>
      </c>
      <c r="T70" s="9" t="s">
        <v>35</v>
      </c>
      <c r="U70" s="9" t="s">
        <v>36</v>
      </c>
      <c r="V70" s="9" t="s">
        <v>85</v>
      </c>
      <c r="W70" s="20">
        <v>1</v>
      </c>
      <c r="X70" s="20">
        <v>1</v>
      </c>
      <c r="Y70" s="20">
        <v>1</v>
      </c>
      <c r="Z70" s="20">
        <v>1</v>
      </c>
      <c r="AA70" s="20">
        <v>1</v>
      </c>
      <c r="AB70" s="20">
        <v>1</v>
      </c>
      <c r="AC70" s="20">
        <v>1</v>
      </c>
      <c r="AD70" s="20">
        <v>1</v>
      </c>
      <c r="AF70" s="9" t="s">
        <v>35</v>
      </c>
      <c r="AG70" s="9" t="s">
        <v>85</v>
      </c>
      <c r="AH70" s="20">
        <v>1</v>
      </c>
      <c r="AI70" s="20">
        <v>1</v>
      </c>
      <c r="AK70" s="9" t="s">
        <v>35</v>
      </c>
      <c r="AL70" s="9" t="s">
        <v>85</v>
      </c>
      <c r="AM70" s="20">
        <v>1</v>
      </c>
      <c r="AN70" s="20">
        <v>1</v>
      </c>
    </row>
    <row r="71" spans="1:40" x14ac:dyDescent="0.35">
      <c r="A71" s="9" t="s">
        <v>35</v>
      </c>
      <c r="B71" s="9" t="s">
        <v>36</v>
      </c>
      <c r="C71" s="9" t="s">
        <v>87</v>
      </c>
      <c r="D71" s="20">
        <v>5.4594699999999996</v>
      </c>
      <c r="E71" s="20">
        <v>-4.1216270000000002</v>
      </c>
      <c r="F71" s="20">
        <v>0.48188799999999998</v>
      </c>
      <c r="G71" s="20">
        <v>0.48188799999999998</v>
      </c>
      <c r="H71" s="20">
        <v>0.747031</v>
      </c>
      <c r="I71" s="20">
        <v>0.747031</v>
      </c>
      <c r="J71" s="20">
        <v>0.747031</v>
      </c>
      <c r="K71" s="20">
        <v>0.747031</v>
      </c>
      <c r="M71" s="9" t="s">
        <v>35</v>
      </c>
      <c r="N71" s="9" t="s">
        <v>87</v>
      </c>
      <c r="O71" s="20">
        <v>5.7663869999999999</v>
      </c>
      <c r="P71" s="20">
        <v>-5.7663869999999999</v>
      </c>
      <c r="T71" s="9" t="s">
        <v>35</v>
      </c>
      <c r="U71" s="9" t="s">
        <v>36</v>
      </c>
      <c r="V71" s="9" t="s">
        <v>87</v>
      </c>
      <c r="W71" s="20">
        <v>1</v>
      </c>
      <c r="X71" s="20">
        <v>1</v>
      </c>
      <c r="Y71" s="20">
        <v>1</v>
      </c>
      <c r="Z71" s="20">
        <v>1</v>
      </c>
      <c r="AA71" s="20">
        <v>1</v>
      </c>
      <c r="AB71" s="20">
        <v>1</v>
      </c>
      <c r="AC71" s="20">
        <v>1</v>
      </c>
      <c r="AD71" s="20">
        <v>1</v>
      </c>
      <c r="AF71" s="9" t="s">
        <v>35</v>
      </c>
      <c r="AG71" s="9" t="s">
        <v>87</v>
      </c>
      <c r="AH71" s="20">
        <v>1</v>
      </c>
      <c r="AI71" s="20">
        <v>1</v>
      </c>
      <c r="AK71" s="9" t="s">
        <v>35</v>
      </c>
      <c r="AL71" s="9" t="s">
        <v>87</v>
      </c>
      <c r="AM71" s="20">
        <v>1</v>
      </c>
      <c r="AN71" s="20">
        <v>1</v>
      </c>
    </row>
    <row r="72" spans="1:40" x14ac:dyDescent="0.35">
      <c r="A72" s="9" t="s">
        <v>35</v>
      </c>
      <c r="B72" s="9" t="s">
        <v>36</v>
      </c>
      <c r="C72" s="9" t="s">
        <v>88</v>
      </c>
      <c r="D72" s="20">
        <v>5.4328799999999999</v>
      </c>
      <c r="E72" s="20">
        <v>-4.0490159999999999</v>
      </c>
      <c r="F72" s="20">
        <v>0.47845900000000002</v>
      </c>
      <c r="G72" s="20">
        <v>0.47845900000000002</v>
      </c>
      <c r="H72" s="20">
        <v>0.71890200000000004</v>
      </c>
      <c r="I72" s="20">
        <v>0.71890200000000004</v>
      </c>
      <c r="J72" s="20">
        <v>0.71890200000000004</v>
      </c>
      <c r="K72" s="20">
        <v>0.71890200000000004</v>
      </c>
      <c r="M72" s="9" t="s">
        <v>35</v>
      </c>
      <c r="N72" s="9" t="s">
        <v>88</v>
      </c>
      <c r="O72" s="20">
        <v>5.7427200000000003</v>
      </c>
      <c r="P72" s="20">
        <v>-5.7427200000000003</v>
      </c>
      <c r="T72" s="9" t="s">
        <v>35</v>
      </c>
      <c r="U72" s="9" t="s">
        <v>36</v>
      </c>
      <c r="V72" s="9" t="s">
        <v>88</v>
      </c>
      <c r="W72" s="20">
        <v>1</v>
      </c>
      <c r="X72" s="20">
        <v>1</v>
      </c>
      <c r="Y72" s="20">
        <v>1</v>
      </c>
      <c r="Z72" s="20">
        <v>1</v>
      </c>
      <c r="AA72" s="20">
        <v>1</v>
      </c>
      <c r="AB72" s="20">
        <v>1</v>
      </c>
      <c r="AC72" s="20">
        <v>1</v>
      </c>
      <c r="AD72" s="20">
        <v>1</v>
      </c>
      <c r="AF72" s="9" t="s">
        <v>35</v>
      </c>
      <c r="AG72" s="9" t="s">
        <v>88</v>
      </c>
      <c r="AH72" s="20">
        <v>1</v>
      </c>
      <c r="AI72" s="20">
        <v>1</v>
      </c>
      <c r="AK72" s="9" t="s">
        <v>35</v>
      </c>
      <c r="AL72" s="9" t="s">
        <v>88</v>
      </c>
      <c r="AM72" s="20">
        <v>1</v>
      </c>
      <c r="AN72" s="20">
        <v>1</v>
      </c>
    </row>
    <row r="73" spans="1:40" ht="16.5" x14ac:dyDescent="0.35">
      <c r="A73" s="1" t="s">
        <v>2</v>
      </c>
      <c r="B73" s="1" t="s">
        <v>5</v>
      </c>
      <c r="C73" s="1" t="s">
        <v>86</v>
      </c>
      <c r="D73" s="2">
        <v>5.2469029999999997</v>
      </c>
      <c r="E73" s="2">
        <v>-3.5997349999999999</v>
      </c>
      <c r="F73" s="2">
        <v>0.46792299999999998</v>
      </c>
      <c r="G73" s="2">
        <v>0.465974</v>
      </c>
      <c r="H73" s="2">
        <v>0.66114799999999996</v>
      </c>
      <c r="I73" s="2">
        <v>0.64056800000000003</v>
      </c>
      <c r="J73" s="2">
        <v>0.661111</v>
      </c>
      <c r="K73" s="2">
        <v>0.64421899999999999</v>
      </c>
      <c r="M73" s="1" t="s">
        <v>2</v>
      </c>
      <c r="N73" s="1" t="s">
        <v>86</v>
      </c>
      <c r="O73" s="2">
        <v>8.5181869999999993</v>
      </c>
      <c r="P73" s="2">
        <v>-8.5111419999999995</v>
      </c>
      <c r="T73" s="1" t="s">
        <v>2</v>
      </c>
      <c r="U73" s="1" t="s">
        <v>5</v>
      </c>
      <c r="V73" s="1" t="s">
        <v>86</v>
      </c>
      <c r="W73" s="2">
        <v>0.96915939983782384</v>
      </c>
      <c r="X73" s="2">
        <v>0.90841516821806789</v>
      </c>
      <c r="Y73" s="2">
        <v>0.95670797408285058</v>
      </c>
      <c r="Z73" s="2">
        <v>0.95272307947094337</v>
      </c>
      <c r="AA73" s="2">
        <v>0.86518784506528013</v>
      </c>
      <c r="AB73" s="2">
        <v>0.83825655910291863</v>
      </c>
      <c r="AC73" s="2">
        <v>0.86513942632958496</v>
      </c>
      <c r="AD73" s="2">
        <v>0.84303431056300515</v>
      </c>
      <c r="AF73" s="1" t="s">
        <v>2</v>
      </c>
      <c r="AG73" s="1" t="s">
        <v>86</v>
      </c>
      <c r="AH73" s="54">
        <v>2.8274591192406633</v>
      </c>
      <c r="AI73" s="54">
        <v>2.6669422165534353</v>
      </c>
      <c r="AK73" s="1" t="s">
        <v>2</v>
      </c>
      <c r="AL73" s="1" t="s">
        <v>86</v>
      </c>
      <c r="AM73" s="2">
        <v>2.8274591192406633</v>
      </c>
      <c r="AN73" s="2">
        <v>2.6669422165534353</v>
      </c>
    </row>
    <row r="74" spans="1:40" ht="16.5" x14ac:dyDescent="0.35">
      <c r="A74" s="1" t="s">
        <v>2</v>
      </c>
      <c r="B74" s="1" t="s">
        <v>5</v>
      </c>
      <c r="C74" s="1" t="s">
        <v>85</v>
      </c>
      <c r="D74" s="2">
        <v>5.4390270000000003</v>
      </c>
      <c r="E74" s="2">
        <v>-3.8679899999999998</v>
      </c>
      <c r="F74" s="2">
        <v>0.47043499999999999</v>
      </c>
      <c r="G74" s="2">
        <v>0.46876800000000002</v>
      </c>
      <c r="H74" s="2">
        <v>0.62201200000000001</v>
      </c>
      <c r="I74" s="2">
        <v>0.591167</v>
      </c>
      <c r="J74" s="2">
        <v>0.62202100000000005</v>
      </c>
      <c r="K74" s="2">
        <v>0.59117299999999995</v>
      </c>
      <c r="M74" s="1" t="s">
        <v>2</v>
      </c>
      <c r="N74" s="1" t="s">
        <v>85</v>
      </c>
      <c r="O74" s="2">
        <v>9.9483409999999992</v>
      </c>
      <c r="P74" s="2">
        <v>-9.8907600000000002</v>
      </c>
      <c r="T74" s="1" t="s">
        <v>2</v>
      </c>
      <c r="U74" s="1" t="s">
        <v>5</v>
      </c>
      <c r="V74" s="1" t="s">
        <v>85</v>
      </c>
      <c r="W74" s="2">
        <v>0.95809909432869456</v>
      </c>
      <c r="X74" s="2">
        <v>0.88894746784911383</v>
      </c>
      <c r="Y74" s="2">
        <v>0.95510876141517753</v>
      </c>
      <c r="Z74" s="2">
        <v>0.95172430595314961</v>
      </c>
      <c r="AA74" s="2">
        <v>0.87758738668830016</v>
      </c>
      <c r="AB74" s="2">
        <v>0.83406863955416033</v>
      </c>
      <c r="AC74" s="2">
        <v>0.87760008465309869</v>
      </c>
      <c r="AD74" s="2">
        <v>0.83407710486402586</v>
      </c>
      <c r="AF74" s="1" t="s">
        <v>2</v>
      </c>
      <c r="AG74" s="1" t="s">
        <v>85</v>
      </c>
      <c r="AH74" s="54">
        <v>2.8896927854870178</v>
      </c>
      <c r="AI74" s="54">
        <v>2.608484976928338</v>
      </c>
      <c r="AK74" s="1" t="s">
        <v>2</v>
      </c>
      <c r="AL74" s="1" t="s">
        <v>85</v>
      </c>
      <c r="AM74" s="2">
        <v>2.8896927854870178</v>
      </c>
      <c r="AN74" s="2">
        <v>2.608484976928338</v>
      </c>
    </row>
    <row r="75" spans="1:40" ht="16.5" x14ac:dyDescent="0.35">
      <c r="A75" s="1" t="s">
        <v>2</v>
      </c>
      <c r="B75" s="1" t="s">
        <v>5</v>
      </c>
      <c r="C75" s="1" t="s">
        <v>87</v>
      </c>
      <c r="D75" s="2">
        <v>5.3065329999999999</v>
      </c>
      <c r="E75" s="2">
        <v>-3.7217790000000002</v>
      </c>
      <c r="F75" s="2">
        <v>0.46091500000000002</v>
      </c>
      <c r="G75" s="2">
        <v>0.45922099999999999</v>
      </c>
      <c r="H75" s="2">
        <v>0.647644</v>
      </c>
      <c r="I75" s="2">
        <v>0.62410600000000005</v>
      </c>
      <c r="J75" s="2">
        <v>0.64763499999999996</v>
      </c>
      <c r="K75" s="2">
        <v>0.62409499999999996</v>
      </c>
      <c r="M75" s="1" t="s">
        <v>2</v>
      </c>
      <c r="N75" s="1" t="s">
        <v>87</v>
      </c>
      <c r="O75" s="2">
        <v>9.8007600000000004</v>
      </c>
      <c r="P75" s="2">
        <v>-9.7739729999999998</v>
      </c>
      <c r="T75" s="1" t="s">
        <v>2</v>
      </c>
      <c r="U75" s="1" t="s">
        <v>5</v>
      </c>
      <c r="V75" s="1" t="s">
        <v>87</v>
      </c>
      <c r="W75" s="2">
        <v>0.97198684121352441</v>
      </c>
      <c r="X75" s="2">
        <v>0.90298782495359231</v>
      </c>
      <c r="Y75" s="2">
        <v>0.95647743874095237</v>
      </c>
      <c r="Z75" s="2">
        <v>0.95296209907696394</v>
      </c>
      <c r="AA75" s="2">
        <v>0.86695732841073525</v>
      </c>
      <c r="AB75" s="2">
        <v>0.83544859584140418</v>
      </c>
      <c r="AC75" s="2">
        <v>0.86694528071793531</v>
      </c>
      <c r="AD75" s="2">
        <v>0.8354338708835376</v>
      </c>
      <c r="AF75" s="1" t="s">
        <v>2</v>
      </c>
      <c r="AG75" s="1" t="s">
        <v>87</v>
      </c>
      <c r="AH75" s="54">
        <v>3.0110837167189786</v>
      </c>
      <c r="AI75" s="54">
        <v>2.7578903393060505</v>
      </c>
      <c r="AK75" s="1" t="s">
        <v>2</v>
      </c>
      <c r="AL75" s="1" t="s">
        <v>87</v>
      </c>
      <c r="AM75" s="2">
        <v>3.0110837167189786</v>
      </c>
      <c r="AN75" s="2">
        <v>2.7578903393060505</v>
      </c>
    </row>
    <row r="76" spans="1:40" ht="16.5" x14ac:dyDescent="0.35">
      <c r="A76" s="1" t="s">
        <v>2</v>
      </c>
      <c r="B76" s="1" t="s">
        <v>5</v>
      </c>
      <c r="C76" s="1" t="s">
        <v>88</v>
      </c>
      <c r="D76" s="2">
        <v>5.2576650000000003</v>
      </c>
      <c r="E76" s="2">
        <v>-3.503549</v>
      </c>
      <c r="F76" s="2">
        <v>0.45555499999999999</v>
      </c>
      <c r="G76" s="2">
        <v>0.453627</v>
      </c>
      <c r="H76" s="2">
        <v>0.62757099999999999</v>
      </c>
      <c r="I76" s="2">
        <v>0.596916</v>
      </c>
      <c r="J76" s="2">
        <v>0.62756699999999999</v>
      </c>
      <c r="K76" s="2">
        <v>0.59690600000000005</v>
      </c>
      <c r="M76" s="1" t="s">
        <v>2</v>
      </c>
      <c r="N76" s="1" t="s">
        <v>88</v>
      </c>
      <c r="O76" s="2">
        <v>9.3048289999999998</v>
      </c>
      <c r="P76" s="2">
        <v>-9.2488159999999997</v>
      </c>
      <c r="T76" s="1" t="s">
        <v>2</v>
      </c>
      <c r="U76" s="1" t="s">
        <v>5</v>
      </c>
      <c r="V76" s="1" t="s">
        <v>88</v>
      </c>
      <c r="W76" s="2">
        <v>0.96774914962229985</v>
      </c>
      <c r="X76" s="2">
        <v>0.86528405913930695</v>
      </c>
      <c r="Y76" s="2">
        <v>0.95212964956244939</v>
      </c>
      <c r="Z76" s="2">
        <v>0.94810004618995558</v>
      </c>
      <c r="AA76" s="2">
        <v>0.8729576493040776</v>
      </c>
      <c r="AB76" s="2">
        <v>0.8303162322541876</v>
      </c>
      <c r="AC76" s="2">
        <v>0.87295208526335988</v>
      </c>
      <c r="AD76" s="2">
        <v>0.83030232215239352</v>
      </c>
      <c r="AF76" s="1" t="s">
        <v>2</v>
      </c>
      <c r="AG76" s="1" t="s">
        <v>88</v>
      </c>
      <c r="AH76" s="54">
        <v>2.8916391535718264</v>
      </c>
      <c r="AI76" s="54">
        <v>2.6157714462832939</v>
      </c>
      <c r="AK76" s="1" t="s">
        <v>2</v>
      </c>
      <c r="AL76" s="1" t="s">
        <v>88</v>
      </c>
      <c r="AM76" s="2">
        <v>2.8916391535718264</v>
      </c>
      <c r="AN76" s="2">
        <v>2.6157714462832939</v>
      </c>
    </row>
    <row r="77" spans="1:40" ht="16.5" x14ac:dyDescent="0.35">
      <c r="A77" s="1" t="s">
        <v>2</v>
      </c>
      <c r="B77" s="1" t="s">
        <v>6</v>
      </c>
      <c r="C77" s="1" t="s">
        <v>86</v>
      </c>
      <c r="D77" s="2">
        <v>4.026033</v>
      </c>
      <c r="E77" s="2">
        <v>-1.5949279999999999</v>
      </c>
      <c r="F77" s="2">
        <v>0.39337899999999998</v>
      </c>
      <c r="G77" s="2">
        <v>0.38700699999999999</v>
      </c>
      <c r="H77" s="2">
        <v>0.51469500000000001</v>
      </c>
      <c r="I77" s="2">
        <v>0.36568299999999998</v>
      </c>
      <c r="J77" s="2">
        <v>0.51451599999999997</v>
      </c>
      <c r="K77" s="2">
        <v>0.37383</v>
      </c>
      <c r="M77" s="3" t="s">
        <v>3</v>
      </c>
      <c r="N77" s="3" t="s">
        <v>86</v>
      </c>
      <c r="O77" s="4">
        <v>15.131778000000001</v>
      </c>
      <c r="P77" s="4">
        <v>-14.272736</v>
      </c>
      <c r="T77" s="1" t="s">
        <v>2</v>
      </c>
      <c r="U77" s="1" t="s">
        <v>6</v>
      </c>
      <c r="V77" s="1" t="s">
        <v>86</v>
      </c>
      <c r="W77" s="2">
        <v>0.74365158380234464</v>
      </c>
      <c r="X77" s="2">
        <v>0.40248984645139341</v>
      </c>
      <c r="Y77" s="2">
        <v>0.80429648924446473</v>
      </c>
      <c r="Z77" s="2">
        <v>0.79126839870209797</v>
      </c>
      <c r="AA77" s="2">
        <v>0.67353732888229922</v>
      </c>
      <c r="AB77" s="2">
        <v>0.47853806824947942</v>
      </c>
      <c r="AC77" s="2">
        <v>0.67330308689069263</v>
      </c>
      <c r="AD77" s="2">
        <v>0.48919935040377299</v>
      </c>
      <c r="AF77" s="3" t="s">
        <v>3</v>
      </c>
      <c r="AG77" s="3" t="s">
        <v>86</v>
      </c>
      <c r="AH77" s="52">
        <v>2.8274591192406633</v>
      </c>
      <c r="AI77" s="52">
        <v>2.6669422165534353</v>
      </c>
      <c r="AK77" s="3" t="s">
        <v>3</v>
      </c>
      <c r="AL77" s="3" t="s">
        <v>86</v>
      </c>
      <c r="AM77" s="4">
        <v>1.4137295596203316</v>
      </c>
      <c r="AN77" s="4">
        <v>1.3334711082767177</v>
      </c>
    </row>
    <row r="78" spans="1:40" ht="16.5" x14ac:dyDescent="0.35">
      <c r="A78" s="1" t="s">
        <v>2</v>
      </c>
      <c r="B78" s="1" t="s">
        <v>6</v>
      </c>
      <c r="C78" s="1" t="s">
        <v>85</v>
      </c>
      <c r="D78" s="2">
        <v>4.0359920000000002</v>
      </c>
      <c r="E78" s="2">
        <v>-1.603291</v>
      </c>
      <c r="F78" s="2">
        <v>0.39416699999999999</v>
      </c>
      <c r="G78" s="2">
        <v>0.38799600000000001</v>
      </c>
      <c r="H78" s="2">
        <v>0.482292</v>
      </c>
      <c r="I78" s="2">
        <v>0.34002199999999999</v>
      </c>
      <c r="J78" s="2">
        <v>0.48235800000000001</v>
      </c>
      <c r="K78" s="2">
        <v>0.34009899999999998</v>
      </c>
      <c r="M78" s="3" t="s">
        <v>3</v>
      </c>
      <c r="N78" s="3" t="s">
        <v>85</v>
      </c>
      <c r="O78" s="4">
        <v>17.698250000000002</v>
      </c>
      <c r="P78" s="4">
        <v>-15.975961</v>
      </c>
      <c r="T78" s="1" t="s">
        <v>2</v>
      </c>
      <c r="U78" s="1" t="s">
        <v>6</v>
      </c>
      <c r="V78" s="1" t="s">
        <v>85</v>
      </c>
      <c r="W78" s="2">
        <v>0.71095074172602135</v>
      </c>
      <c r="X78" s="2">
        <v>0.36847082714155771</v>
      </c>
      <c r="Y78" s="2">
        <v>0.80026434079253517</v>
      </c>
      <c r="Z78" s="2">
        <v>0.78773556175463821</v>
      </c>
      <c r="AA78" s="2">
        <v>0.68045853761772068</v>
      </c>
      <c r="AB78" s="2">
        <v>0.47973193185425556</v>
      </c>
      <c r="AC78" s="2">
        <v>0.68055165602624246</v>
      </c>
      <c r="AD78" s="2">
        <v>0.47984056999753089</v>
      </c>
      <c r="AF78" s="3" t="s">
        <v>3</v>
      </c>
      <c r="AG78" s="3" t="s">
        <v>85</v>
      </c>
      <c r="AH78" s="55">
        <v>2.8896927854870178</v>
      </c>
      <c r="AI78" s="55">
        <v>2.608484976928338</v>
      </c>
      <c r="AK78" s="3" t="s">
        <v>3</v>
      </c>
      <c r="AL78" s="3" t="s">
        <v>85</v>
      </c>
      <c r="AM78" s="4">
        <v>1.4448463927435089</v>
      </c>
      <c r="AN78" s="4">
        <v>1.304242488464169</v>
      </c>
    </row>
    <row r="79" spans="1:40" ht="16.5" x14ac:dyDescent="0.35">
      <c r="A79" s="1" t="s">
        <v>2</v>
      </c>
      <c r="B79" s="1" t="s">
        <v>6</v>
      </c>
      <c r="C79" s="1" t="s">
        <v>87</v>
      </c>
      <c r="D79" s="2">
        <v>4.0634589999999999</v>
      </c>
      <c r="E79" s="2">
        <v>-1.592481</v>
      </c>
      <c r="F79" s="2">
        <v>0.38762099999999999</v>
      </c>
      <c r="G79" s="2">
        <v>0.38133099999999998</v>
      </c>
      <c r="H79" s="2">
        <v>0.49689699999999998</v>
      </c>
      <c r="I79" s="2">
        <v>0.348943</v>
      </c>
      <c r="J79" s="2">
        <v>0.49682100000000001</v>
      </c>
      <c r="K79" s="2">
        <v>0.34886299999999998</v>
      </c>
      <c r="M79" s="3" t="s">
        <v>3</v>
      </c>
      <c r="N79" s="3" t="s">
        <v>87</v>
      </c>
      <c r="O79" s="4">
        <v>17.363074000000001</v>
      </c>
      <c r="P79" s="4">
        <v>-15.903063</v>
      </c>
      <c r="T79" s="1" t="s">
        <v>2</v>
      </c>
      <c r="U79" s="1" t="s">
        <v>6</v>
      </c>
      <c r="V79" s="1" t="s">
        <v>87</v>
      </c>
      <c r="W79" s="2">
        <v>0.74429550853837467</v>
      </c>
      <c r="X79" s="2">
        <v>0.38637193516055673</v>
      </c>
      <c r="Y79" s="2">
        <v>0.80437985590012617</v>
      </c>
      <c r="Z79" s="2">
        <v>0.79132703034730056</v>
      </c>
      <c r="AA79" s="2">
        <v>0.66516248991005722</v>
      </c>
      <c r="AB79" s="2">
        <v>0.46710645207494739</v>
      </c>
      <c r="AC79" s="2">
        <v>0.66506075383752483</v>
      </c>
      <c r="AD79" s="2">
        <v>0.46699936147228155</v>
      </c>
      <c r="AF79" s="3" t="s">
        <v>3</v>
      </c>
      <c r="AG79" s="3" t="s">
        <v>87</v>
      </c>
      <c r="AH79" s="55">
        <v>3.0110837167189786</v>
      </c>
      <c r="AI79" s="55">
        <v>2.7578903393060505</v>
      </c>
      <c r="AK79" s="3" t="s">
        <v>3</v>
      </c>
      <c r="AL79" s="3" t="s">
        <v>87</v>
      </c>
      <c r="AM79" s="4">
        <v>1.5055418583594893</v>
      </c>
      <c r="AN79" s="4">
        <v>1.3789451696530253</v>
      </c>
    </row>
    <row r="80" spans="1:40" ht="16.5" x14ac:dyDescent="0.35">
      <c r="A80" s="1" t="s">
        <v>2</v>
      </c>
      <c r="B80" s="1" t="s">
        <v>6</v>
      </c>
      <c r="C80" s="1" t="s">
        <v>88</v>
      </c>
      <c r="D80" s="2">
        <v>3.3610000000000002</v>
      </c>
      <c r="E80" s="2">
        <v>-0.87718600000000002</v>
      </c>
      <c r="F80" s="2">
        <v>0.37194500000000003</v>
      </c>
      <c r="G80" s="2">
        <v>0.36356300000000003</v>
      </c>
      <c r="H80" s="2">
        <v>0.45693</v>
      </c>
      <c r="I80" s="2">
        <v>0.32279000000000002</v>
      </c>
      <c r="J80" s="2">
        <v>0.45685399999999998</v>
      </c>
      <c r="K80" s="2">
        <v>0.32278000000000001</v>
      </c>
      <c r="M80" s="3" t="s">
        <v>3</v>
      </c>
      <c r="N80" s="3" t="s">
        <v>88</v>
      </c>
      <c r="O80" s="4">
        <v>16.605874</v>
      </c>
      <c r="P80" s="4">
        <v>-15.021642999999999</v>
      </c>
      <c r="T80" s="1" t="s">
        <v>2</v>
      </c>
      <c r="U80" s="1" t="s">
        <v>6</v>
      </c>
      <c r="V80" s="1" t="s">
        <v>88</v>
      </c>
      <c r="W80" s="2">
        <v>0.61864057369203818</v>
      </c>
      <c r="X80" s="2">
        <v>0.21664177172923002</v>
      </c>
      <c r="Y80" s="2">
        <v>0.77738113401566278</v>
      </c>
      <c r="Z80" s="2">
        <v>0.75986239155288127</v>
      </c>
      <c r="AA80" s="2">
        <v>0.63559428127895035</v>
      </c>
      <c r="AB80" s="2">
        <v>0.44900417581255858</v>
      </c>
      <c r="AC80" s="2">
        <v>0.63548856450531499</v>
      </c>
      <c r="AD80" s="2">
        <v>0.44899026571076445</v>
      </c>
      <c r="AF80" s="3" t="s">
        <v>3</v>
      </c>
      <c r="AG80" s="3" t="s">
        <v>88</v>
      </c>
      <c r="AH80" s="55">
        <v>2.8916391535718264</v>
      </c>
      <c r="AI80" s="55">
        <v>2.6157714462832939</v>
      </c>
      <c r="AK80" s="3" t="s">
        <v>3</v>
      </c>
      <c r="AL80" s="3" t="s">
        <v>88</v>
      </c>
      <c r="AM80" s="4">
        <v>1.4458195767859132</v>
      </c>
      <c r="AN80" s="4">
        <v>1.307885723141647</v>
      </c>
    </row>
    <row r="81" spans="1:40" ht="16.5" x14ac:dyDescent="0.35">
      <c r="A81" s="1" t="s">
        <v>2</v>
      </c>
      <c r="B81" s="1" t="s">
        <v>21</v>
      </c>
      <c r="C81" s="1" t="s">
        <v>86</v>
      </c>
      <c r="D81" s="2">
        <v>5.2462</v>
      </c>
      <c r="E81" s="2">
        <v>-3.5989119999999999</v>
      </c>
      <c r="F81" s="2">
        <v>0.46790599999999999</v>
      </c>
      <c r="G81" s="2">
        <v>0.46597100000000002</v>
      </c>
      <c r="H81" s="2">
        <v>0.66115999999999997</v>
      </c>
      <c r="I81" s="2">
        <v>0.64445600000000003</v>
      </c>
      <c r="J81" s="2">
        <v>0.66114200000000001</v>
      </c>
      <c r="K81" s="2">
        <v>0.64044199999999996</v>
      </c>
      <c r="M81" s="7" t="s">
        <v>4</v>
      </c>
      <c r="N81" s="7" t="s">
        <v>86</v>
      </c>
      <c r="O81" s="8">
        <v>20.749341000000001</v>
      </c>
      <c r="P81" s="8">
        <v>-15.639583</v>
      </c>
      <c r="T81" s="1" t="s">
        <v>2</v>
      </c>
      <c r="U81" s="1" t="s">
        <v>21</v>
      </c>
      <c r="V81" s="1" t="s">
        <v>86</v>
      </c>
      <c r="W81" s="2">
        <v>0.96902954817902898</v>
      </c>
      <c r="X81" s="2">
        <v>0.90820747912888677</v>
      </c>
      <c r="Y81" s="2">
        <v>0.95667321615139733</v>
      </c>
      <c r="Z81" s="2">
        <v>0.95271694571833399</v>
      </c>
      <c r="AA81" s="2">
        <v>0.86520354843901914</v>
      </c>
      <c r="AB81" s="2">
        <v>0.84334445219435017</v>
      </c>
      <c r="AC81" s="2">
        <v>0.86517999337841067</v>
      </c>
      <c r="AD81" s="2">
        <v>0.83809167367865911</v>
      </c>
      <c r="AF81" s="7" t="s">
        <v>4</v>
      </c>
      <c r="AG81" s="7" t="s">
        <v>86</v>
      </c>
      <c r="AH81" s="53">
        <v>3.8771328411429371</v>
      </c>
      <c r="AI81" s="53">
        <v>2.9223453829729231</v>
      </c>
      <c r="AK81" s="7" t="s">
        <v>4</v>
      </c>
      <c r="AL81" s="7" t="s">
        <v>86</v>
      </c>
      <c r="AM81" s="8">
        <v>1.2923776137143124</v>
      </c>
      <c r="AN81" s="8">
        <v>0.97411512765764108</v>
      </c>
    </row>
    <row r="82" spans="1:40" ht="16.5" x14ac:dyDescent="0.35">
      <c r="A82" s="1" t="s">
        <v>2</v>
      </c>
      <c r="B82" s="1" t="s">
        <v>21</v>
      </c>
      <c r="C82" s="1" t="s">
        <v>85</v>
      </c>
      <c r="D82" s="2">
        <v>5.4391230000000004</v>
      </c>
      <c r="E82" s="2">
        <v>-3.8679070000000002</v>
      </c>
      <c r="F82" s="2">
        <v>0.47043499999999999</v>
      </c>
      <c r="G82" s="2">
        <v>0.46876800000000002</v>
      </c>
      <c r="H82" s="2">
        <v>0.62202299999999999</v>
      </c>
      <c r="I82" s="2">
        <v>0.59117500000000001</v>
      </c>
      <c r="J82" s="2">
        <v>0.62203200000000003</v>
      </c>
      <c r="K82" s="2">
        <v>0.59118599999999999</v>
      </c>
      <c r="M82" s="7" t="s">
        <v>4</v>
      </c>
      <c r="N82" s="7" t="s">
        <v>85</v>
      </c>
      <c r="O82" s="8">
        <v>23.735775</v>
      </c>
      <c r="P82" s="8">
        <v>-17.114003</v>
      </c>
      <c r="T82" s="1" t="s">
        <v>2</v>
      </c>
      <c r="U82" s="1" t="s">
        <v>21</v>
      </c>
      <c r="V82" s="1" t="s">
        <v>85</v>
      </c>
      <c r="W82" s="2">
        <v>0.95811600498441585</v>
      </c>
      <c r="X82" s="2">
        <v>0.88892839266023516</v>
      </c>
      <c r="Y82" s="2">
        <v>0.95510876141517753</v>
      </c>
      <c r="Z82" s="2">
        <v>0.95172430595314961</v>
      </c>
      <c r="AA82" s="2">
        <v>0.87760290642305383</v>
      </c>
      <c r="AB82" s="2">
        <v>0.83407992663398112</v>
      </c>
      <c r="AC82" s="2">
        <v>0.87761560438785224</v>
      </c>
      <c r="AD82" s="2">
        <v>0.83409544636873467</v>
      </c>
      <c r="AF82" s="7" t="s">
        <v>4</v>
      </c>
      <c r="AG82" s="7" t="s">
        <v>85</v>
      </c>
      <c r="AH82" s="53">
        <v>3.8754734380768223</v>
      </c>
      <c r="AI82" s="53">
        <v>2.794299492882244</v>
      </c>
      <c r="AK82" s="7" t="s">
        <v>4</v>
      </c>
      <c r="AL82" s="7" t="s">
        <v>85</v>
      </c>
      <c r="AM82" s="8">
        <v>1.2918244793589408</v>
      </c>
      <c r="AN82" s="8">
        <v>0.93143316429408129</v>
      </c>
    </row>
    <row r="83" spans="1:40" ht="16.5" x14ac:dyDescent="0.35">
      <c r="A83" s="1" t="s">
        <v>2</v>
      </c>
      <c r="B83" s="1" t="s">
        <v>21</v>
      </c>
      <c r="C83" s="1" t="s">
        <v>87</v>
      </c>
      <c r="D83" s="2">
        <v>5.3064260000000001</v>
      </c>
      <c r="E83" s="2">
        <v>-3.7218369999999998</v>
      </c>
      <c r="F83" s="2">
        <v>0.46091399999999999</v>
      </c>
      <c r="G83" s="2">
        <v>0.45922000000000002</v>
      </c>
      <c r="H83" s="2">
        <v>0.64763400000000004</v>
      </c>
      <c r="I83" s="2">
        <v>0.62409499999999996</v>
      </c>
      <c r="J83" s="2">
        <v>0.64762699999999995</v>
      </c>
      <c r="K83" s="2">
        <v>0.62408799999999998</v>
      </c>
      <c r="M83" s="7" t="s">
        <v>4</v>
      </c>
      <c r="N83" s="7" t="s">
        <v>87</v>
      </c>
      <c r="O83" s="8">
        <v>23.377143</v>
      </c>
      <c r="P83" s="8">
        <v>-17.535741000000002</v>
      </c>
      <c r="T83" s="1" t="s">
        <v>2</v>
      </c>
      <c r="U83" s="1" t="s">
        <v>21</v>
      </c>
      <c r="V83" s="1" t="s">
        <v>87</v>
      </c>
      <c r="W83" s="2">
        <v>0.97196724224146314</v>
      </c>
      <c r="X83" s="2">
        <v>0.9030018970663769</v>
      </c>
      <c r="Y83" s="2">
        <v>0.95647536356995821</v>
      </c>
      <c r="Z83" s="2">
        <v>0.9529600239059699</v>
      </c>
      <c r="AA83" s="2">
        <v>0.86694394208540215</v>
      </c>
      <c r="AB83" s="2">
        <v>0.8354338708835376</v>
      </c>
      <c r="AC83" s="2">
        <v>0.86693457165766874</v>
      </c>
      <c r="AD83" s="2">
        <v>0.8354245004558043</v>
      </c>
      <c r="AF83" s="7" t="s">
        <v>4</v>
      </c>
      <c r="AG83" s="7" t="s">
        <v>87</v>
      </c>
      <c r="AH83" s="53">
        <v>4.0540364356398557</v>
      </c>
      <c r="AI83" s="53">
        <v>3.0410274232374626</v>
      </c>
      <c r="AK83" s="7" t="s">
        <v>4</v>
      </c>
      <c r="AL83" s="7" t="s">
        <v>87</v>
      </c>
      <c r="AM83" s="8">
        <v>1.3513454785466186</v>
      </c>
      <c r="AN83" s="8">
        <v>1.0136758077458208</v>
      </c>
    </row>
    <row r="84" spans="1:40" ht="16.5" x14ac:dyDescent="0.35">
      <c r="A84" s="1" t="s">
        <v>2</v>
      </c>
      <c r="B84" s="1" t="s">
        <v>21</v>
      </c>
      <c r="C84" s="1" t="s">
        <v>88</v>
      </c>
      <c r="D84" s="2">
        <v>5.393637</v>
      </c>
      <c r="E84" s="2">
        <v>-3.863874</v>
      </c>
      <c r="F84" s="2">
        <v>0.46232499999999999</v>
      </c>
      <c r="G84" s="2">
        <v>0.461393</v>
      </c>
      <c r="H84" s="2">
        <v>0.632911</v>
      </c>
      <c r="I84" s="2">
        <v>0.61413799999999996</v>
      </c>
      <c r="J84" s="2">
        <v>0.63290199999999996</v>
      </c>
      <c r="K84" s="2">
        <v>0.61413099999999998</v>
      </c>
      <c r="M84" s="7" t="s">
        <v>4</v>
      </c>
      <c r="N84" s="7" t="s">
        <v>88</v>
      </c>
      <c r="O84" s="8">
        <v>22.317547999999999</v>
      </c>
      <c r="P84" s="8">
        <v>-16.672226999999999</v>
      </c>
      <c r="T84" s="1" t="s">
        <v>2</v>
      </c>
      <c r="U84" s="1" t="s">
        <v>21</v>
      </c>
      <c r="V84" s="1" t="s">
        <v>88</v>
      </c>
      <c r="W84" s="2">
        <v>0.99277675928789155</v>
      </c>
      <c r="X84" s="2">
        <v>0.95427481639983647</v>
      </c>
      <c r="Y84" s="2">
        <v>0.96627924231752349</v>
      </c>
      <c r="Z84" s="2">
        <v>0.96433132201505245</v>
      </c>
      <c r="AA84" s="2">
        <v>0.88038564366214023</v>
      </c>
      <c r="AB84" s="2">
        <v>0.85427220956402949</v>
      </c>
      <c r="AC84" s="2">
        <v>0.88037312457052552</v>
      </c>
      <c r="AD84" s="2">
        <v>0.85426247249277365</v>
      </c>
      <c r="AF84" s="7" t="s">
        <v>4</v>
      </c>
      <c r="AG84" s="7" t="s">
        <v>88</v>
      </c>
      <c r="AH84" s="53">
        <v>3.886233004569263</v>
      </c>
      <c r="AI84" s="53">
        <v>2.9031934344700767</v>
      </c>
      <c r="AK84" s="7" t="s">
        <v>4</v>
      </c>
      <c r="AL84" s="7" t="s">
        <v>88</v>
      </c>
      <c r="AM84" s="8">
        <v>1.2954110015230877</v>
      </c>
      <c r="AN84" s="8">
        <v>0.96773114482335887</v>
      </c>
    </row>
    <row r="85" spans="1:40" ht="16.5" x14ac:dyDescent="0.35">
      <c r="A85" s="24" t="s">
        <v>3</v>
      </c>
      <c r="B85" s="24" t="s">
        <v>68</v>
      </c>
      <c r="C85" s="24" t="s">
        <v>86</v>
      </c>
      <c r="D85" s="40">
        <v>4.8722599999999998</v>
      </c>
      <c r="E85" s="40">
        <v>-3.1201379999999999</v>
      </c>
      <c r="F85" s="40">
        <v>0.46661000000000002</v>
      </c>
      <c r="G85" s="40">
        <v>0.46377000000000002</v>
      </c>
      <c r="H85" s="40">
        <v>0.59040899999999996</v>
      </c>
      <c r="I85" s="40">
        <v>0.56896999999999998</v>
      </c>
      <c r="J85" s="40">
        <v>0.65371900000000005</v>
      </c>
      <c r="K85" s="40">
        <v>0.62742600000000004</v>
      </c>
      <c r="M85" s="5" t="s">
        <v>10</v>
      </c>
      <c r="N85" s="5" t="s">
        <v>86</v>
      </c>
      <c r="O85" s="6">
        <v>25.716726999999999</v>
      </c>
      <c r="P85" s="6">
        <v>-14.864131</v>
      </c>
      <c r="T85" s="24" t="s">
        <v>3</v>
      </c>
      <c r="U85" s="24" t="s">
        <v>68</v>
      </c>
      <c r="V85" s="24" t="s">
        <v>86</v>
      </c>
      <c r="W85" s="40">
        <v>0.89995880950225993</v>
      </c>
      <c r="X85" s="40">
        <v>0.7873859287235272</v>
      </c>
      <c r="Y85" s="40">
        <v>0.95402343502413633</v>
      </c>
      <c r="Z85" s="40">
        <v>0.94821681588723716</v>
      </c>
      <c r="AA85" s="40">
        <v>0.77261776548843375</v>
      </c>
      <c r="AB85" s="40">
        <v>0.74456237968925632</v>
      </c>
      <c r="AC85" s="40">
        <v>0.85546614810636945</v>
      </c>
      <c r="AD85" s="40">
        <v>0.82105874762977205</v>
      </c>
      <c r="AF85" s="5" t="s">
        <v>10</v>
      </c>
      <c r="AG85" s="5" t="s">
        <v>86</v>
      </c>
      <c r="AH85" s="51">
        <v>4.8053172781924625</v>
      </c>
      <c r="AI85" s="51">
        <v>2.7774477490707201</v>
      </c>
      <c r="AK85" s="5" t="s">
        <v>10</v>
      </c>
      <c r="AL85" s="5" t="s">
        <v>86</v>
      </c>
      <c r="AM85" s="6">
        <v>1.2013293195481156</v>
      </c>
      <c r="AN85" s="6">
        <v>0.69436193726768003</v>
      </c>
    </row>
    <row r="86" spans="1:40" ht="16.5" x14ac:dyDescent="0.35">
      <c r="A86" s="24" t="s">
        <v>3</v>
      </c>
      <c r="B86" s="24" t="s">
        <v>68</v>
      </c>
      <c r="C86" s="24" t="s">
        <v>85</v>
      </c>
      <c r="D86" s="40">
        <v>5.3483669999999996</v>
      </c>
      <c r="E86" s="40">
        <v>-3.7462339999999998</v>
      </c>
      <c r="F86" s="40">
        <v>0.46992400000000001</v>
      </c>
      <c r="G86" s="40">
        <v>0.46715299999999998</v>
      </c>
      <c r="H86" s="40">
        <v>0.54687200000000002</v>
      </c>
      <c r="I86" s="40">
        <v>0.47097800000000001</v>
      </c>
      <c r="J86" s="40">
        <v>0.61455499999999996</v>
      </c>
      <c r="K86" s="40">
        <v>0.57140999999999997</v>
      </c>
      <c r="M86" s="5" t="s">
        <v>10</v>
      </c>
      <c r="N86" s="5" t="s">
        <v>85</v>
      </c>
      <c r="O86" s="6">
        <v>29.055326000000001</v>
      </c>
      <c r="P86" s="6">
        <v>-13.855506</v>
      </c>
      <c r="T86" s="24" t="s">
        <v>3</v>
      </c>
      <c r="U86" s="24" t="s">
        <v>68</v>
      </c>
      <c r="V86" s="24" t="s">
        <v>85</v>
      </c>
      <c r="W86" s="40">
        <v>0.94212909383194399</v>
      </c>
      <c r="X86" s="40">
        <v>0.86096531487161476</v>
      </c>
      <c r="Y86" s="40">
        <v>0.95407129486383002</v>
      </c>
      <c r="Z86" s="40">
        <v>0.94844542438675783</v>
      </c>
      <c r="AA86" s="40">
        <v>0.7715734894712708</v>
      </c>
      <c r="AB86" s="40">
        <v>0.66449578498112938</v>
      </c>
      <c r="AC86" s="40">
        <v>0.86706641741032053</v>
      </c>
      <c r="AD86" s="40">
        <v>0.80619378505167361</v>
      </c>
      <c r="AF86" s="5" t="s">
        <v>10</v>
      </c>
      <c r="AG86" s="5" t="s">
        <v>85</v>
      </c>
      <c r="AH86" s="51">
        <v>4.7440264388949966</v>
      </c>
      <c r="AI86" s="51">
        <v>2.2622663668708536</v>
      </c>
      <c r="AK86" s="5" t="s">
        <v>10</v>
      </c>
      <c r="AL86" s="5" t="s">
        <v>85</v>
      </c>
      <c r="AM86" s="6">
        <v>1.1860066097237492</v>
      </c>
      <c r="AN86" s="6">
        <v>0.5655665917177134</v>
      </c>
    </row>
    <row r="87" spans="1:40" ht="16.5" x14ac:dyDescent="0.35">
      <c r="A87" s="24" t="s">
        <v>3</v>
      </c>
      <c r="B87" s="24" t="s">
        <v>68</v>
      </c>
      <c r="C87" s="24" t="s">
        <v>87</v>
      </c>
      <c r="D87" s="40">
        <v>5.2276069999999999</v>
      </c>
      <c r="E87" s="40">
        <v>-3.6200100000000002</v>
      </c>
      <c r="F87" s="40">
        <v>0.46063199999999999</v>
      </c>
      <c r="G87" s="40">
        <v>0.45851500000000001</v>
      </c>
      <c r="H87" s="40">
        <v>0.55134499999999997</v>
      </c>
      <c r="I87" s="40">
        <v>0.46570400000000001</v>
      </c>
      <c r="J87" s="40">
        <v>0.64271100000000003</v>
      </c>
      <c r="K87" s="40">
        <v>0.61279399999999995</v>
      </c>
      <c r="M87" s="5" t="s">
        <v>10</v>
      </c>
      <c r="N87" s="5" t="s">
        <v>87</v>
      </c>
      <c r="O87" s="6">
        <v>28.617106</v>
      </c>
      <c r="P87" s="6">
        <v>-14.986167999999999</v>
      </c>
      <c r="T87" s="24" t="s">
        <v>3</v>
      </c>
      <c r="U87" s="24" t="s">
        <v>68</v>
      </c>
      <c r="V87" s="24" t="s">
        <v>87</v>
      </c>
      <c r="W87" s="40">
        <v>0.95753012655074576</v>
      </c>
      <c r="X87" s="40">
        <v>0.87829636209196027</v>
      </c>
      <c r="Y87" s="40">
        <v>0.95589016534962479</v>
      </c>
      <c r="Z87" s="40">
        <v>0.9514970283551365</v>
      </c>
      <c r="AA87" s="40">
        <v>0.73804835408436864</v>
      </c>
      <c r="AB87" s="40">
        <v>0.62340652529814689</v>
      </c>
      <c r="AC87" s="40">
        <v>0.86035385412385834</v>
      </c>
      <c r="AD87" s="40">
        <v>0.82030598462446669</v>
      </c>
      <c r="AF87" s="5" t="s">
        <v>10</v>
      </c>
      <c r="AG87" s="5" t="s">
        <v>87</v>
      </c>
      <c r="AH87" s="51">
        <v>4.9627446094062018</v>
      </c>
      <c r="AI87" s="51">
        <v>2.5988834949856816</v>
      </c>
      <c r="AK87" s="5" t="s">
        <v>10</v>
      </c>
      <c r="AL87" s="5" t="s">
        <v>87</v>
      </c>
      <c r="AM87" s="6">
        <v>1.2406861523515504</v>
      </c>
      <c r="AN87" s="6">
        <v>0.6497208737464204</v>
      </c>
    </row>
    <row r="88" spans="1:40" ht="16.5" x14ac:dyDescent="0.35">
      <c r="A88" s="24" t="s">
        <v>3</v>
      </c>
      <c r="B88" s="24" t="s">
        <v>68</v>
      </c>
      <c r="C88" s="24" t="s">
        <v>88</v>
      </c>
      <c r="D88" s="40">
        <v>5.1782490000000001</v>
      </c>
      <c r="E88" s="40">
        <v>-3.5043160000000002</v>
      </c>
      <c r="F88" s="40">
        <v>0.45691999999999999</v>
      </c>
      <c r="G88" s="40">
        <v>0.45471499999999998</v>
      </c>
      <c r="H88" s="40">
        <v>0.56185700000000005</v>
      </c>
      <c r="I88" s="40">
        <v>0.47622399999999998</v>
      </c>
      <c r="J88" s="40">
        <v>0.62474200000000002</v>
      </c>
      <c r="K88" s="40">
        <v>0.58838599999999996</v>
      </c>
      <c r="M88" s="5" t="s">
        <v>10</v>
      </c>
      <c r="N88" s="5" t="s">
        <v>88</v>
      </c>
      <c r="O88" s="6">
        <v>27.331136000000001</v>
      </c>
      <c r="P88" s="6">
        <v>-13.028922</v>
      </c>
      <c r="T88" s="24" t="s">
        <v>3</v>
      </c>
      <c r="U88" s="24" t="s">
        <v>68</v>
      </c>
      <c r="V88" s="24" t="s">
        <v>88</v>
      </c>
      <c r="W88" s="40">
        <v>0.95313148827141414</v>
      </c>
      <c r="X88" s="40">
        <v>0.86547348787952438</v>
      </c>
      <c r="Y88" s="40">
        <v>0.95498255858913716</v>
      </c>
      <c r="Z88" s="40">
        <v>0.95037401323833381</v>
      </c>
      <c r="AA88" s="40">
        <v>0.78154880637416502</v>
      </c>
      <c r="AB88" s="40">
        <v>0.66243243168053501</v>
      </c>
      <c r="AC88" s="40">
        <v>0.86902248150651962</v>
      </c>
      <c r="AD88" s="40">
        <v>0.818450915423799</v>
      </c>
      <c r="AF88" s="5" t="s">
        <v>10</v>
      </c>
      <c r="AG88" s="5" t="s">
        <v>88</v>
      </c>
      <c r="AH88" s="51">
        <v>4.7592666889557558</v>
      </c>
      <c r="AI88" s="51">
        <v>2.2687719408224671</v>
      </c>
      <c r="AK88" s="5" t="s">
        <v>10</v>
      </c>
      <c r="AL88" s="5" t="s">
        <v>88</v>
      </c>
      <c r="AM88" s="6">
        <v>1.1898166722389389</v>
      </c>
      <c r="AN88" s="6">
        <v>0.56719298520561678</v>
      </c>
    </row>
    <row r="89" spans="1:40" ht="16.5" x14ac:dyDescent="0.35">
      <c r="A89" s="24" t="s">
        <v>3</v>
      </c>
      <c r="B89" s="24" t="s">
        <v>69</v>
      </c>
      <c r="C89" s="24" t="s">
        <v>86</v>
      </c>
      <c r="D89" s="40">
        <v>3.895991</v>
      </c>
      <c r="E89" s="40">
        <v>-1.3161069999999999</v>
      </c>
      <c r="F89" s="40">
        <v>0.39296199999999998</v>
      </c>
      <c r="G89" s="40">
        <v>0.38696599999999998</v>
      </c>
      <c r="H89" s="40">
        <v>0.50315900000000002</v>
      </c>
      <c r="I89" s="40">
        <v>0.44781199999999999</v>
      </c>
      <c r="J89" s="40">
        <v>0.48818</v>
      </c>
      <c r="K89" s="40">
        <v>0.34197300000000003</v>
      </c>
      <c r="T89" s="24" t="s">
        <v>3</v>
      </c>
      <c r="U89" s="24" t="s">
        <v>69</v>
      </c>
      <c r="V89" s="24" t="s">
        <v>86</v>
      </c>
      <c r="W89" s="40">
        <v>0.71963142816506487</v>
      </c>
      <c r="X89" s="40">
        <v>0.33212765989662479</v>
      </c>
      <c r="Y89" s="40">
        <v>0.80344389763175805</v>
      </c>
      <c r="Z89" s="40">
        <v>0.79118457074976944</v>
      </c>
      <c r="AA89" s="40">
        <v>0.65844115226122035</v>
      </c>
      <c r="AB89" s="40">
        <v>0.58601326673358045</v>
      </c>
      <c r="AC89" s="40">
        <v>0.6388394159915306</v>
      </c>
      <c r="AD89" s="40">
        <v>0.44751081897019895</v>
      </c>
    </row>
    <row r="90" spans="1:40" ht="16.5" x14ac:dyDescent="0.35">
      <c r="A90" s="24" t="s">
        <v>3</v>
      </c>
      <c r="B90" s="24" t="s">
        <v>69</v>
      </c>
      <c r="C90" s="24" t="s">
        <v>85</v>
      </c>
      <c r="D90" s="40">
        <v>3.9047179999999999</v>
      </c>
      <c r="E90" s="40">
        <v>-1.3205899999999999</v>
      </c>
      <c r="F90" s="40">
        <v>0.39352999999999999</v>
      </c>
      <c r="G90" s="40">
        <v>0.38758799999999999</v>
      </c>
      <c r="H90" s="40">
        <v>0.49795099999999998</v>
      </c>
      <c r="I90" s="40">
        <v>0.44628699999999999</v>
      </c>
      <c r="J90" s="40">
        <v>0.45651799999999998</v>
      </c>
      <c r="K90" s="40">
        <v>0.30768000000000001</v>
      </c>
      <c r="T90" s="24" t="s">
        <v>3</v>
      </c>
      <c r="U90" s="24" t="s">
        <v>69</v>
      </c>
      <c r="V90" s="24" t="s">
        <v>85</v>
      </c>
      <c r="W90" s="40">
        <v>0.68782647694320165</v>
      </c>
      <c r="X90" s="40">
        <v>0.30350004435555966</v>
      </c>
      <c r="Y90" s="40">
        <v>0.79897106057099232</v>
      </c>
      <c r="Z90" s="40">
        <v>0.78690721272733921</v>
      </c>
      <c r="AA90" s="40">
        <v>0.70255158548199348</v>
      </c>
      <c r="AB90" s="40">
        <v>0.62965962399915343</v>
      </c>
      <c r="AC90" s="40">
        <v>0.64409438820500153</v>
      </c>
      <c r="AD90" s="40">
        <v>0.43410108990864521</v>
      </c>
    </row>
    <row r="91" spans="1:40" ht="16.5" x14ac:dyDescent="0.35">
      <c r="A91" s="24" t="s">
        <v>3</v>
      </c>
      <c r="B91" s="24" t="s">
        <v>69</v>
      </c>
      <c r="C91" s="24" t="s">
        <v>87</v>
      </c>
      <c r="D91" s="40">
        <v>3.9227059999999998</v>
      </c>
      <c r="E91" s="40">
        <v>-1.2975460000000001</v>
      </c>
      <c r="F91" s="40">
        <v>0.38721699999999998</v>
      </c>
      <c r="G91" s="40">
        <v>0.381193</v>
      </c>
      <c r="H91" s="40">
        <v>0.50081100000000001</v>
      </c>
      <c r="I91" s="40">
        <v>0.44194299999999997</v>
      </c>
      <c r="J91" s="40">
        <v>0.47179900000000002</v>
      </c>
      <c r="K91" s="40">
        <v>0.31778200000000001</v>
      </c>
      <c r="T91" s="24" t="s">
        <v>3</v>
      </c>
      <c r="U91" s="24" t="s">
        <v>69</v>
      </c>
      <c r="V91" s="24" t="s">
        <v>87</v>
      </c>
      <c r="W91" s="40">
        <v>0.71851406821541286</v>
      </c>
      <c r="X91" s="40">
        <v>0.31481402853775947</v>
      </c>
      <c r="Y91" s="40">
        <v>0.80354148681851378</v>
      </c>
      <c r="Z91" s="40">
        <v>0.79104065675011626</v>
      </c>
      <c r="AA91" s="40">
        <v>0.67040189764547919</v>
      </c>
      <c r="AB91" s="40">
        <v>0.59159927767388498</v>
      </c>
      <c r="AC91" s="40">
        <v>0.63156549058874401</v>
      </c>
      <c r="AD91" s="40">
        <v>0.42539332370410332</v>
      </c>
    </row>
    <row r="92" spans="1:40" ht="16.5" x14ac:dyDescent="0.35">
      <c r="A92" s="24" t="s">
        <v>3</v>
      </c>
      <c r="B92" s="24" t="s">
        <v>69</v>
      </c>
      <c r="C92" s="24" t="s">
        <v>88</v>
      </c>
      <c r="D92" s="40">
        <v>3.9139080000000002</v>
      </c>
      <c r="E92" s="40">
        <v>-1.183271</v>
      </c>
      <c r="F92" s="40">
        <v>0.38460100000000003</v>
      </c>
      <c r="G92" s="40">
        <v>0.37854900000000002</v>
      </c>
      <c r="H92" s="40">
        <v>0.50330200000000003</v>
      </c>
      <c r="I92" s="40">
        <v>0.45473999999999998</v>
      </c>
      <c r="J92" s="40">
        <v>0.468171</v>
      </c>
      <c r="K92" s="40">
        <v>0.31065799999999999</v>
      </c>
      <c r="T92" s="24" t="s">
        <v>3</v>
      </c>
      <c r="U92" s="24" t="s">
        <v>69</v>
      </c>
      <c r="V92" s="24" t="s">
        <v>88</v>
      </c>
      <c r="W92" s="40">
        <v>0.72041127357865442</v>
      </c>
      <c r="X92" s="40">
        <v>0.29223668170241857</v>
      </c>
      <c r="Y92" s="40">
        <v>0.80383272129900374</v>
      </c>
      <c r="Z92" s="40">
        <v>0.79118377959239983</v>
      </c>
      <c r="AA92" s="40">
        <v>0.70009820531866651</v>
      </c>
      <c r="AB92" s="40">
        <v>0.63254796898603693</v>
      </c>
      <c r="AC92" s="40">
        <v>0.65123062670572618</v>
      </c>
      <c r="AD92" s="40">
        <v>0.43212844031592618</v>
      </c>
    </row>
    <row r="93" spans="1:40" ht="16.5" x14ac:dyDescent="0.35">
      <c r="A93" s="24" t="s">
        <v>3</v>
      </c>
      <c r="B93" s="24" t="s">
        <v>70</v>
      </c>
      <c r="C93" s="24" t="s">
        <v>86</v>
      </c>
      <c r="D93" s="40">
        <v>5.1835950000000004</v>
      </c>
      <c r="E93" s="40">
        <v>-3.521757</v>
      </c>
      <c r="F93" s="40">
        <v>0.46754099999999998</v>
      </c>
      <c r="G93" s="40">
        <v>0.465113</v>
      </c>
      <c r="H93" s="40">
        <v>0.55632499999999996</v>
      </c>
      <c r="I93" s="40">
        <v>0.48477900000000002</v>
      </c>
      <c r="J93" s="40">
        <v>0.65557500000000002</v>
      </c>
      <c r="K93" s="40">
        <v>0.63181100000000001</v>
      </c>
      <c r="T93" s="24" t="s">
        <v>3</v>
      </c>
      <c r="U93" s="24" t="s">
        <v>70</v>
      </c>
      <c r="V93" s="24" t="s">
        <v>86</v>
      </c>
      <c r="W93" s="40">
        <v>0.95746573153769854</v>
      </c>
      <c r="X93" s="40">
        <v>0.8887369424633087</v>
      </c>
      <c r="Y93" s="40">
        <v>0.95592694291725355</v>
      </c>
      <c r="Z93" s="40">
        <v>0.95096269247204546</v>
      </c>
      <c r="AA93" s="40">
        <v>0.72801494961179947</v>
      </c>
      <c r="AB93" s="40">
        <v>0.63438881815100623</v>
      </c>
      <c r="AC93" s="40">
        <v>0.85789493657799931</v>
      </c>
      <c r="AD93" s="40">
        <v>0.82679702211689332</v>
      </c>
    </row>
    <row r="94" spans="1:40" ht="16.5" x14ac:dyDescent="0.35">
      <c r="A94" s="24" t="s">
        <v>3</v>
      </c>
      <c r="B94" s="24" t="s">
        <v>70</v>
      </c>
      <c r="C94" s="24" t="s">
        <v>85</v>
      </c>
      <c r="D94" s="40">
        <v>5.0175109999999998</v>
      </c>
      <c r="E94" s="40">
        <v>-3.3342550000000002</v>
      </c>
      <c r="F94" s="40">
        <v>0.46901599999999999</v>
      </c>
      <c r="G94" s="40">
        <v>0.46684399999999998</v>
      </c>
      <c r="H94" s="40">
        <v>0.59100900000000001</v>
      </c>
      <c r="I94" s="40">
        <v>0.540655</v>
      </c>
      <c r="J94" s="40">
        <v>0.61336299999999999</v>
      </c>
      <c r="K94" s="40">
        <v>0.57153100000000001</v>
      </c>
      <c r="T94" s="24" t="s">
        <v>3</v>
      </c>
      <c r="U94" s="24" t="s">
        <v>70</v>
      </c>
      <c r="V94" s="24" t="s">
        <v>85</v>
      </c>
      <c r="W94" s="40">
        <v>0.88384792810998403</v>
      </c>
      <c r="X94" s="40">
        <v>0.76628366138827853</v>
      </c>
      <c r="Y94" s="40">
        <v>0.95222781222464503</v>
      </c>
      <c r="Z94" s="40">
        <v>0.9478180718146122</v>
      </c>
      <c r="AA94" s="40">
        <v>0.83384571972769916</v>
      </c>
      <c r="AB94" s="40">
        <v>0.76280201756551791</v>
      </c>
      <c r="AC94" s="40">
        <v>0.86538464251701874</v>
      </c>
      <c r="AD94" s="40">
        <v>0.80636450213396349</v>
      </c>
    </row>
    <row r="95" spans="1:40" ht="16.5" x14ac:dyDescent="0.35">
      <c r="A95" s="24" t="s">
        <v>3</v>
      </c>
      <c r="B95" s="24" t="s">
        <v>70</v>
      </c>
      <c r="C95" s="24" t="s">
        <v>87</v>
      </c>
      <c r="D95" s="40">
        <v>4.8880970000000001</v>
      </c>
      <c r="E95" s="40">
        <v>-3.1879040000000001</v>
      </c>
      <c r="F95" s="40">
        <v>0.45971099999999998</v>
      </c>
      <c r="G95" s="40">
        <v>0.456982</v>
      </c>
      <c r="H95" s="40">
        <v>0.58309299999999997</v>
      </c>
      <c r="I95" s="40">
        <v>0.53444499999999995</v>
      </c>
      <c r="J95" s="40">
        <v>0.64094300000000004</v>
      </c>
      <c r="K95" s="40">
        <v>0.60709199999999996</v>
      </c>
      <c r="T95" s="24" t="s">
        <v>3</v>
      </c>
      <c r="U95" s="24" t="s">
        <v>70</v>
      </c>
      <c r="V95" s="24" t="s">
        <v>87</v>
      </c>
      <c r="W95" s="40">
        <v>0.89534277136791673</v>
      </c>
      <c r="X95" s="40">
        <v>0.77345766611097999</v>
      </c>
      <c r="Y95" s="40">
        <v>0.95397893286406799</v>
      </c>
      <c r="Z95" s="40">
        <v>0.94831579122119669</v>
      </c>
      <c r="AA95" s="40">
        <v>0.78054725975227257</v>
      </c>
      <c r="AB95" s="40">
        <v>0.71542546427122833</v>
      </c>
      <c r="AC95" s="40">
        <v>0.85798715180494523</v>
      </c>
      <c r="AD95" s="40">
        <v>0.81267310191946518</v>
      </c>
    </row>
    <row r="96" spans="1:40" ht="16.5" x14ac:dyDescent="0.35">
      <c r="A96" s="24" t="s">
        <v>3</v>
      </c>
      <c r="B96" s="24" t="s">
        <v>70</v>
      </c>
      <c r="C96" s="24" t="s">
        <v>88</v>
      </c>
      <c r="D96" s="40">
        <v>4.8720039999999996</v>
      </c>
      <c r="E96" s="40">
        <v>-3.1143580000000002</v>
      </c>
      <c r="F96" s="40">
        <v>0.45605699999999999</v>
      </c>
      <c r="G96" s="40">
        <v>0.453185</v>
      </c>
      <c r="H96" s="40">
        <v>0.57267299999999999</v>
      </c>
      <c r="I96" s="40">
        <v>0.52556899999999995</v>
      </c>
      <c r="J96" s="40">
        <v>0.62320200000000003</v>
      </c>
      <c r="K96" s="40">
        <v>0.58199199999999995</v>
      </c>
      <c r="T96" s="24" t="s">
        <v>3</v>
      </c>
      <c r="U96" s="24" t="s">
        <v>70</v>
      </c>
      <c r="V96" s="24" t="s">
        <v>88</v>
      </c>
      <c r="W96" s="40">
        <v>0.89676267467715087</v>
      </c>
      <c r="X96" s="40">
        <v>0.76916416235450791</v>
      </c>
      <c r="Y96" s="40">
        <v>0.95317885127043267</v>
      </c>
      <c r="Z96" s="40">
        <v>0.94717624707655201</v>
      </c>
      <c r="AA96" s="40">
        <v>0.79659397247469055</v>
      </c>
      <c r="AB96" s="40">
        <v>0.73107182898364442</v>
      </c>
      <c r="AC96" s="40">
        <v>0.86688032583022445</v>
      </c>
      <c r="AD96" s="40">
        <v>0.80955679633663546</v>
      </c>
    </row>
    <row r="97" spans="1:30" ht="16.5" x14ac:dyDescent="0.35">
      <c r="A97" s="25" t="s">
        <v>3</v>
      </c>
      <c r="B97" s="25" t="s">
        <v>71</v>
      </c>
      <c r="C97" s="25" t="s">
        <v>86</v>
      </c>
      <c r="D97" s="26">
        <v>5.1837169999999997</v>
      </c>
      <c r="E97" s="26">
        <v>-2.7293940000000001</v>
      </c>
      <c r="F97" s="26">
        <v>0.467528</v>
      </c>
      <c r="G97" s="26">
        <v>0.31910899999999998</v>
      </c>
      <c r="H97" s="26">
        <v>0.65597399999999995</v>
      </c>
      <c r="I97" s="26">
        <v>0.43178100000000003</v>
      </c>
      <c r="J97" s="26">
        <v>0.55637999999999999</v>
      </c>
      <c r="K97" s="26">
        <v>0.22451199999999999</v>
      </c>
      <c r="T97" s="25" t="s">
        <v>3</v>
      </c>
      <c r="U97" s="25" t="s">
        <v>71</v>
      </c>
      <c r="V97" s="25" t="s">
        <v>86</v>
      </c>
      <c r="W97" s="26">
        <v>0.95748826624946659</v>
      </c>
      <c r="X97" s="26">
        <v>0.68877928782073827</v>
      </c>
      <c r="Y97" s="26">
        <v>0.95590036332261286</v>
      </c>
      <c r="Z97" s="26">
        <v>0.65244522047773745</v>
      </c>
      <c r="AA97" s="26">
        <v>0.85841707375482046</v>
      </c>
      <c r="AB97" s="26">
        <v>0.56503486803277292</v>
      </c>
      <c r="AC97" s="26">
        <v>0.7280869234081031</v>
      </c>
      <c r="AD97" s="26">
        <v>0.29379965374060901</v>
      </c>
    </row>
    <row r="98" spans="1:30" ht="16.5" x14ac:dyDescent="0.35">
      <c r="A98" s="25" t="s">
        <v>3</v>
      </c>
      <c r="B98" s="25" t="s">
        <v>71</v>
      </c>
      <c r="C98" s="25" t="s">
        <v>85</v>
      </c>
      <c r="D98" s="26">
        <v>5.0177040000000002</v>
      </c>
      <c r="E98" s="26">
        <v>-1.905335</v>
      </c>
      <c r="F98" s="26">
        <v>0.46901700000000002</v>
      </c>
      <c r="G98" s="26">
        <v>0.296902</v>
      </c>
      <c r="H98" s="26">
        <v>0.613375</v>
      </c>
      <c r="I98" s="26">
        <v>0.31654700000000002</v>
      </c>
      <c r="J98" s="26">
        <v>0.59118700000000002</v>
      </c>
      <c r="K98" s="26">
        <v>0.510436</v>
      </c>
      <c r="T98" s="25" t="s">
        <v>3</v>
      </c>
      <c r="U98" s="25" t="s">
        <v>71</v>
      </c>
      <c r="V98" s="25" t="s">
        <v>85</v>
      </c>
      <c r="W98" s="26">
        <v>0.8838819255740904</v>
      </c>
      <c r="X98" s="26">
        <v>0.43788704822253716</v>
      </c>
      <c r="Y98" s="26">
        <v>0.95222984249186882</v>
      </c>
      <c r="Z98" s="26">
        <v>0.60279039927235223</v>
      </c>
      <c r="AA98" s="26">
        <v>0.86540157313674992</v>
      </c>
      <c r="AB98" s="26">
        <v>0.44661140700504393</v>
      </c>
      <c r="AC98" s="26">
        <v>0.83409685725371241</v>
      </c>
      <c r="AD98" s="26">
        <v>0.72016648442735698</v>
      </c>
    </row>
    <row r="99" spans="1:30" ht="16.5" x14ac:dyDescent="0.35">
      <c r="A99" s="25" t="s">
        <v>3</v>
      </c>
      <c r="B99" s="25" t="s">
        <v>71</v>
      </c>
      <c r="C99" s="25" t="s">
        <v>87</v>
      </c>
      <c r="D99" s="26">
        <v>4.8883809999999999</v>
      </c>
      <c r="E99" s="26">
        <v>-1.9404969999999999</v>
      </c>
      <c r="F99" s="26">
        <v>0.45971099999999998</v>
      </c>
      <c r="G99" s="26">
        <v>0.31062699999999999</v>
      </c>
      <c r="H99" s="26">
        <v>0.64094799999999996</v>
      </c>
      <c r="I99" s="26">
        <v>0.38271899999999998</v>
      </c>
      <c r="J99" s="26">
        <v>0.58307200000000003</v>
      </c>
      <c r="K99" s="26">
        <v>0.52112199999999997</v>
      </c>
      <c r="T99" s="25" t="s">
        <v>3</v>
      </c>
      <c r="U99" s="25" t="s">
        <v>71</v>
      </c>
      <c r="V99" s="25" t="s">
        <v>87</v>
      </c>
      <c r="W99" s="26">
        <v>0.89539479106946285</v>
      </c>
      <c r="X99" s="26">
        <v>0.47080849383022766</v>
      </c>
      <c r="Y99" s="26">
        <v>0.95397893286406799</v>
      </c>
      <c r="Z99" s="26">
        <v>0.64460414038116742</v>
      </c>
      <c r="AA99" s="26">
        <v>0.85799384496761177</v>
      </c>
      <c r="AB99" s="26">
        <v>0.5123201045204282</v>
      </c>
      <c r="AC99" s="26">
        <v>0.780519148469073</v>
      </c>
      <c r="AD99" s="26">
        <v>0.69759086302978057</v>
      </c>
    </row>
    <row r="100" spans="1:30" ht="16.5" x14ac:dyDescent="0.35">
      <c r="A100" s="25" t="s">
        <v>3</v>
      </c>
      <c r="B100" s="25" t="s">
        <v>71</v>
      </c>
      <c r="C100" s="25" t="s">
        <v>88</v>
      </c>
      <c r="D100" s="26">
        <v>4.8764950000000002</v>
      </c>
      <c r="E100" s="26">
        <v>-1.7802199999999999</v>
      </c>
      <c r="F100" s="26">
        <v>0.45434400000000003</v>
      </c>
      <c r="G100" s="26">
        <v>0.29427599999999998</v>
      </c>
      <c r="H100" s="26">
        <v>0.621147</v>
      </c>
      <c r="I100" s="26">
        <v>0.324042</v>
      </c>
      <c r="J100" s="26">
        <v>0.59241299999999997</v>
      </c>
      <c r="K100" s="26">
        <v>0.52068499999999995</v>
      </c>
      <c r="T100" s="25" t="s">
        <v>3</v>
      </c>
      <c r="U100" s="25" t="s">
        <v>71</v>
      </c>
      <c r="V100" s="25" t="s">
        <v>88</v>
      </c>
      <c r="W100" s="26">
        <v>0.89758930806496739</v>
      </c>
      <c r="X100" s="26">
        <v>0.43966731670114417</v>
      </c>
      <c r="Y100" s="26">
        <v>0.94959860719518285</v>
      </c>
      <c r="Z100" s="26">
        <v>0.61504956537550759</v>
      </c>
      <c r="AA100" s="26">
        <v>0.86402179991153172</v>
      </c>
      <c r="AB100" s="26">
        <v>0.45074572055718298</v>
      </c>
      <c r="AC100" s="26">
        <v>0.82405251341629304</v>
      </c>
      <c r="AD100" s="26">
        <v>0.72427813526739382</v>
      </c>
    </row>
    <row r="101" spans="1:30" ht="16.5" x14ac:dyDescent="0.35">
      <c r="A101" s="25" t="s">
        <v>3</v>
      </c>
      <c r="B101" s="25" t="s">
        <v>72</v>
      </c>
      <c r="C101" s="25" t="s">
        <v>86</v>
      </c>
      <c r="D101" s="26">
        <v>3.8952740000000001</v>
      </c>
      <c r="E101" s="26">
        <v>-1.066389</v>
      </c>
      <c r="F101" s="26">
        <v>0.393011</v>
      </c>
      <c r="G101" s="26">
        <v>0.25934800000000002</v>
      </c>
      <c r="H101" s="26">
        <v>0.48908800000000002</v>
      </c>
      <c r="I101" s="26">
        <v>0.39377200000000001</v>
      </c>
      <c r="J101" s="26">
        <v>0.50291600000000003</v>
      </c>
      <c r="K101" s="26">
        <v>0.22637599999999999</v>
      </c>
      <c r="T101" s="25" t="s">
        <v>3</v>
      </c>
      <c r="U101" s="25" t="s">
        <v>72</v>
      </c>
      <c r="V101" s="25" t="s">
        <v>86</v>
      </c>
      <c r="W101" s="26">
        <v>0.71949899055573929</v>
      </c>
      <c r="X101" s="26">
        <v>0.26910979358783282</v>
      </c>
      <c r="Y101" s="26">
        <v>0.80354408225771168</v>
      </c>
      <c r="Z101" s="26">
        <v>0.5302588239142747</v>
      </c>
      <c r="AA101" s="26">
        <v>0.64002763793778061</v>
      </c>
      <c r="AB101" s="26">
        <v>0.51529574032901182</v>
      </c>
      <c r="AC101" s="26">
        <v>0.65812315894300588</v>
      </c>
      <c r="AD101" s="26">
        <v>0.29623891112806494</v>
      </c>
    </row>
    <row r="102" spans="1:30" ht="16.5" x14ac:dyDescent="0.35">
      <c r="A102" s="25" t="s">
        <v>3</v>
      </c>
      <c r="B102" s="25" t="s">
        <v>72</v>
      </c>
      <c r="C102" s="25" t="s">
        <v>85</v>
      </c>
      <c r="D102" s="26">
        <v>3.903807</v>
      </c>
      <c r="E102" s="26">
        <v>-1.0485580000000001</v>
      </c>
      <c r="F102" s="26">
        <v>0.39353199999999999</v>
      </c>
      <c r="G102" s="26">
        <v>0.24468699999999999</v>
      </c>
      <c r="H102" s="26">
        <v>0.45660400000000001</v>
      </c>
      <c r="I102" s="26">
        <v>0.34620600000000001</v>
      </c>
      <c r="J102" s="26">
        <v>0.498006</v>
      </c>
      <c r="K102" s="26">
        <v>0.200295</v>
      </c>
      <c r="T102" s="25" t="s">
        <v>3</v>
      </c>
      <c r="U102" s="25" t="s">
        <v>72</v>
      </c>
      <c r="V102" s="25" t="s">
        <v>85</v>
      </c>
      <c r="W102" s="26">
        <v>0.68766600186651361</v>
      </c>
      <c r="X102" s="26">
        <v>0.24098122771592773</v>
      </c>
      <c r="Y102" s="26">
        <v>0.79897512110543989</v>
      </c>
      <c r="Z102" s="26">
        <v>0.49677999618309759</v>
      </c>
      <c r="AA102" s="26">
        <v>0.64421572431307539</v>
      </c>
      <c r="AB102" s="26">
        <v>0.48845684455574756</v>
      </c>
      <c r="AC102" s="26">
        <v>0.7026291841557617</v>
      </c>
      <c r="AD102" s="26">
        <v>0.2825932065888328</v>
      </c>
    </row>
    <row r="103" spans="1:30" ht="16.5" x14ac:dyDescent="0.35">
      <c r="A103" s="25" t="s">
        <v>3</v>
      </c>
      <c r="B103" s="25" t="s">
        <v>72</v>
      </c>
      <c r="C103" s="25" t="s">
        <v>87</v>
      </c>
      <c r="D103" s="26">
        <v>3.9222009999999998</v>
      </c>
      <c r="E103" s="26">
        <v>-1.0536559999999999</v>
      </c>
      <c r="F103" s="26">
        <v>0.38721800000000001</v>
      </c>
      <c r="G103" s="26">
        <v>0.25662699999999999</v>
      </c>
      <c r="H103" s="26">
        <v>0.47183399999999998</v>
      </c>
      <c r="I103" s="26">
        <v>0.372338</v>
      </c>
      <c r="J103" s="26">
        <v>0.50093299999999996</v>
      </c>
      <c r="K103" s="26">
        <v>0.215835</v>
      </c>
      <c r="T103" s="25" t="s">
        <v>3</v>
      </c>
      <c r="U103" s="25" t="s">
        <v>72</v>
      </c>
      <c r="V103" s="25" t="s">
        <v>87</v>
      </c>
      <c r="W103" s="26">
        <v>0.71842156839400162</v>
      </c>
      <c r="X103" s="26">
        <v>0.25564079427857006</v>
      </c>
      <c r="Y103" s="26">
        <v>0.80354356198950794</v>
      </c>
      <c r="Z103" s="26">
        <v>0.53254490670031207</v>
      </c>
      <c r="AA103" s="26">
        <v>0.63161234272741018</v>
      </c>
      <c r="AB103" s="26">
        <v>0.49842376019201345</v>
      </c>
      <c r="AC103" s="26">
        <v>0.67056521081454445</v>
      </c>
      <c r="AD103" s="26">
        <v>0.28892375282953453</v>
      </c>
    </row>
    <row r="104" spans="1:30" ht="16.5" x14ac:dyDescent="0.35">
      <c r="A104" s="25" t="s">
        <v>3</v>
      </c>
      <c r="B104" s="25" t="s">
        <v>72</v>
      </c>
      <c r="C104" s="25" t="s">
        <v>88</v>
      </c>
      <c r="D104" s="26">
        <v>3.288424</v>
      </c>
      <c r="E104" s="26">
        <v>-0.499529</v>
      </c>
      <c r="F104" s="26">
        <v>0.37217899999999998</v>
      </c>
      <c r="G104" s="26">
        <v>0.23880299999999999</v>
      </c>
      <c r="H104" s="26">
        <v>0.42213899999999999</v>
      </c>
      <c r="I104" s="26">
        <v>0.36551299999999998</v>
      </c>
      <c r="J104" s="26">
        <v>0.53118399999999999</v>
      </c>
      <c r="K104" s="26">
        <v>0.238456</v>
      </c>
      <c r="T104" s="25" t="s">
        <v>3</v>
      </c>
      <c r="U104" s="25" t="s">
        <v>72</v>
      </c>
      <c r="V104" s="25" t="s">
        <v>88</v>
      </c>
      <c r="W104" s="26">
        <v>0.6052819130921353</v>
      </c>
      <c r="X104" s="26">
        <v>0.12337046828167635</v>
      </c>
      <c r="Y104" s="26">
        <v>0.77787020413452346</v>
      </c>
      <c r="Z104" s="26">
        <v>0.49910859655686274</v>
      </c>
      <c r="AA104" s="26">
        <v>0.58719964612701026</v>
      </c>
      <c r="AB104" s="26">
        <v>0.50843230370759851</v>
      </c>
      <c r="AC104" s="26">
        <v>0.73888235114104561</v>
      </c>
      <c r="AD104" s="26">
        <v>0.33169472334198541</v>
      </c>
    </row>
    <row r="105" spans="1:30" ht="16.5" x14ac:dyDescent="0.35">
      <c r="A105" s="25" t="s">
        <v>3</v>
      </c>
      <c r="B105" s="25" t="s">
        <v>73</v>
      </c>
      <c r="C105" s="25" t="s">
        <v>86</v>
      </c>
      <c r="D105" s="26">
        <v>4.8707799999999999</v>
      </c>
      <c r="E105" s="26">
        <v>-1.9210290000000001</v>
      </c>
      <c r="F105" s="26">
        <v>0.466584</v>
      </c>
      <c r="G105" s="26">
        <v>0.313245</v>
      </c>
      <c r="H105" s="26">
        <v>0.65348099999999998</v>
      </c>
      <c r="I105" s="26">
        <v>0.39961000000000002</v>
      </c>
      <c r="J105" s="26">
        <v>0.589561</v>
      </c>
      <c r="K105" s="26">
        <v>0.494923</v>
      </c>
      <c r="T105" s="25" t="s">
        <v>3</v>
      </c>
      <c r="U105" s="25" t="s">
        <v>73</v>
      </c>
      <c r="V105" s="25" t="s">
        <v>86</v>
      </c>
      <c r="W105" s="26">
        <v>0.89968543758900743</v>
      </c>
      <c r="X105" s="26">
        <v>0.48478343049885253</v>
      </c>
      <c r="Y105" s="26">
        <v>0.95397027583485483</v>
      </c>
      <c r="Z105" s="26">
        <v>0.64045577871056247</v>
      </c>
      <c r="AA105" s="26">
        <v>0.8551546978605461</v>
      </c>
      <c r="AB105" s="26">
        <v>0.52293543165302869</v>
      </c>
      <c r="AC105" s="26">
        <v>0.77150806041087872</v>
      </c>
      <c r="AD105" s="26">
        <v>0.6476634034183627</v>
      </c>
    </row>
    <row r="106" spans="1:30" ht="16.5" x14ac:dyDescent="0.35">
      <c r="A106" s="25" t="s">
        <v>3</v>
      </c>
      <c r="B106" s="25" t="s">
        <v>73</v>
      </c>
      <c r="C106" s="25" t="s">
        <v>85</v>
      </c>
      <c r="D106" s="26">
        <v>5.347963</v>
      </c>
      <c r="E106" s="26">
        <v>-2.7762060000000002</v>
      </c>
      <c r="F106" s="26">
        <v>0.46992400000000001</v>
      </c>
      <c r="G106" s="26">
        <v>0.30222199999999999</v>
      </c>
      <c r="H106" s="26">
        <v>0.61454399999999998</v>
      </c>
      <c r="I106" s="26">
        <v>0.36593799999999999</v>
      </c>
      <c r="J106" s="26">
        <v>0.54702300000000004</v>
      </c>
      <c r="K106" s="26">
        <v>0.20529600000000001</v>
      </c>
      <c r="T106" s="25" t="s">
        <v>3</v>
      </c>
      <c r="U106" s="25" t="s">
        <v>73</v>
      </c>
      <c r="V106" s="25" t="s">
        <v>85</v>
      </c>
      <c r="W106" s="26">
        <v>0.94205792815578382</v>
      </c>
      <c r="X106" s="26">
        <v>0.6380319736937059</v>
      </c>
      <c r="Y106" s="26">
        <v>0.95407129486383002</v>
      </c>
      <c r="Z106" s="26">
        <v>0.61359142090281926</v>
      </c>
      <c r="AA106" s="26">
        <v>0.86705089767556687</v>
      </c>
      <c r="AB106" s="26">
        <v>0.51629642693379418</v>
      </c>
      <c r="AC106" s="26">
        <v>0.77178653310288881</v>
      </c>
      <c r="AD106" s="26">
        <v>0.28964904236182143</v>
      </c>
    </row>
    <row r="107" spans="1:30" ht="16.5" x14ac:dyDescent="0.35">
      <c r="A107" s="25" t="s">
        <v>3</v>
      </c>
      <c r="B107" s="25" t="s">
        <v>73</v>
      </c>
      <c r="C107" s="25" t="s">
        <v>87</v>
      </c>
      <c r="D107" s="26">
        <v>5.2273690000000004</v>
      </c>
      <c r="E107" s="26">
        <v>-2.8221270000000001</v>
      </c>
      <c r="F107" s="26">
        <v>0.46062999999999998</v>
      </c>
      <c r="G107" s="26">
        <v>0.31609300000000001</v>
      </c>
      <c r="H107" s="26">
        <v>0.64270899999999997</v>
      </c>
      <c r="I107" s="26">
        <v>0.424035</v>
      </c>
      <c r="J107" s="26">
        <v>0.55139899999999997</v>
      </c>
      <c r="K107" s="26">
        <v>0.22089500000000001</v>
      </c>
      <c r="T107" s="25" t="s">
        <v>3</v>
      </c>
      <c r="U107" s="25" t="s">
        <v>73</v>
      </c>
      <c r="V107" s="25" t="s">
        <v>87</v>
      </c>
      <c r="W107" s="26">
        <v>0.95748653257550653</v>
      </c>
      <c r="X107" s="26">
        <v>0.68471188683498041</v>
      </c>
      <c r="Y107" s="26">
        <v>0.95588601500763659</v>
      </c>
      <c r="Z107" s="26">
        <v>0.65594702503486291</v>
      </c>
      <c r="AA107" s="26">
        <v>0.86035117685879159</v>
      </c>
      <c r="AB107" s="26">
        <v>0.56762704626715621</v>
      </c>
      <c r="AC107" s="26">
        <v>0.73812064024116797</v>
      </c>
      <c r="AD107" s="26">
        <v>0.29569723344814342</v>
      </c>
    </row>
    <row r="108" spans="1:30" ht="16.5" x14ac:dyDescent="0.35">
      <c r="A108" s="25" t="s">
        <v>3</v>
      </c>
      <c r="B108" s="25" t="s">
        <v>73</v>
      </c>
      <c r="C108" s="25" t="s">
        <v>88</v>
      </c>
      <c r="D108" s="26">
        <v>5.2874369999999997</v>
      </c>
      <c r="E108" s="26">
        <v>-2.8153290000000002</v>
      </c>
      <c r="F108" s="26">
        <v>0.46184500000000001</v>
      </c>
      <c r="G108" s="26">
        <v>0.30590299999999998</v>
      </c>
      <c r="H108" s="26">
        <v>0.62700999999999996</v>
      </c>
      <c r="I108" s="26">
        <v>0.39970099999999997</v>
      </c>
      <c r="J108" s="26">
        <v>0.56326500000000002</v>
      </c>
      <c r="K108" s="26">
        <v>0.22627900000000001</v>
      </c>
      <c r="T108" s="25" t="s">
        <v>3</v>
      </c>
      <c r="U108" s="25" t="s">
        <v>73</v>
      </c>
      <c r="V108" s="25" t="s">
        <v>88</v>
      </c>
      <c r="W108" s="26">
        <v>0.97322911604894635</v>
      </c>
      <c r="X108" s="26">
        <v>0.69531189800188498</v>
      </c>
      <c r="Y108" s="26">
        <v>0.9652760215608861</v>
      </c>
      <c r="Z108" s="26">
        <v>0.63935049816180689</v>
      </c>
      <c r="AA108" s="26">
        <v>0.87217729259342713</v>
      </c>
      <c r="AB108" s="26">
        <v>0.55598815972135274</v>
      </c>
      <c r="AC108" s="26">
        <v>0.78350734870677785</v>
      </c>
      <c r="AD108" s="26">
        <v>0.31475639238727948</v>
      </c>
    </row>
    <row r="109" spans="1:30" ht="16.5" x14ac:dyDescent="0.35">
      <c r="A109" s="7" t="s">
        <v>4</v>
      </c>
      <c r="B109" s="7" t="s">
        <v>7</v>
      </c>
      <c r="C109" s="7" t="s">
        <v>86</v>
      </c>
      <c r="D109" s="8">
        <v>4.8597840000000003</v>
      </c>
      <c r="E109" s="8">
        <v>-3.0855000000000001</v>
      </c>
      <c r="F109" s="8">
        <v>0.46626800000000002</v>
      </c>
      <c r="G109" s="8">
        <v>0.46224700000000002</v>
      </c>
      <c r="H109" s="8">
        <v>0.56498499999999996</v>
      </c>
      <c r="I109" s="8">
        <v>0.53966899999999995</v>
      </c>
      <c r="J109" s="8">
        <v>0.65208200000000005</v>
      </c>
      <c r="K109" s="8">
        <v>0.62226800000000004</v>
      </c>
      <c r="T109" s="7" t="s">
        <v>4</v>
      </c>
      <c r="U109" s="7" t="s">
        <v>7</v>
      </c>
      <c r="V109" s="7" t="s">
        <v>86</v>
      </c>
      <c r="W109" s="8">
        <v>0.89765435815784278</v>
      </c>
      <c r="X109" s="8">
        <v>0.77864481733706759</v>
      </c>
      <c r="Y109" s="8">
        <v>0.95332418722666468</v>
      </c>
      <c r="Z109" s="8">
        <v>0.94510291414586478</v>
      </c>
      <c r="AA109" s="8">
        <v>0.73934755099343463</v>
      </c>
      <c r="AB109" s="8">
        <v>0.70621866686208634</v>
      </c>
      <c r="AC109" s="8">
        <v>0.85332394620547602</v>
      </c>
      <c r="AD109" s="8">
        <v>0.8143089141509644</v>
      </c>
    </row>
    <row r="110" spans="1:30" ht="16.5" x14ac:dyDescent="0.35">
      <c r="A110" s="7" t="s">
        <v>4</v>
      </c>
      <c r="B110" s="7" t="s">
        <v>7</v>
      </c>
      <c r="C110" s="7" t="s">
        <v>85</v>
      </c>
      <c r="D110" s="8">
        <v>5.3464299999999998</v>
      </c>
      <c r="E110" s="8">
        <v>-3.7424230000000001</v>
      </c>
      <c r="F110" s="8">
        <v>0.46987699999999999</v>
      </c>
      <c r="G110" s="8">
        <v>0.46684500000000001</v>
      </c>
      <c r="H110" s="8">
        <v>0.53808699999999998</v>
      </c>
      <c r="I110" s="8">
        <v>0.46190500000000001</v>
      </c>
      <c r="J110" s="8">
        <v>0.61339999999999995</v>
      </c>
      <c r="K110" s="8">
        <v>0.56928800000000002</v>
      </c>
      <c r="T110" s="7" t="s">
        <v>4</v>
      </c>
      <c r="U110" s="7" t="s">
        <v>7</v>
      </c>
      <c r="V110" s="7" t="s">
        <v>85</v>
      </c>
      <c r="W110" s="8">
        <v>0.94178788612223518</v>
      </c>
      <c r="X110" s="8">
        <v>0.86008946493405736</v>
      </c>
      <c r="Y110" s="8">
        <v>0.95397587230431269</v>
      </c>
      <c r="Z110" s="8">
        <v>0.94782010208183609</v>
      </c>
      <c r="AA110" s="8">
        <v>0.75917886494303544</v>
      </c>
      <c r="AB110" s="8">
        <v>0.65169482557934466</v>
      </c>
      <c r="AC110" s="8">
        <v>0.86543684526118991</v>
      </c>
      <c r="AD110" s="8">
        <v>0.80319988712920176</v>
      </c>
    </row>
    <row r="111" spans="1:30" ht="16.5" x14ac:dyDescent="0.35">
      <c r="A111" s="7" t="s">
        <v>4</v>
      </c>
      <c r="B111" s="7" t="s">
        <v>7</v>
      </c>
      <c r="C111" s="7" t="s">
        <v>87</v>
      </c>
      <c r="D111" s="8">
        <v>5.2272790000000002</v>
      </c>
      <c r="E111" s="8">
        <v>-3.6215660000000001</v>
      </c>
      <c r="F111" s="8">
        <v>0.46057799999999999</v>
      </c>
      <c r="G111" s="8">
        <v>0.45844800000000002</v>
      </c>
      <c r="H111" s="8">
        <v>0.54207000000000005</v>
      </c>
      <c r="I111" s="8">
        <v>0.45582800000000001</v>
      </c>
      <c r="J111" s="8">
        <v>0.64181999999999995</v>
      </c>
      <c r="K111" s="8">
        <v>0.61171500000000001</v>
      </c>
      <c r="T111" s="7" t="s">
        <v>4</v>
      </c>
      <c r="U111" s="7" t="s">
        <v>7</v>
      </c>
      <c r="V111" s="7" t="s">
        <v>87</v>
      </c>
      <c r="W111" s="8">
        <v>0.95747004745881936</v>
      </c>
      <c r="X111" s="8">
        <v>0.87867388291080195</v>
      </c>
      <c r="Y111" s="8">
        <v>0.95577810611594394</v>
      </c>
      <c r="Z111" s="8">
        <v>0.95135799189853254</v>
      </c>
      <c r="AA111" s="8">
        <v>0.72563253733780797</v>
      </c>
      <c r="AB111" s="8">
        <v>0.61018619039905975</v>
      </c>
      <c r="AC111" s="8">
        <v>0.85916113253666837</v>
      </c>
      <c r="AD111" s="8">
        <v>0.81886160012101239</v>
      </c>
    </row>
    <row r="112" spans="1:30" ht="16.5" x14ac:dyDescent="0.35">
      <c r="A112" s="7" t="s">
        <v>4</v>
      </c>
      <c r="B112" s="7" t="s">
        <v>7</v>
      </c>
      <c r="C112" s="7" t="s">
        <v>88</v>
      </c>
      <c r="D112" s="8">
        <v>5.1838170000000003</v>
      </c>
      <c r="E112" s="8">
        <v>-3.5120339999999999</v>
      </c>
      <c r="F112" s="8">
        <v>0.45690399999999998</v>
      </c>
      <c r="G112" s="8">
        <v>0.45443600000000001</v>
      </c>
      <c r="H112" s="8">
        <v>0.54556899999999997</v>
      </c>
      <c r="I112" s="8">
        <v>0.45682600000000001</v>
      </c>
      <c r="J112" s="8">
        <v>0.62377199999999999</v>
      </c>
      <c r="K112" s="8">
        <v>0.58729699999999996</v>
      </c>
      <c r="T112" s="7" t="s">
        <v>4</v>
      </c>
      <c r="U112" s="7" t="s">
        <v>7</v>
      </c>
      <c r="V112" s="7" t="s">
        <v>88</v>
      </c>
      <c r="W112" s="8">
        <v>0.95415635905817919</v>
      </c>
      <c r="X112" s="8">
        <v>0.8673796300138108</v>
      </c>
      <c r="Y112" s="8">
        <v>0.95494911789724923</v>
      </c>
      <c r="Z112" s="8">
        <v>0.94979089117353832</v>
      </c>
      <c r="AA112" s="8">
        <v>0.7588920325718943</v>
      </c>
      <c r="AB112" s="8">
        <v>0.6354496162202915</v>
      </c>
      <c r="AC112" s="8">
        <v>0.86767320163248951</v>
      </c>
      <c r="AD112" s="8">
        <v>0.81693610533841876</v>
      </c>
    </row>
    <row r="113" spans="1:30" ht="16.5" x14ac:dyDescent="0.35">
      <c r="A113" s="7" t="s">
        <v>4</v>
      </c>
      <c r="B113" s="7" t="s">
        <v>8</v>
      </c>
      <c r="C113" s="7" t="s">
        <v>86</v>
      </c>
      <c r="D113" s="8">
        <v>3.8795169999999999</v>
      </c>
      <c r="E113" s="8">
        <v>-1.305418</v>
      </c>
      <c r="F113" s="8">
        <v>0.392814</v>
      </c>
      <c r="G113" s="8">
        <v>0.38674399999999998</v>
      </c>
      <c r="H113" s="8">
        <v>0.49825399999999997</v>
      </c>
      <c r="I113" s="8">
        <v>0.43994899999999998</v>
      </c>
      <c r="J113" s="8">
        <v>0.48200399999999999</v>
      </c>
      <c r="K113" s="8">
        <v>0.32834200000000002</v>
      </c>
      <c r="T113" s="7" t="s">
        <v>4</v>
      </c>
      <c r="U113" s="7" t="s">
        <v>8</v>
      </c>
      <c r="V113" s="7" t="s">
        <v>86</v>
      </c>
      <c r="W113" s="8">
        <v>0.71658850323336165</v>
      </c>
      <c r="X113" s="8">
        <v>0.32943022529849941</v>
      </c>
      <c r="Y113" s="8">
        <v>0.80314129916969434</v>
      </c>
      <c r="Z113" s="8">
        <v>0.79073067305667377</v>
      </c>
      <c r="AA113" s="8">
        <v>0.65202239824540964</v>
      </c>
      <c r="AB113" s="8">
        <v>0.57572363109110958</v>
      </c>
      <c r="AC113" s="8">
        <v>0.63075741297386556</v>
      </c>
      <c r="AD113" s="8">
        <v>0.42967309501718864</v>
      </c>
    </row>
    <row r="114" spans="1:30" ht="16.5" x14ac:dyDescent="0.35">
      <c r="A114" s="7" t="s">
        <v>4</v>
      </c>
      <c r="B114" s="7" t="s">
        <v>8</v>
      </c>
      <c r="C114" s="7" t="s">
        <v>85</v>
      </c>
      <c r="D114" s="8">
        <v>3.8907669999999999</v>
      </c>
      <c r="E114" s="8">
        <v>-1.3024480000000001</v>
      </c>
      <c r="F114" s="8">
        <v>0.39328400000000002</v>
      </c>
      <c r="G114" s="8">
        <v>0.387376</v>
      </c>
      <c r="H114" s="8">
        <v>0.49741200000000002</v>
      </c>
      <c r="I114" s="8">
        <v>0.44920700000000002</v>
      </c>
      <c r="J114" s="8">
        <v>0.448878</v>
      </c>
      <c r="K114" s="8">
        <v>0.30108000000000001</v>
      </c>
      <c r="T114" s="7" t="s">
        <v>4</v>
      </c>
      <c r="U114" s="7" t="s">
        <v>8</v>
      </c>
      <c r="V114" s="7" t="s">
        <v>85</v>
      </c>
      <c r="W114" s="8">
        <v>0.68536897113104456</v>
      </c>
      <c r="X114" s="8">
        <v>0.29933062174543956</v>
      </c>
      <c r="Y114" s="8">
        <v>0.79847161483394447</v>
      </c>
      <c r="Z114" s="8">
        <v>0.78647679607589949</v>
      </c>
      <c r="AA114" s="8">
        <v>0.70179111847906595</v>
      </c>
      <c r="AB114" s="8">
        <v>0.63377940813375189</v>
      </c>
      <c r="AC114" s="8">
        <v>0.63331522697612075</v>
      </c>
      <c r="AD114" s="8">
        <v>0.42478924905647064</v>
      </c>
    </row>
    <row r="115" spans="1:30" ht="16.5" x14ac:dyDescent="0.35">
      <c r="A115" s="7" t="s">
        <v>4</v>
      </c>
      <c r="B115" s="7" t="s">
        <v>8</v>
      </c>
      <c r="C115" s="7" t="s">
        <v>87</v>
      </c>
      <c r="D115" s="8">
        <v>3.9094890000000002</v>
      </c>
      <c r="E115" s="8">
        <v>-1.2836650000000001</v>
      </c>
      <c r="F115" s="8">
        <v>0.38700600000000002</v>
      </c>
      <c r="G115" s="8">
        <v>0.38107000000000002</v>
      </c>
      <c r="H115" s="8">
        <v>0.49863000000000002</v>
      </c>
      <c r="I115" s="8">
        <v>0.442639</v>
      </c>
      <c r="J115" s="8">
        <v>0.46434799999999998</v>
      </c>
      <c r="K115" s="8">
        <v>0.31062299999999998</v>
      </c>
      <c r="T115" s="7" t="s">
        <v>4</v>
      </c>
      <c r="U115" s="7" t="s">
        <v>8</v>
      </c>
      <c r="V115" s="7" t="s">
        <v>87</v>
      </c>
      <c r="W115" s="8">
        <v>0.71609313724592327</v>
      </c>
      <c r="X115" s="8">
        <v>0.31144618375219302</v>
      </c>
      <c r="Y115" s="8">
        <v>0.80310362573876093</v>
      </c>
      <c r="Z115" s="8">
        <v>0.79078541071784325</v>
      </c>
      <c r="AA115" s="8">
        <v>0.66748234009030416</v>
      </c>
      <c r="AB115" s="8">
        <v>0.5925309659170771</v>
      </c>
      <c r="AC115" s="8">
        <v>0.62159133958296242</v>
      </c>
      <c r="AD115" s="8">
        <v>0.41581005339805172</v>
      </c>
    </row>
    <row r="116" spans="1:30" ht="16.5" x14ac:dyDescent="0.35">
      <c r="A116" s="7" t="s">
        <v>4</v>
      </c>
      <c r="B116" s="7" t="s">
        <v>8</v>
      </c>
      <c r="C116" s="7" t="s">
        <v>88</v>
      </c>
      <c r="D116" s="8">
        <v>3.8984049999999999</v>
      </c>
      <c r="E116" s="8">
        <v>-1.1753309999999999</v>
      </c>
      <c r="F116" s="8">
        <v>0.38443100000000002</v>
      </c>
      <c r="G116" s="8">
        <v>0.37823600000000002</v>
      </c>
      <c r="H116" s="8">
        <v>0.49895099999999998</v>
      </c>
      <c r="I116" s="8">
        <v>0.44239200000000001</v>
      </c>
      <c r="J116" s="8">
        <v>0.46070899999999998</v>
      </c>
      <c r="K116" s="8">
        <v>0.31329699999999999</v>
      </c>
      <c r="T116" s="7" t="s">
        <v>4</v>
      </c>
      <c r="U116" s="7" t="s">
        <v>8</v>
      </c>
      <c r="V116" s="7" t="s">
        <v>88</v>
      </c>
      <c r="W116" s="8">
        <v>0.71755772260753048</v>
      </c>
      <c r="X116" s="8">
        <v>0.29027571143211089</v>
      </c>
      <c r="Y116" s="8">
        <v>0.80347741394769456</v>
      </c>
      <c r="Z116" s="8">
        <v>0.79052959605734241</v>
      </c>
      <c r="AA116" s="8">
        <v>0.69404592002804266</v>
      </c>
      <c r="AB116" s="8">
        <v>0.61537177529065157</v>
      </c>
      <c r="AC116" s="8">
        <v>0.64085090874695017</v>
      </c>
      <c r="AD116" s="8">
        <v>0.43579931617939577</v>
      </c>
    </row>
    <row r="117" spans="1:30" ht="16.5" x14ac:dyDescent="0.35">
      <c r="A117" s="7" t="s">
        <v>4</v>
      </c>
      <c r="B117" s="7" t="s">
        <v>22</v>
      </c>
      <c r="C117" s="7" t="s">
        <v>86</v>
      </c>
      <c r="D117" s="8">
        <v>5.1820950000000003</v>
      </c>
      <c r="E117" s="8">
        <v>-3.5314749999999999</v>
      </c>
      <c r="F117" s="8">
        <v>0.46750199999999997</v>
      </c>
      <c r="G117" s="8">
        <v>0.46582699999999999</v>
      </c>
      <c r="H117" s="8">
        <v>0.53852100000000003</v>
      </c>
      <c r="I117" s="8">
        <v>0.46083299999999999</v>
      </c>
      <c r="J117" s="8">
        <v>0.65537999999999996</v>
      </c>
      <c r="K117" s="8">
        <v>0.63535600000000003</v>
      </c>
      <c r="T117" s="7" t="s">
        <v>4</v>
      </c>
      <c r="U117" s="7" t="s">
        <v>22</v>
      </c>
      <c r="V117" s="7" t="s">
        <v>86</v>
      </c>
      <c r="W117" s="8">
        <v>0.95718866540940217</v>
      </c>
      <c r="X117" s="8">
        <v>0.89118933926605748</v>
      </c>
      <c r="Y117" s="8">
        <v>0.95584720413333135</v>
      </c>
      <c r="Z117" s="8">
        <v>0.95242252559308271</v>
      </c>
      <c r="AA117" s="8">
        <v>0.70471637744105675</v>
      </c>
      <c r="AB117" s="8">
        <v>0.60305273585485886</v>
      </c>
      <c r="AC117" s="8">
        <v>0.85763975675474069</v>
      </c>
      <c r="AD117" s="8">
        <v>0.83143606044228557</v>
      </c>
    </row>
    <row r="118" spans="1:30" ht="16.5" x14ac:dyDescent="0.35">
      <c r="A118" s="7" t="s">
        <v>4</v>
      </c>
      <c r="B118" s="7" t="s">
        <v>22</v>
      </c>
      <c r="C118" s="7" t="s">
        <v>85</v>
      </c>
      <c r="D118" s="8">
        <v>5.0129109999999999</v>
      </c>
      <c r="E118" s="8">
        <v>-3.3010079999999999</v>
      </c>
      <c r="F118" s="8">
        <v>0.46868199999999999</v>
      </c>
      <c r="G118" s="8">
        <v>0.46660299999999999</v>
      </c>
      <c r="H118" s="8">
        <v>0.56594699999999998</v>
      </c>
      <c r="I118" s="8">
        <v>0.51188599999999995</v>
      </c>
      <c r="J118" s="8">
        <v>0.61106700000000003</v>
      </c>
      <c r="K118" s="8">
        <v>0.56981899999999996</v>
      </c>
      <c r="T118" s="7" t="s">
        <v>4</v>
      </c>
      <c r="U118" s="7" t="s">
        <v>22</v>
      </c>
      <c r="V118" s="7" t="s">
        <v>85</v>
      </c>
      <c r="W118" s="8">
        <v>0.88303762585667445</v>
      </c>
      <c r="X118" s="8">
        <v>0.75864278422376163</v>
      </c>
      <c r="Y118" s="8">
        <v>0.95154970297190522</v>
      </c>
      <c r="Z118" s="8">
        <v>0.94732877741368315</v>
      </c>
      <c r="AA118" s="8">
        <v>0.79848612041903277</v>
      </c>
      <c r="AB118" s="8">
        <v>0.72221226764488011</v>
      </c>
      <c r="AC118" s="8">
        <v>0.86214525060844416</v>
      </c>
      <c r="AD118" s="8">
        <v>0.80394906705230851</v>
      </c>
    </row>
    <row r="119" spans="1:30" ht="16.5" x14ac:dyDescent="0.35">
      <c r="A119" s="7" t="s">
        <v>4</v>
      </c>
      <c r="B119" s="7" t="s">
        <v>22</v>
      </c>
      <c r="C119" s="7" t="s">
        <v>87</v>
      </c>
      <c r="D119" s="8">
        <v>4.886692</v>
      </c>
      <c r="E119" s="8">
        <v>-3.1614559999999998</v>
      </c>
      <c r="F119" s="8">
        <v>0.45941399999999999</v>
      </c>
      <c r="G119" s="8">
        <v>0.45654800000000001</v>
      </c>
      <c r="H119" s="8">
        <v>0.56181400000000004</v>
      </c>
      <c r="I119" s="8">
        <v>0.51180099999999995</v>
      </c>
      <c r="J119" s="8">
        <v>0.63905800000000001</v>
      </c>
      <c r="K119" s="8">
        <v>0.60441599999999995</v>
      </c>
      <c r="T119" s="7" t="s">
        <v>4</v>
      </c>
      <c r="U119" s="7" t="s">
        <v>22</v>
      </c>
      <c r="V119" s="7" t="s">
        <v>87</v>
      </c>
      <c r="W119" s="8">
        <v>0.89508542037963401</v>
      </c>
      <c r="X119" s="8">
        <v>0.76704078268120812</v>
      </c>
      <c r="Y119" s="8">
        <v>0.95336260707882325</v>
      </c>
      <c r="Z119" s="8">
        <v>0.94741516700976169</v>
      </c>
      <c r="AA119" s="8">
        <v>0.75206249807571579</v>
      </c>
      <c r="AB119" s="8">
        <v>0.68511346918668692</v>
      </c>
      <c r="AC119" s="8">
        <v>0.8554638294796334</v>
      </c>
      <c r="AD119" s="8">
        <v>0.80909092126029569</v>
      </c>
    </row>
    <row r="120" spans="1:30" ht="16.5" x14ac:dyDescent="0.35">
      <c r="A120" s="7" t="s">
        <v>4</v>
      </c>
      <c r="B120" s="7" t="s">
        <v>22</v>
      </c>
      <c r="C120" s="7" t="s">
        <v>88</v>
      </c>
      <c r="D120" s="8">
        <v>4.8610509999999998</v>
      </c>
      <c r="E120" s="8">
        <v>-3.0489540000000002</v>
      </c>
      <c r="F120" s="8">
        <v>0.45583000000000001</v>
      </c>
      <c r="G120" s="8">
        <v>0.45242100000000002</v>
      </c>
      <c r="H120" s="8">
        <v>0.57301999999999997</v>
      </c>
      <c r="I120" s="8">
        <v>0.52704200000000001</v>
      </c>
      <c r="J120" s="8">
        <v>0.62132100000000001</v>
      </c>
      <c r="K120" s="8">
        <v>0.57799299999999998</v>
      </c>
      <c r="T120" s="7" t="s">
        <v>4</v>
      </c>
      <c r="U120" s="7" t="s">
        <v>22</v>
      </c>
      <c r="V120" s="7" t="s">
        <v>88</v>
      </c>
      <c r="W120" s="8">
        <v>0.89474661689564283</v>
      </c>
      <c r="X120" s="8">
        <v>0.75301110195662357</v>
      </c>
      <c r="Y120" s="8">
        <v>0.95270441145427298</v>
      </c>
      <c r="Z120" s="8">
        <v>0.94557945403890409</v>
      </c>
      <c r="AA120" s="8">
        <v>0.79707665300694663</v>
      </c>
      <c r="AB120" s="8">
        <v>0.73312078697791905</v>
      </c>
      <c r="AC120" s="8">
        <v>0.86426383568274945</v>
      </c>
      <c r="AD120" s="8">
        <v>0.80399414662916491</v>
      </c>
    </row>
    <row r="121" spans="1:30" ht="16.5" x14ac:dyDescent="0.35">
      <c r="A121" s="10" t="s">
        <v>4</v>
      </c>
      <c r="B121" s="10" t="s">
        <v>23</v>
      </c>
      <c r="C121" s="10" t="s">
        <v>86</v>
      </c>
      <c r="D121" s="19">
        <v>5.0754799999999998</v>
      </c>
      <c r="E121" s="19">
        <v>-2.8068659999999999</v>
      </c>
      <c r="F121" s="19">
        <v>0.46713300000000002</v>
      </c>
      <c r="G121" s="19">
        <v>0.33105699999999999</v>
      </c>
      <c r="H121" s="19">
        <v>0.49764700000000001</v>
      </c>
      <c r="I121" s="19">
        <v>0.34014499999999998</v>
      </c>
      <c r="J121" s="19">
        <v>0.53593900000000005</v>
      </c>
      <c r="K121" s="19">
        <v>0.192659</v>
      </c>
      <c r="T121" s="10" t="s">
        <v>4</v>
      </c>
      <c r="U121" s="10" t="s">
        <v>23</v>
      </c>
      <c r="V121" s="10" t="s">
        <v>86</v>
      </c>
      <c r="W121" s="19">
        <v>0.93749572856385532</v>
      </c>
      <c r="X121" s="19">
        <v>0.70832982137728895</v>
      </c>
      <c r="Y121" s="19">
        <v>0.95509275256237514</v>
      </c>
      <c r="Z121" s="19">
        <v>0.67687391253677698</v>
      </c>
      <c r="AA121" s="19">
        <v>0.65122806925711263</v>
      </c>
      <c r="AB121" s="19">
        <v>0.44511867170395997</v>
      </c>
      <c r="AC121" s="19">
        <v>0.70133753485821815</v>
      </c>
      <c r="AD121" s="19">
        <v>0.25211635676494798</v>
      </c>
    </row>
    <row r="122" spans="1:30" ht="16.5" x14ac:dyDescent="0.35">
      <c r="A122" s="10" t="s">
        <v>4</v>
      </c>
      <c r="B122" s="10" t="s">
        <v>23</v>
      </c>
      <c r="C122" s="10" t="s">
        <v>85</v>
      </c>
      <c r="D122" s="19">
        <v>5.0025019999999998</v>
      </c>
      <c r="E122" s="19">
        <v>-2.1618300000000001</v>
      </c>
      <c r="F122" s="19">
        <v>0.46881699999999998</v>
      </c>
      <c r="G122" s="19">
        <v>0.32977299999999998</v>
      </c>
      <c r="H122" s="19">
        <v>0.43268299999999998</v>
      </c>
      <c r="I122" s="19">
        <v>0.18290400000000001</v>
      </c>
      <c r="J122" s="19">
        <v>0.60597500000000004</v>
      </c>
      <c r="K122" s="19">
        <v>0.55121100000000001</v>
      </c>
      <c r="T122" s="10" t="s">
        <v>4</v>
      </c>
      <c r="U122" s="10" t="s">
        <v>23</v>
      </c>
      <c r="V122" s="10" t="s">
        <v>85</v>
      </c>
      <c r="W122" s="19">
        <v>0.88120405277956571</v>
      </c>
      <c r="X122" s="19">
        <v>0.49683512739698138</v>
      </c>
      <c r="Y122" s="19">
        <v>0.9518237890471144</v>
      </c>
      <c r="Z122" s="19">
        <v>0.66952731318496139</v>
      </c>
      <c r="AA122" s="19">
        <v>0.61046594476385307</v>
      </c>
      <c r="AB122" s="19">
        <v>0.25805650594335294</v>
      </c>
      <c r="AC122" s="19">
        <v>0.85496102430249377</v>
      </c>
      <c r="AD122" s="19">
        <v>0.77769531938908676</v>
      </c>
    </row>
    <row r="123" spans="1:30" ht="16.5" x14ac:dyDescent="0.35">
      <c r="A123" s="10" t="s">
        <v>4</v>
      </c>
      <c r="B123" s="10" t="s">
        <v>23</v>
      </c>
      <c r="C123" s="10" t="s">
        <v>87</v>
      </c>
      <c r="D123" s="19">
        <v>4.9020109999999999</v>
      </c>
      <c r="E123" s="19">
        <v>-2.1592669999999998</v>
      </c>
      <c r="F123" s="19">
        <v>0.45953100000000002</v>
      </c>
      <c r="G123" s="19">
        <v>0.33559699999999998</v>
      </c>
      <c r="H123" s="19">
        <v>0.43687700000000002</v>
      </c>
      <c r="I123" s="19">
        <v>0.19336700000000001</v>
      </c>
      <c r="J123" s="19">
        <v>0.59852300000000003</v>
      </c>
      <c r="K123" s="19">
        <v>0.55654700000000001</v>
      </c>
      <c r="T123" s="10" t="s">
        <v>4</v>
      </c>
      <c r="U123" s="10" t="s">
        <v>23</v>
      </c>
      <c r="V123" s="10" t="s">
        <v>87</v>
      </c>
      <c r="W123" s="19">
        <v>0.89789137040775024</v>
      </c>
      <c r="X123" s="19">
        <v>0.52388704751788551</v>
      </c>
      <c r="Y123" s="19">
        <v>0.95360540208513189</v>
      </c>
      <c r="Z123" s="19">
        <v>0.69642116010359256</v>
      </c>
      <c r="AA123" s="19">
        <v>0.58481776526007623</v>
      </c>
      <c r="AB123" s="19">
        <v>0.25884735707085788</v>
      </c>
      <c r="AC123" s="19">
        <v>0.80120235974142973</v>
      </c>
      <c r="AD123" s="19">
        <v>0.74501192052270926</v>
      </c>
    </row>
    <row r="124" spans="1:30" ht="16.5" x14ac:dyDescent="0.35">
      <c r="A124" s="10" t="s">
        <v>4</v>
      </c>
      <c r="B124" s="10" t="s">
        <v>23</v>
      </c>
      <c r="C124" s="10" t="s">
        <v>88</v>
      </c>
      <c r="D124" s="19">
        <v>4.8623830000000003</v>
      </c>
      <c r="E124" s="19">
        <v>-2.1006200000000002</v>
      </c>
      <c r="F124" s="19">
        <v>0.45596300000000001</v>
      </c>
      <c r="G124" s="19">
        <v>0.33392300000000003</v>
      </c>
      <c r="H124" s="19">
        <v>0.43747799999999998</v>
      </c>
      <c r="I124" s="19">
        <v>0.194214</v>
      </c>
      <c r="J124" s="19">
        <v>0.60858699999999999</v>
      </c>
      <c r="K124" s="19">
        <v>0.56393800000000005</v>
      </c>
      <c r="T124" s="10" t="s">
        <v>4</v>
      </c>
      <c r="U124" s="10" t="s">
        <v>23</v>
      </c>
      <c r="V124" s="10" t="s">
        <v>88</v>
      </c>
      <c r="W124" s="19">
        <v>0.89499179072609747</v>
      </c>
      <c r="X124" s="19">
        <v>0.51879765355335716</v>
      </c>
      <c r="Y124" s="19">
        <v>0.95298238720559125</v>
      </c>
      <c r="Z124" s="19">
        <v>0.69791350983051836</v>
      </c>
      <c r="AA124" s="19">
        <v>0.60853635126901851</v>
      </c>
      <c r="AB124" s="19">
        <v>0.2701536509844179</v>
      </c>
      <c r="AC124" s="19">
        <v>0.84655071205811083</v>
      </c>
      <c r="AD124" s="19">
        <v>0.78444349855752249</v>
      </c>
    </row>
    <row r="125" spans="1:30" ht="16.5" x14ac:dyDescent="0.35">
      <c r="A125" s="10" t="s">
        <v>4</v>
      </c>
      <c r="B125" s="10" t="s">
        <v>9</v>
      </c>
      <c r="C125" s="10" t="s">
        <v>86</v>
      </c>
      <c r="D125" s="19">
        <v>3.8523879999999999</v>
      </c>
      <c r="E125" s="19">
        <v>-1.096136</v>
      </c>
      <c r="F125" s="19">
        <v>0.39274900000000001</v>
      </c>
      <c r="G125" s="19">
        <v>0.27591500000000002</v>
      </c>
      <c r="H125" s="19">
        <v>0.29489599999999999</v>
      </c>
      <c r="I125" s="19">
        <v>0.15995200000000001</v>
      </c>
      <c r="J125" s="19">
        <v>0.48488300000000001</v>
      </c>
      <c r="K125" s="19">
        <v>0.19530600000000001</v>
      </c>
      <c r="T125" s="10" t="s">
        <v>4</v>
      </c>
      <c r="U125" s="10" t="s">
        <v>9</v>
      </c>
      <c r="V125" s="10" t="s">
        <v>86</v>
      </c>
      <c r="W125" s="19">
        <v>0.71157748523699305</v>
      </c>
      <c r="X125" s="19">
        <v>0.27661663117698393</v>
      </c>
      <c r="Y125" s="19">
        <v>0.80300840119649075</v>
      </c>
      <c r="Z125" s="19">
        <v>0.56413145040758794</v>
      </c>
      <c r="AA125" s="19">
        <v>0.38590517517767708</v>
      </c>
      <c r="AB125" s="19">
        <v>0.20931550302486238</v>
      </c>
      <c r="AC125" s="19">
        <v>0.63452491405674416</v>
      </c>
      <c r="AD125" s="19">
        <v>0.25558025928887274</v>
      </c>
    </row>
    <row r="126" spans="1:30" ht="16.5" x14ac:dyDescent="0.35">
      <c r="A126" s="10" t="s">
        <v>4</v>
      </c>
      <c r="B126" s="10" t="s">
        <v>9</v>
      </c>
      <c r="C126" s="10" t="s">
        <v>85</v>
      </c>
      <c r="D126" s="19">
        <v>3.8704939999999999</v>
      </c>
      <c r="E126" s="19">
        <v>-1.1175679999999999</v>
      </c>
      <c r="F126" s="19">
        <v>0.39330300000000001</v>
      </c>
      <c r="G126" s="19">
        <v>0.265957</v>
      </c>
      <c r="H126" s="19">
        <v>0.29633799999999999</v>
      </c>
      <c r="I126" s="19">
        <v>0.1406</v>
      </c>
      <c r="J126" s="19">
        <v>0.48056100000000002</v>
      </c>
      <c r="K126" s="19">
        <v>0.186783</v>
      </c>
      <c r="T126" s="10" t="s">
        <v>4</v>
      </c>
      <c r="U126" s="10" t="s">
        <v>9</v>
      </c>
      <c r="V126" s="10" t="s">
        <v>85</v>
      </c>
      <c r="W126" s="19">
        <v>0.68179782817857792</v>
      </c>
      <c r="X126" s="19">
        <v>0.25684121307169833</v>
      </c>
      <c r="Y126" s="19">
        <v>0.79851018991119616</v>
      </c>
      <c r="Z126" s="19">
        <v>0.53996378003272794</v>
      </c>
      <c r="AA126" s="19">
        <v>0.41809883249268098</v>
      </c>
      <c r="AB126" s="19">
        <v>0.19837042785086945</v>
      </c>
      <c r="AC126" s="19">
        <v>0.67801629572149125</v>
      </c>
      <c r="AD126" s="19">
        <v>0.26352932877147189</v>
      </c>
    </row>
    <row r="127" spans="1:30" ht="16.5" x14ac:dyDescent="0.35">
      <c r="A127" s="10" t="s">
        <v>4</v>
      </c>
      <c r="B127" s="10" t="s">
        <v>9</v>
      </c>
      <c r="C127" s="10" t="s">
        <v>87</v>
      </c>
      <c r="D127" s="19">
        <v>3.8902830000000002</v>
      </c>
      <c r="E127" s="19">
        <v>-1.1107750000000001</v>
      </c>
      <c r="F127" s="19">
        <v>0.38676500000000003</v>
      </c>
      <c r="G127" s="19">
        <v>0.27296399999999998</v>
      </c>
      <c r="H127" s="19">
        <v>0.299099</v>
      </c>
      <c r="I127" s="19">
        <v>0.14340600000000001</v>
      </c>
      <c r="J127" s="19">
        <v>0.48461500000000002</v>
      </c>
      <c r="K127" s="19">
        <v>0.19815199999999999</v>
      </c>
      <c r="T127" s="10" t="s">
        <v>4</v>
      </c>
      <c r="U127" s="10" t="s">
        <v>9</v>
      </c>
      <c r="V127" s="10" t="s">
        <v>87</v>
      </c>
      <c r="W127" s="19">
        <v>0.71257521334488516</v>
      </c>
      <c r="X127" s="19">
        <v>0.26949915652241213</v>
      </c>
      <c r="Y127" s="19">
        <v>0.80260350952918524</v>
      </c>
      <c r="Z127" s="19">
        <v>0.56644697523075904</v>
      </c>
      <c r="AA127" s="19">
        <v>0.40038365208405008</v>
      </c>
      <c r="AB127" s="19">
        <v>0.19196793707356188</v>
      </c>
      <c r="AC127" s="19">
        <v>0.64872140513579757</v>
      </c>
      <c r="AD127" s="19">
        <v>0.26525271374280318</v>
      </c>
    </row>
    <row r="128" spans="1:30" ht="16.5" x14ac:dyDescent="0.35">
      <c r="A128" s="10" t="s">
        <v>4</v>
      </c>
      <c r="B128" s="10" t="s">
        <v>9</v>
      </c>
      <c r="C128" s="10" t="s">
        <v>88</v>
      </c>
      <c r="D128" s="19">
        <v>3.876995</v>
      </c>
      <c r="E128" s="19">
        <v>-1.039941</v>
      </c>
      <c r="F128" s="19">
        <v>0.38446000000000002</v>
      </c>
      <c r="G128" s="19">
        <v>0.271449</v>
      </c>
      <c r="H128" s="19">
        <v>0.29654399999999997</v>
      </c>
      <c r="I128" s="19">
        <v>0.155977</v>
      </c>
      <c r="J128" s="19">
        <v>0.48581600000000003</v>
      </c>
      <c r="K128" s="19">
        <v>0.20206199999999999</v>
      </c>
      <c r="T128" s="10" t="s">
        <v>4</v>
      </c>
      <c r="U128" s="10" t="s">
        <v>9</v>
      </c>
      <c r="V128" s="10" t="s">
        <v>88</v>
      </c>
      <c r="W128" s="19">
        <v>0.71361690300540415</v>
      </c>
      <c r="X128" s="19">
        <v>0.2568379576667516</v>
      </c>
      <c r="Y128" s="19">
        <v>0.80353802520174145</v>
      </c>
      <c r="Z128" s="19">
        <v>0.56734014826766765</v>
      </c>
      <c r="AA128" s="19">
        <v>0.41249572264369827</v>
      </c>
      <c r="AB128" s="19">
        <v>0.21696559475422242</v>
      </c>
      <c r="AC128" s="19">
        <v>0.67577500132145962</v>
      </c>
      <c r="AD128" s="19">
        <v>0.28107029887244711</v>
      </c>
    </row>
    <row r="129" spans="1:30" ht="16.5" x14ac:dyDescent="0.35">
      <c r="A129" s="10" t="s">
        <v>4</v>
      </c>
      <c r="B129" s="10" t="s">
        <v>27</v>
      </c>
      <c r="C129" s="10" t="s">
        <v>86</v>
      </c>
      <c r="D129" s="19">
        <v>4.8787060000000002</v>
      </c>
      <c r="E129" s="19">
        <v>-2.0958670000000001</v>
      </c>
      <c r="F129" s="19">
        <v>0.46644999999999998</v>
      </c>
      <c r="G129" s="19">
        <v>0.33879799999999999</v>
      </c>
      <c r="H129" s="19">
        <v>0.43170700000000001</v>
      </c>
      <c r="I129" s="19">
        <v>0.226267</v>
      </c>
      <c r="J129" s="19">
        <v>0.59370900000000004</v>
      </c>
      <c r="K129" s="19">
        <v>0.53281800000000001</v>
      </c>
      <c r="T129" s="10" t="s">
        <v>4</v>
      </c>
      <c r="U129" s="10" t="s">
        <v>27</v>
      </c>
      <c r="V129" s="10" t="s">
        <v>86</v>
      </c>
      <c r="W129" s="19">
        <v>0.90114945501092569</v>
      </c>
      <c r="X129" s="19">
        <v>0.52890487032175915</v>
      </c>
      <c r="Y129" s="19">
        <v>0.95369630155163487</v>
      </c>
      <c r="Z129" s="19">
        <v>0.69270103885323353</v>
      </c>
      <c r="AA129" s="19">
        <v>0.56493803056138248</v>
      </c>
      <c r="AB129" s="19">
        <v>0.29609627214993578</v>
      </c>
      <c r="AC129" s="19">
        <v>0.77693619326665508</v>
      </c>
      <c r="AD129" s="19">
        <v>0.69725334907160341</v>
      </c>
    </row>
    <row r="130" spans="1:30" ht="16.5" x14ac:dyDescent="0.35">
      <c r="A130" s="10" t="s">
        <v>4</v>
      </c>
      <c r="B130" s="10" t="s">
        <v>9</v>
      </c>
      <c r="C130" s="10" t="s">
        <v>85</v>
      </c>
      <c r="D130" s="19">
        <v>5.2024609999999996</v>
      </c>
      <c r="E130" s="19">
        <v>-2.9159470000000001</v>
      </c>
      <c r="F130" s="19">
        <v>0.46941899999999998</v>
      </c>
      <c r="G130" s="19">
        <v>0.32203500000000002</v>
      </c>
      <c r="H130" s="19">
        <v>0.48964600000000003</v>
      </c>
      <c r="I130" s="19">
        <v>0.278729</v>
      </c>
      <c r="J130" s="19">
        <v>0.53519000000000005</v>
      </c>
      <c r="K130" s="19">
        <v>0.18953800000000001</v>
      </c>
      <c r="T130" s="10" t="s">
        <v>4</v>
      </c>
      <c r="U130" s="10" t="s">
        <v>27</v>
      </c>
      <c r="V130" s="10" t="s">
        <v>85</v>
      </c>
      <c r="W130" s="19">
        <v>0.91642736327294461</v>
      </c>
      <c r="X130" s="19">
        <v>0.67014746729754215</v>
      </c>
      <c r="Y130" s="19">
        <v>0.95304600991582511</v>
      </c>
      <c r="Z130" s="19">
        <v>0.65381710540741378</v>
      </c>
      <c r="AA130" s="19">
        <v>0.69083418574300726</v>
      </c>
      <c r="AB130" s="19">
        <v>0.39325455892208389</v>
      </c>
      <c r="AC130" s="19">
        <v>0.75509153116292194</v>
      </c>
      <c r="AD130" s="19">
        <v>0.26741631688476597</v>
      </c>
    </row>
    <row r="131" spans="1:30" ht="16.5" x14ac:dyDescent="0.35">
      <c r="A131" s="10" t="s">
        <v>4</v>
      </c>
      <c r="B131" s="10" t="s">
        <v>9</v>
      </c>
      <c r="C131" s="10" t="s">
        <v>87</v>
      </c>
      <c r="D131" s="19">
        <v>5.1097340000000004</v>
      </c>
      <c r="E131" s="19">
        <v>-2.9139189999999999</v>
      </c>
      <c r="F131" s="19">
        <v>0.46016400000000002</v>
      </c>
      <c r="G131" s="19">
        <v>0.32892399999999999</v>
      </c>
      <c r="H131" s="19">
        <v>0.48357600000000001</v>
      </c>
      <c r="I131" s="19">
        <v>0.29766900000000002</v>
      </c>
      <c r="J131" s="19">
        <v>0.54302700000000004</v>
      </c>
      <c r="K131" s="19">
        <v>0.19836500000000001</v>
      </c>
      <c r="T131" s="10" t="s">
        <v>4</v>
      </c>
      <c r="U131" s="10" t="s">
        <v>27</v>
      </c>
      <c r="V131" s="10" t="s">
        <v>87</v>
      </c>
      <c r="W131" s="19">
        <v>0.9359395692255843</v>
      </c>
      <c r="X131" s="19">
        <v>0.70698270367502924</v>
      </c>
      <c r="Y131" s="19">
        <v>0.95491898532439079</v>
      </c>
      <c r="Z131" s="19">
        <v>0.68257354406003057</v>
      </c>
      <c r="AA131" s="19">
        <v>0.64733056593367611</v>
      </c>
      <c r="AB131" s="19">
        <v>0.39846940756139976</v>
      </c>
      <c r="AC131" s="19">
        <v>0.72691360867219701</v>
      </c>
      <c r="AD131" s="19">
        <v>0.26553784247240075</v>
      </c>
    </row>
    <row r="132" spans="1:30" ht="16.5" x14ac:dyDescent="0.35">
      <c r="A132" s="10" t="s">
        <v>4</v>
      </c>
      <c r="B132" s="10" t="s">
        <v>9</v>
      </c>
      <c r="C132" s="10" t="s">
        <v>88</v>
      </c>
      <c r="D132" s="19">
        <v>5.0515020000000002</v>
      </c>
      <c r="E132" s="19">
        <v>-2.8290609999999998</v>
      </c>
      <c r="F132" s="19">
        <v>0.45653100000000002</v>
      </c>
      <c r="G132" s="19">
        <v>0.32663599999999998</v>
      </c>
      <c r="H132" s="19">
        <v>0.49365999999999999</v>
      </c>
      <c r="I132" s="19">
        <v>0.29823300000000003</v>
      </c>
      <c r="J132" s="19">
        <v>0.54642500000000005</v>
      </c>
      <c r="K132" s="19">
        <v>0.201158</v>
      </c>
      <c r="T132" s="10" t="s">
        <v>4</v>
      </c>
      <c r="U132" s="10" t="s">
        <v>27</v>
      </c>
      <c r="V132" s="10" t="s">
        <v>88</v>
      </c>
      <c r="W132" s="19">
        <v>0.92980187303971373</v>
      </c>
      <c r="X132" s="19">
        <v>0.69870333928045725</v>
      </c>
      <c r="Y132" s="19">
        <v>0.95416953176761232</v>
      </c>
      <c r="Z132" s="19">
        <v>0.68268336471881597</v>
      </c>
      <c r="AA132" s="19">
        <v>0.68668608516877117</v>
      </c>
      <c r="AB132" s="19">
        <v>0.41484513883672602</v>
      </c>
      <c r="AC132" s="19">
        <v>0.76008273728547149</v>
      </c>
      <c r="AD132" s="19">
        <v>0.27981282567025823</v>
      </c>
    </row>
    <row r="133" spans="1:30" ht="16.5" x14ac:dyDescent="0.35">
      <c r="A133" s="11" t="s">
        <v>10</v>
      </c>
      <c r="B133" s="11" t="s">
        <v>24</v>
      </c>
      <c r="C133" s="11" t="s">
        <v>86</v>
      </c>
      <c r="D133" s="18">
        <v>4.8476990000000004</v>
      </c>
      <c r="E133" s="18">
        <v>-3.0592769999999998</v>
      </c>
      <c r="F133" s="18">
        <v>0.46615400000000001</v>
      </c>
      <c r="G133" s="18">
        <v>0.46268999999999999</v>
      </c>
      <c r="H133" s="18">
        <v>0.55888499999999997</v>
      </c>
      <c r="I133" s="18">
        <v>0.53221300000000005</v>
      </c>
      <c r="J133" s="18">
        <v>0.65241800000000005</v>
      </c>
      <c r="K133" s="18">
        <v>0.62358000000000002</v>
      </c>
      <c r="T133" s="11" t="s">
        <v>10</v>
      </c>
      <c r="U133" s="11" t="s">
        <v>24</v>
      </c>
      <c r="V133" s="11" t="s">
        <v>86</v>
      </c>
      <c r="W133" s="18">
        <v>0.89542212871753479</v>
      </c>
      <c r="X133" s="18">
        <v>0.77202728272516341</v>
      </c>
      <c r="Y133" s="18">
        <v>0.95309110462750746</v>
      </c>
      <c r="Z133" s="18">
        <v>0.94600866494785285</v>
      </c>
      <c r="AA133" s="18">
        <v>0.73136500267611648</v>
      </c>
      <c r="AB133" s="18">
        <v>0.69646163731226296</v>
      </c>
      <c r="AC133" s="18">
        <v>0.85376364067016763</v>
      </c>
      <c r="AD133" s="18">
        <v>0.8160258163464269</v>
      </c>
    </row>
    <row r="134" spans="1:30" ht="16.5" x14ac:dyDescent="0.35">
      <c r="A134" s="11" t="s">
        <v>10</v>
      </c>
      <c r="B134" s="11" t="s">
        <v>24</v>
      </c>
      <c r="C134" s="11" t="s">
        <v>85</v>
      </c>
      <c r="D134" s="18">
        <v>5.1167069999999999</v>
      </c>
      <c r="E134" s="18">
        <v>-3.5081359999999999</v>
      </c>
      <c r="F134" s="18">
        <v>0.47352</v>
      </c>
      <c r="G134" s="18">
        <v>0.470748</v>
      </c>
      <c r="H134" s="18">
        <v>0.572295</v>
      </c>
      <c r="I134" s="18">
        <v>0.522366</v>
      </c>
      <c r="J134" s="18">
        <v>0.61175199999999996</v>
      </c>
      <c r="K134" s="18">
        <v>0.57600300000000004</v>
      </c>
      <c r="T134" s="11" t="s">
        <v>10</v>
      </c>
      <c r="U134" s="11" t="s">
        <v>24</v>
      </c>
      <c r="V134" s="11" t="s">
        <v>85</v>
      </c>
      <c r="W134" s="18">
        <v>0.90132156774461525</v>
      </c>
      <c r="X134" s="18">
        <v>0.80624526280324382</v>
      </c>
      <c r="Y134" s="18">
        <v>0.96137213580051406</v>
      </c>
      <c r="Z134" s="18">
        <v>0.95574423505621808</v>
      </c>
      <c r="AA134" s="18">
        <v>0.80744241825685159</v>
      </c>
      <c r="AB134" s="18">
        <v>0.73699834221015126</v>
      </c>
      <c r="AC134" s="18">
        <v>0.86311170681810157</v>
      </c>
      <c r="AD134" s="18">
        <v>0.81267397975380062</v>
      </c>
    </row>
    <row r="135" spans="1:30" ht="16.5" x14ac:dyDescent="0.35">
      <c r="A135" s="11" t="s">
        <v>10</v>
      </c>
      <c r="B135" s="11" t="s">
        <v>24</v>
      </c>
      <c r="C135" s="11" t="s">
        <v>87</v>
      </c>
      <c r="D135" s="18">
        <v>5.2207249999999998</v>
      </c>
      <c r="E135" s="18">
        <v>-3.6152380000000002</v>
      </c>
      <c r="F135" s="18">
        <v>0.46040700000000001</v>
      </c>
      <c r="G135" s="18">
        <v>0.458034</v>
      </c>
      <c r="H135" s="18">
        <v>0.52867200000000003</v>
      </c>
      <c r="I135" s="18">
        <v>0.45038099999999998</v>
      </c>
      <c r="J135" s="18">
        <v>0.64226499999999997</v>
      </c>
      <c r="K135" s="18">
        <v>0.61048599999999997</v>
      </c>
      <c r="T135" s="11" t="s">
        <v>10</v>
      </c>
      <c r="U135" s="11" t="s">
        <v>24</v>
      </c>
      <c r="V135" s="11" t="s">
        <v>87</v>
      </c>
      <c r="W135" s="18">
        <v>0.95626956462806834</v>
      </c>
      <c r="X135" s="18">
        <v>0.87713856688147662</v>
      </c>
      <c r="Y135" s="18">
        <v>0.95542325187595467</v>
      </c>
      <c r="Z135" s="18">
        <v>0.95049887110697928</v>
      </c>
      <c r="AA135" s="18">
        <v>0.70769753865636098</v>
      </c>
      <c r="AB135" s="18">
        <v>0.60289465899005523</v>
      </c>
      <c r="AC135" s="18">
        <v>0.85975682401399667</v>
      </c>
      <c r="AD135" s="18">
        <v>0.81721642073755973</v>
      </c>
    </row>
    <row r="136" spans="1:30" ht="16.5" x14ac:dyDescent="0.35">
      <c r="A136" s="11" t="s">
        <v>10</v>
      </c>
      <c r="B136" s="11" t="s">
        <v>24</v>
      </c>
      <c r="C136" s="11" t="s">
        <v>88</v>
      </c>
      <c r="D136" s="18">
        <v>4.8570130000000002</v>
      </c>
      <c r="E136" s="18">
        <v>-3.061194</v>
      </c>
      <c r="F136" s="18">
        <v>0.45575500000000002</v>
      </c>
      <c r="G136" s="18">
        <v>0.4521</v>
      </c>
      <c r="H136" s="18">
        <v>0.57027499999999998</v>
      </c>
      <c r="I136" s="18">
        <v>0.51513799999999998</v>
      </c>
      <c r="J136" s="18">
        <v>0.62180100000000005</v>
      </c>
      <c r="K136" s="18">
        <v>0.57639700000000005</v>
      </c>
      <c r="T136" s="11" t="s">
        <v>10</v>
      </c>
      <c r="U136" s="11" t="s">
        <v>24</v>
      </c>
      <c r="V136" s="11" t="s">
        <v>88</v>
      </c>
      <c r="W136" s="18">
        <v>0.89400336469791353</v>
      </c>
      <c r="X136" s="18">
        <v>0.75603405864535977</v>
      </c>
      <c r="Y136" s="18">
        <v>0.95254765821104836</v>
      </c>
      <c r="Z136" s="18">
        <v>0.94490855015790276</v>
      </c>
      <c r="AA136" s="18">
        <v>0.79325833006445934</v>
      </c>
      <c r="AB136" s="18">
        <v>0.71656220180219277</v>
      </c>
      <c r="AC136" s="18">
        <v>0.86493152056886757</v>
      </c>
      <c r="AD136" s="18">
        <v>0.80177409438282277</v>
      </c>
    </row>
    <row r="137" spans="1:30" ht="16.5" x14ac:dyDescent="0.35">
      <c r="A137" s="11" t="s">
        <v>10</v>
      </c>
      <c r="B137" s="11" t="s">
        <v>25</v>
      </c>
      <c r="C137" s="11" t="s">
        <v>86</v>
      </c>
      <c r="D137" s="18">
        <v>3.8762780000000001</v>
      </c>
      <c r="E137" s="18">
        <v>-1.283396</v>
      </c>
      <c r="F137" s="18">
        <v>0.392928</v>
      </c>
      <c r="G137" s="18">
        <v>0.38702700000000001</v>
      </c>
      <c r="H137" s="18">
        <v>0.50714400000000004</v>
      </c>
      <c r="I137" s="18">
        <v>0.45520699999999997</v>
      </c>
      <c r="J137" s="18">
        <v>0.48613400000000001</v>
      </c>
      <c r="K137" s="18">
        <v>0.33768500000000001</v>
      </c>
      <c r="T137" s="11" t="s">
        <v>10</v>
      </c>
      <c r="U137" s="11" t="s">
        <v>25</v>
      </c>
      <c r="V137" s="11" t="s">
        <v>86</v>
      </c>
      <c r="W137" s="18">
        <v>0.71599022510699373</v>
      </c>
      <c r="X137" s="18">
        <v>0.32387283875907408</v>
      </c>
      <c r="Y137" s="18">
        <v>0.80337438176885156</v>
      </c>
      <c r="Z137" s="18">
        <v>0.7913092903861606</v>
      </c>
      <c r="AA137" s="18">
        <v>0.66365598095704215</v>
      </c>
      <c r="AB137" s="18">
        <v>0.59569047080023074</v>
      </c>
      <c r="AC137" s="18">
        <v>0.63616199076903346</v>
      </c>
      <c r="AD137" s="18">
        <v>0.44189948008746777</v>
      </c>
    </row>
    <row r="138" spans="1:30" ht="16.5" x14ac:dyDescent="0.35">
      <c r="A138" s="11" t="s">
        <v>10</v>
      </c>
      <c r="B138" s="11" t="s">
        <v>25</v>
      </c>
      <c r="C138" s="11" t="s">
        <v>85</v>
      </c>
      <c r="D138" s="18">
        <v>3.1854840000000002</v>
      </c>
      <c r="E138" s="18">
        <v>-0.56981400000000004</v>
      </c>
      <c r="F138" s="18">
        <v>0.37755100000000003</v>
      </c>
      <c r="G138" s="18">
        <v>0.36749900000000002</v>
      </c>
      <c r="H138" s="18">
        <v>0.49942799999999998</v>
      </c>
      <c r="I138" s="18">
        <v>0.41093000000000002</v>
      </c>
      <c r="J138" s="18">
        <v>0.410416</v>
      </c>
      <c r="K138" s="18">
        <v>0.26093899999999998</v>
      </c>
      <c r="T138" s="11" t="s">
        <v>10</v>
      </c>
      <c r="U138" s="11" t="s">
        <v>25</v>
      </c>
      <c r="V138" s="11" t="s">
        <v>85</v>
      </c>
      <c r="W138" s="18">
        <v>0.56113149197430856</v>
      </c>
      <c r="X138" s="18">
        <v>0.13095553826276052</v>
      </c>
      <c r="Y138" s="18">
        <v>0.76652942060233975</v>
      </c>
      <c r="Z138" s="18">
        <v>0.74612117446898363</v>
      </c>
      <c r="AA138" s="18">
        <v>0.70463546259391197</v>
      </c>
      <c r="AB138" s="18">
        <v>0.57977496384607241</v>
      </c>
      <c r="AC138" s="18">
        <v>0.57904976896758487</v>
      </c>
      <c r="AD138" s="18">
        <v>0.36815491517054066</v>
      </c>
    </row>
    <row r="139" spans="1:30" ht="16.5" x14ac:dyDescent="0.35">
      <c r="A139" s="11" t="s">
        <v>10</v>
      </c>
      <c r="B139" s="11" t="s">
        <v>25</v>
      </c>
      <c r="C139" s="11" t="s">
        <v>87</v>
      </c>
      <c r="D139" s="18">
        <v>3.9116689999999998</v>
      </c>
      <c r="E139" s="18">
        <v>-1.2698910000000001</v>
      </c>
      <c r="F139" s="18">
        <v>0.38720599999999999</v>
      </c>
      <c r="G139" s="18">
        <v>0.38126599999999999</v>
      </c>
      <c r="H139" s="18">
        <v>0.51533300000000004</v>
      </c>
      <c r="I139" s="18">
        <v>0.46295500000000001</v>
      </c>
      <c r="J139" s="18">
        <v>0.46699600000000002</v>
      </c>
      <c r="K139" s="18">
        <v>0.31274600000000002</v>
      </c>
      <c r="T139" s="11" t="s">
        <v>10</v>
      </c>
      <c r="U139" s="11" t="s">
        <v>25</v>
      </c>
      <c r="V139" s="11" t="s">
        <v>87</v>
      </c>
      <c r="W139" s="18">
        <v>0.71649244340567864</v>
      </c>
      <c r="X139" s="18">
        <v>0.30810429958848778</v>
      </c>
      <c r="Y139" s="18">
        <v>0.80351865993757887</v>
      </c>
      <c r="Z139" s="18">
        <v>0.7911921442326848</v>
      </c>
      <c r="AA139" s="18">
        <v>0.68984151929438009</v>
      </c>
      <c r="AB139" s="18">
        <v>0.61972662446404503</v>
      </c>
      <c r="AC139" s="18">
        <v>0.62513603853119892</v>
      </c>
      <c r="AD139" s="18">
        <v>0.41865197026629419</v>
      </c>
    </row>
    <row r="140" spans="1:30" ht="16.5" x14ac:dyDescent="0.35">
      <c r="A140" s="11" t="s">
        <v>10</v>
      </c>
      <c r="B140" s="11" t="s">
        <v>25</v>
      </c>
      <c r="C140" s="11" t="s">
        <v>88</v>
      </c>
      <c r="D140" s="18">
        <v>3.897322</v>
      </c>
      <c r="E140" s="18">
        <v>-1.175125</v>
      </c>
      <c r="F140" s="18">
        <v>0.38454100000000002</v>
      </c>
      <c r="G140" s="18">
        <v>0.37848700000000002</v>
      </c>
      <c r="H140" s="18">
        <v>0.50645799999999996</v>
      </c>
      <c r="I140" s="18">
        <v>0.45546900000000001</v>
      </c>
      <c r="J140" s="18">
        <v>0.46278799999999998</v>
      </c>
      <c r="K140" s="18">
        <v>0.305255</v>
      </c>
      <c r="T140" s="11" t="s">
        <v>10</v>
      </c>
      <c r="U140" s="11" t="s">
        <v>25</v>
      </c>
      <c r="V140" s="11" t="s">
        <v>88</v>
      </c>
      <c r="W140" s="18">
        <v>0.71735838082195813</v>
      </c>
      <c r="X140" s="18">
        <v>0.29022483487346062</v>
      </c>
      <c r="Y140" s="18">
        <v>0.80370731870442402</v>
      </c>
      <c r="Z140" s="18">
        <v>0.79105419691133405</v>
      </c>
      <c r="AA140" s="18">
        <v>0.70448823344489231</v>
      </c>
      <c r="AB140" s="18">
        <v>0.63356201540682877</v>
      </c>
      <c r="AC140" s="18">
        <v>0.64374281890994867</v>
      </c>
      <c r="AD140" s="18">
        <v>0.42461281231656051</v>
      </c>
    </row>
    <row r="141" spans="1:30" ht="16.5" x14ac:dyDescent="0.35">
      <c r="A141" s="11" t="s">
        <v>10</v>
      </c>
      <c r="B141" s="11" t="s">
        <v>26</v>
      </c>
      <c r="C141" s="11" t="s">
        <v>86</v>
      </c>
      <c r="D141" s="18">
        <v>5.1577909999999996</v>
      </c>
      <c r="E141" s="18">
        <v>-3.49336</v>
      </c>
      <c r="F141" s="18">
        <v>0.467337</v>
      </c>
      <c r="G141" s="18">
        <v>0.46484900000000001</v>
      </c>
      <c r="H141" s="18">
        <v>0.55588099999999996</v>
      </c>
      <c r="I141" s="18">
        <v>0.49041800000000002</v>
      </c>
      <c r="J141" s="18">
        <v>0.65548799999999996</v>
      </c>
      <c r="K141" s="18">
        <v>0.63085000000000002</v>
      </c>
      <c r="T141" s="11" t="s">
        <v>10</v>
      </c>
      <c r="U141" s="11" t="s">
        <v>26</v>
      </c>
      <c r="V141" s="11" t="s">
        <v>86</v>
      </c>
      <c r="W141" s="18">
        <v>0.9526994552879916</v>
      </c>
      <c r="X141" s="18">
        <v>0.88157078564012903</v>
      </c>
      <c r="Y141" s="18">
        <v>0.9555098477398144</v>
      </c>
      <c r="Z141" s="18">
        <v>0.9504229222424182</v>
      </c>
      <c r="AA141" s="18">
        <v>0.72743392478345692</v>
      </c>
      <c r="AB141" s="18">
        <v>0.64176809519385158</v>
      </c>
      <c r="AC141" s="18">
        <v>0.85778108711839152</v>
      </c>
      <c r="AD141" s="18">
        <v>0.82553944360329612</v>
      </c>
    </row>
    <row r="142" spans="1:30" ht="16.5" x14ac:dyDescent="0.35">
      <c r="A142" s="11" t="s">
        <v>10</v>
      </c>
      <c r="B142" s="11" t="s">
        <v>26</v>
      </c>
      <c r="C142" s="11" t="s">
        <v>85</v>
      </c>
      <c r="D142" s="18">
        <v>4.4417039999999997</v>
      </c>
      <c r="E142" s="18">
        <v>-2.8729200000000001</v>
      </c>
      <c r="F142" s="18">
        <v>0.446216</v>
      </c>
      <c r="G142" s="18">
        <v>0.44381399999999999</v>
      </c>
      <c r="H142" s="18">
        <v>0.56647800000000004</v>
      </c>
      <c r="I142" s="18">
        <v>0.45359300000000002</v>
      </c>
      <c r="J142" s="18">
        <v>0.59472199999999997</v>
      </c>
      <c r="K142" s="18">
        <v>0.52989200000000003</v>
      </c>
      <c r="T142" s="11" t="s">
        <v>10</v>
      </c>
      <c r="U142" s="11" t="s">
        <v>26</v>
      </c>
      <c r="V142" s="11" t="s">
        <v>85</v>
      </c>
      <c r="W142" s="18">
        <v>0.78241799124662181</v>
      </c>
      <c r="X142" s="18">
        <v>0.66025893534706048</v>
      </c>
      <c r="Y142" s="18">
        <v>0.90593771952264357</v>
      </c>
      <c r="Z142" s="18">
        <v>0.90106101765114321</v>
      </c>
      <c r="AA142" s="18">
        <v>0.79923530034213963</v>
      </c>
      <c r="AB142" s="18">
        <v>0.63996754964551517</v>
      </c>
      <c r="AC142" s="18">
        <v>0.83908433564953611</v>
      </c>
      <c r="AD142" s="18">
        <v>0.74761666255158543</v>
      </c>
    </row>
    <row r="143" spans="1:30" ht="16.5" x14ac:dyDescent="0.35">
      <c r="A143" s="11" t="s">
        <v>10</v>
      </c>
      <c r="B143" s="11" t="s">
        <v>26</v>
      </c>
      <c r="C143" s="11" t="s">
        <v>87</v>
      </c>
      <c r="D143" s="18">
        <v>4.8502729999999996</v>
      </c>
      <c r="E143" s="18">
        <v>-3.1326019999999999</v>
      </c>
      <c r="F143" s="18">
        <v>0.45946300000000001</v>
      </c>
      <c r="G143" s="18">
        <v>0.45603100000000002</v>
      </c>
      <c r="H143" s="18">
        <v>0.57381000000000004</v>
      </c>
      <c r="I143" s="18">
        <v>0.52384799999999998</v>
      </c>
      <c r="J143" s="18">
        <v>0.639733</v>
      </c>
      <c r="K143" s="18">
        <v>0.60240400000000005</v>
      </c>
      <c r="T143" s="11" t="s">
        <v>10</v>
      </c>
      <c r="U143" s="11" t="s">
        <v>26</v>
      </c>
      <c r="V143" s="11" t="s">
        <v>87</v>
      </c>
      <c r="W143" s="18">
        <v>0.88841462632819668</v>
      </c>
      <c r="X143" s="18">
        <v>0.76004014919351015</v>
      </c>
      <c r="Y143" s="18">
        <v>0.95346429045753378</v>
      </c>
      <c r="Z143" s="18">
        <v>0.94634230360581717</v>
      </c>
      <c r="AA143" s="18">
        <v>0.76812073394544544</v>
      </c>
      <c r="AB143" s="18">
        <v>0.7012399753156161</v>
      </c>
      <c r="AC143" s="18">
        <v>0.85636740643962561</v>
      </c>
      <c r="AD143" s="18">
        <v>0.80639759260325217</v>
      </c>
    </row>
    <row r="144" spans="1:30" ht="16.5" x14ac:dyDescent="0.35">
      <c r="A144" s="11" t="s">
        <v>10</v>
      </c>
      <c r="B144" s="11" t="s">
        <v>26</v>
      </c>
      <c r="C144" s="11" t="s">
        <v>88</v>
      </c>
      <c r="D144" s="18">
        <v>5.161321</v>
      </c>
      <c r="E144" s="18">
        <v>-3.4880990000000001</v>
      </c>
      <c r="F144" s="18">
        <v>0.45678099999999999</v>
      </c>
      <c r="G144" s="18">
        <v>0.45441500000000001</v>
      </c>
      <c r="H144" s="18">
        <v>0.56047199999999997</v>
      </c>
      <c r="I144" s="18">
        <v>0.479049</v>
      </c>
      <c r="J144" s="18">
        <v>0.62437699999999996</v>
      </c>
      <c r="K144" s="18">
        <v>0.58645700000000001</v>
      </c>
      <c r="T144" s="11" t="s">
        <v>10</v>
      </c>
      <c r="U144" s="11" t="s">
        <v>26</v>
      </c>
      <c r="V144" s="11" t="s">
        <v>88</v>
      </c>
      <c r="W144" s="18">
        <v>0.95001564547716866</v>
      </c>
      <c r="X144" s="18">
        <v>0.86146831724053452</v>
      </c>
      <c r="Y144" s="18">
        <v>0.95469204257836093</v>
      </c>
      <c r="Z144" s="18">
        <v>0.94974700026543546</v>
      </c>
      <c r="AA144" s="18">
        <v>0.77962225727567869</v>
      </c>
      <c r="AB144" s="18">
        <v>0.66636203543737527</v>
      </c>
      <c r="AC144" s="18">
        <v>0.86851476279103401</v>
      </c>
      <c r="AD144" s="18">
        <v>0.81576765678771235</v>
      </c>
    </row>
    <row r="145" spans="1:30" ht="16.5" x14ac:dyDescent="0.35">
      <c r="A145" s="5" t="s">
        <v>10</v>
      </c>
      <c r="B145" s="5" t="s">
        <v>11</v>
      </c>
      <c r="C145" s="5" t="s">
        <v>86</v>
      </c>
      <c r="D145" s="6">
        <v>5.1595610000000001</v>
      </c>
      <c r="E145" s="6">
        <v>-2.8845969999999999</v>
      </c>
      <c r="F145" s="6">
        <v>0.46720800000000001</v>
      </c>
      <c r="G145" s="6">
        <v>0.346113</v>
      </c>
      <c r="H145" s="6">
        <v>0.446297</v>
      </c>
      <c r="I145" s="6">
        <v>0.29065299999999999</v>
      </c>
      <c r="J145" s="6">
        <v>0.55951899999999999</v>
      </c>
      <c r="K145" s="6">
        <v>0.21920799999999999</v>
      </c>
      <c r="T145" s="5" t="s">
        <v>10</v>
      </c>
      <c r="U145" s="5" t="s">
        <v>11</v>
      </c>
      <c r="V145" s="5" t="s">
        <v>86</v>
      </c>
      <c r="W145" s="6">
        <v>0.95302639331938155</v>
      </c>
      <c r="X145" s="6">
        <v>0.72794571516968165</v>
      </c>
      <c r="Y145" s="6">
        <v>0.95524609637761015</v>
      </c>
      <c r="Z145" s="6">
        <v>0.70765717229915537</v>
      </c>
      <c r="AA145" s="6">
        <v>0.58403071579903343</v>
      </c>
      <c r="AB145" s="6">
        <v>0.38035272394646719</v>
      </c>
      <c r="AC145" s="6">
        <v>0.73219466425532631</v>
      </c>
      <c r="AD145" s="6">
        <v>0.28685876254797704</v>
      </c>
    </row>
    <row r="146" spans="1:30" ht="16.5" x14ac:dyDescent="0.35">
      <c r="A146" s="5" t="s">
        <v>10</v>
      </c>
      <c r="B146" s="5" t="s">
        <v>11</v>
      </c>
      <c r="C146" s="5" t="s">
        <v>85</v>
      </c>
      <c r="D146" s="6">
        <v>5.2955129999999997</v>
      </c>
      <c r="E146" s="6">
        <v>-2.9126300000000001</v>
      </c>
      <c r="F146" s="6">
        <v>0.46942200000000001</v>
      </c>
      <c r="G146" s="6">
        <v>0.32677899999999999</v>
      </c>
      <c r="H146" s="6">
        <v>0.450075</v>
      </c>
      <c r="I146" s="6">
        <v>0.25735999999999998</v>
      </c>
      <c r="J146" s="6">
        <v>0.553176</v>
      </c>
      <c r="K146" s="6">
        <v>0.189248</v>
      </c>
      <c r="T146" s="5" t="s">
        <v>10</v>
      </c>
      <c r="U146" s="5" t="s">
        <v>11</v>
      </c>
      <c r="V146" s="5" t="s">
        <v>85</v>
      </c>
      <c r="W146" s="6">
        <v>0.93281872094141616</v>
      </c>
      <c r="X146" s="6">
        <v>0.66938514920704673</v>
      </c>
      <c r="Y146" s="6">
        <v>0.95305210071749646</v>
      </c>
      <c r="Z146" s="6">
        <v>0.66344869311698806</v>
      </c>
      <c r="AA146" s="6">
        <v>0.63500405629431056</v>
      </c>
      <c r="AB146" s="6">
        <v>0.36310535783570241</v>
      </c>
      <c r="AC146" s="6">
        <v>0.78046770837007506</v>
      </c>
      <c r="AD146" s="6">
        <v>0.26700716024126131</v>
      </c>
    </row>
    <row r="147" spans="1:30" ht="16.5" x14ac:dyDescent="0.35">
      <c r="A147" s="5" t="s">
        <v>10</v>
      </c>
      <c r="B147" s="5" t="s">
        <v>11</v>
      </c>
      <c r="C147" s="5" t="s">
        <v>87</v>
      </c>
      <c r="D147" s="6">
        <v>3.9021789999999998</v>
      </c>
      <c r="E147" s="6">
        <v>-1.7226520000000001</v>
      </c>
      <c r="F147" s="6">
        <v>0.43734099999999998</v>
      </c>
      <c r="G147" s="6">
        <v>0.32736599999999999</v>
      </c>
      <c r="H147" s="6">
        <v>0.48019299999999998</v>
      </c>
      <c r="I147" s="6">
        <v>0.21387999999999999</v>
      </c>
      <c r="J147" s="6">
        <v>0.59870599999999996</v>
      </c>
      <c r="K147" s="6">
        <v>0.55887299999999995</v>
      </c>
      <c r="T147" s="5" t="s">
        <v>10</v>
      </c>
      <c r="U147" s="5" t="s">
        <v>11</v>
      </c>
      <c r="V147" s="5" t="s">
        <v>87</v>
      </c>
      <c r="W147" s="6">
        <v>0.71475417943500008</v>
      </c>
      <c r="X147" s="6">
        <v>0.41795436607922065</v>
      </c>
      <c r="Y147" s="6">
        <v>0.90755735772627666</v>
      </c>
      <c r="Z147" s="6">
        <v>0.67934042765123848</v>
      </c>
      <c r="AA147" s="6">
        <v>0.64280197207344802</v>
      </c>
      <c r="AB147" s="6">
        <v>0.28630672622689018</v>
      </c>
      <c r="AC147" s="6">
        <v>0.80144732949502762</v>
      </c>
      <c r="AD147" s="6">
        <v>0.74812557979521588</v>
      </c>
    </row>
    <row r="148" spans="1:30" ht="16.5" x14ac:dyDescent="0.35">
      <c r="A148" s="5" t="s">
        <v>10</v>
      </c>
      <c r="B148" s="5" t="s">
        <v>11</v>
      </c>
      <c r="C148" s="5" t="s">
        <v>88</v>
      </c>
      <c r="D148" s="6">
        <v>5.1465069999999997</v>
      </c>
      <c r="E148" s="6">
        <v>-2.7719670000000001</v>
      </c>
      <c r="F148" s="6">
        <v>0.45661200000000002</v>
      </c>
      <c r="G148" s="6">
        <v>0.32017099999999998</v>
      </c>
      <c r="H148" s="6">
        <v>0.451152</v>
      </c>
      <c r="I148" s="6">
        <v>0.26216800000000001</v>
      </c>
      <c r="J148" s="6">
        <v>0.56694800000000001</v>
      </c>
      <c r="K148" s="6">
        <v>0.19197700000000001</v>
      </c>
      <c r="T148" s="5" t="s">
        <v>10</v>
      </c>
      <c r="U148" s="5" t="s">
        <v>11</v>
      </c>
      <c r="V148" s="5" t="s">
        <v>88</v>
      </c>
      <c r="W148" s="6">
        <v>0.94728891490332934</v>
      </c>
      <c r="X148" s="6">
        <v>0.68460262937958261</v>
      </c>
      <c r="Y148" s="6">
        <v>0.95433882527029479</v>
      </c>
      <c r="Z148" s="6">
        <v>0.66917123515285526</v>
      </c>
      <c r="AA148" s="6">
        <v>0.62755702446230499</v>
      </c>
      <c r="AB148" s="6">
        <v>0.36467835671621446</v>
      </c>
      <c r="AC148" s="6">
        <v>0.78863043919755405</v>
      </c>
      <c r="AD148" s="6">
        <v>0.26704196121307217</v>
      </c>
    </row>
    <row r="149" spans="1:30" ht="16.5" x14ac:dyDescent="0.35">
      <c r="A149" s="5" t="s">
        <v>10</v>
      </c>
      <c r="B149" s="5" t="s">
        <v>12</v>
      </c>
      <c r="C149" s="5" t="s">
        <v>86</v>
      </c>
      <c r="D149" s="6">
        <v>3.8419720000000002</v>
      </c>
      <c r="E149" s="6">
        <v>-1.130379</v>
      </c>
      <c r="F149" s="6">
        <v>0.39289800000000003</v>
      </c>
      <c r="G149" s="6">
        <v>0.28645700000000002</v>
      </c>
      <c r="H149" s="6">
        <v>0.30444300000000002</v>
      </c>
      <c r="I149" s="6">
        <v>0.18856400000000001</v>
      </c>
      <c r="J149" s="6">
        <v>0.497583</v>
      </c>
      <c r="K149" s="6">
        <v>0.22911200000000001</v>
      </c>
      <c r="T149" s="5" t="s">
        <v>10</v>
      </c>
      <c r="U149" s="5" t="s">
        <v>12</v>
      </c>
      <c r="V149" s="5" t="s">
        <v>86</v>
      </c>
      <c r="W149" s="6">
        <v>0.70965353804210296</v>
      </c>
      <c r="X149" s="6">
        <v>0.28525806189488156</v>
      </c>
      <c r="Y149" s="6">
        <v>0.80331304424275762</v>
      </c>
      <c r="Z149" s="6">
        <v>0.58568545707702158</v>
      </c>
      <c r="AA149" s="6">
        <v>0.39839851760151906</v>
      </c>
      <c r="AB149" s="6">
        <v>0.24675758047651888</v>
      </c>
      <c r="AC149" s="6">
        <v>0.65114431793050465</v>
      </c>
      <c r="AD149" s="6">
        <v>0.29981928034055383</v>
      </c>
    </row>
    <row r="150" spans="1:30" ht="16.5" x14ac:dyDescent="0.35">
      <c r="A150" s="5" t="s">
        <v>10</v>
      </c>
      <c r="B150" s="5" t="s">
        <v>12</v>
      </c>
      <c r="C150" s="5" t="s">
        <v>85</v>
      </c>
      <c r="D150" s="6">
        <v>3.8438330000000001</v>
      </c>
      <c r="E150" s="6">
        <v>-1.071782</v>
      </c>
      <c r="F150" s="6">
        <v>0.39317600000000003</v>
      </c>
      <c r="G150" s="6">
        <v>0.26951799999999998</v>
      </c>
      <c r="H150" s="6">
        <v>0.30601400000000001</v>
      </c>
      <c r="I150" s="6">
        <v>0.163767</v>
      </c>
      <c r="J150" s="6">
        <v>0.46682899999999999</v>
      </c>
      <c r="K150" s="6">
        <v>0.19520999999999999</v>
      </c>
      <c r="T150" s="5" t="s">
        <v>10</v>
      </c>
      <c r="U150" s="5" t="s">
        <v>12</v>
      </c>
      <c r="V150" s="5" t="s">
        <v>85</v>
      </c>
      <c r="W150" s="6">
        <v>0.67710142200999357</v>
      </c>
      <c r="X150" s="6">
        <v>0.24631860345715967</v>
      </c>
      <c r="Y150" s="6">
        <v>0.79825234597377714</v>
      </c>
      <c r="Z150" s="6">
        <v>0.54719356161657995</v>
      </c>
      <c r="AA150" s="6">
        <v>0.43175055553595992</v>
      </c>
      <c r="AB150" s="6">
        <v>0.23105640012697962</v>
      </c>
      <c r="AC150" s="6">
        <v>0.65864202320905785</v>
      </c>
      <c r="AD150" s="6">
        <v>0.27541885647772563</v>
      </c>
    </row>
    <row r="151" spans="1:30" ht="16.5" x14ac:dyDescent="0.35">
      <c r="A151" s="5" t="s">
        <v>10</v>
      </c>
      <c r="B151" s="5" t="s">
        <v>12</v>
      </c>
      <c r="C151" s="5" t="s">
        <v>87</v>
      </c>
      <c r="D151" s="6">
        <v>3.8357700000000001</v>
      </c>
      <c r="E151" s="6">
        <v>-0.98549399999999998</v>
      </c>
      <c r="F151" s="6">
        <v>0.38272899999999999</v>
      </c>
      <c r="G151" s="6">
        <v>0.27312199999999998</v>
      </c>
      <c r="H151" s="6">
        <v>0.28716000000000003</v>
      </c>
      <c r="I151" s="6">
        <v>0.17870800000000001</v>
      </c>
      <c r="J151" s="6">
        <v>0.47921000000000002</v>
      </c>
      <c r="K151" s="6">
        <v>0.19625999999999999</v>
      </c>
      <c r="T151" s="5" t="s">
        <v>10</v>
      </c>
      <c r="U151" s="5" t="s">
        <v>12</v>
      </c>
      <c r="V151" s="5" t="s">
        <v>87</v>
      </c>
      <c r="W151" s="6">
        <v>0.70259017816747782</v>
      </c>
      <c r="X151" s="6">
        <v>0.23910315028506945</v>
      </c>
      <c r="Y151" s="6">
        <v>0.7942281193970383</v>
      </c>
      <c r="Z151" s="6">
        <v>0.5667748522478252</v>
      </c>
      <c r="AA151" s="6">
        <v>0.38440171826871983</v>
      </c>
      <c r="AB151" s="6">
        <v>0.23922434276489196</v>
      </c>
      <c r="AC151" s="6">
        <v>0.64148609629319264</v>
      </c>
      <c r="AD151" s="6">
        <v>0.26272002098975811</v>
      </c>
    </row>
    <row r="152" spans="1:30" ht="16.5" x14ac:dyDescent="0.35">
      <c r="A152" s="5" t="s">
        <v>10</v>
      </c>
      <c r="B152" s="5" t="s">
        <v>12</v>
      </c>
      <c r="C152" s="5" t="s">
        <v>88</v>
      </c>
      <c r="D152" s="6">
        <v>3.8685</v>
      </c>
      <c r="E152" s="6">
        <v>-1.0439959999999999</v>
      </c>
      <c r="F152" s="6">
        <v>0.38459199999999999</v>
      </c>
      <c r="G152" s="6">
        <v>0.2646</v>
      </c>
      <c r="H152" s="6">
        <v>0.30355100000000002</v>
      </c>
      <c r="I152" s="6">
        <v>0.16954</v>
      </c>
      <c r="J152" s="6">
        <v>0.49720300000000001</v>
      </c>
      <c r="K152" s="6">
        <v>0.201409</v>
      </c>
      <c r="T152" s="5" t="s">
        <v>10</v>
      </c>
      <c r="U152" s="5" t="s">
        <v>12</v>
      </c>
      <c r="V152" s="5" t="s">
        <v>88</v>
      </c>
      <c r="W152" s="6">
        <v>0.71205327561072584</v>
      </c>
      <c r="X152" s="6">
        <v>0.25783943555668831</v>
      </c>
      <c r="Y152" s="6">
        <v>0.80381391090981669</v>
      </c>
      <c r="Z152" s="6">
        <v>0.55302544209639692</v>
      </c>
      <c r="AA152" s="6">
        <v>0.42224253097084163</v>
      </c>
      <c r="AB152" s="6">
        <v>0.23583186581759402</v>
      </c>
      <c r="AC152" s="6">
        <v>0.6916144342344297</v>
      </c>
      <c r="AD152" s="6">
        <v>0.2801619692252908</v>
      </c>
    </row>
    <row r="153" spans="1:30" ht="16.5" x14ac:dyDescent="0.35">
      <c r="A153" s="5" t="s">
        <v>10</v>
      </c>
      <c r="B153" s="5" t="s">
        <v>13</v>
      </c>
      <c r="C153" s="5" t="s">
        <v>86</v>
      </c>
      <c r="D153" s="6">
        <v>4.7397030000000004</v>
      </c>
      <c r="E153" s="6">
        <v>-2.235017</v>
      </c>
      <c r="F153" s="6">
        <v>0.46607199999999999</v>
      </c>
      <c r="G153" s="6">
        <v>0.35553000000000001</v>
      </c>
      <c r="H153" s="6">
        <v>0.49069800000000002</v>
      </c>
      <c r="I153" s="6">
        <v>0.30820399999999998</v>
      </c>
      <c r="J153" s="6">
        <v>0.598549</v>
      </c>
      <c r="K153" s="6">
        <v>0.54866199999999998</v>
      </c>
      <c r="T153" s="5" t="s">
        <v>10</v>
      </c>
      <c r="U153" s="5" t="s">
        <v>13</v>
      </c>
      <c r="V153" s="5" t="s">
        <v>86</v>
      </c>
      <c r="W153" s="6">
        <v>0.87547410632320322</v>
      </c>
      <c r="X153" s="6">
        <v>0.56402022482911707</v>
      </c>
      <c r="Y153" s="6">
        <v>0.9529234487228504</v>
      </c>
      <c r="Z153" s="6">
        <v>0.72691102174006383</v>
      </c>
      <c r="AA153" s="6">
        <v>0.64213450724776133</v>
      </c>
      <c r="AB153" s="6">
        <v>0.40332021665421297</v>
      </c>
      <c r="AC153" s="6">
        <v>0.78326988734137948</v>
      </c>
      <c r="AD153" s="6">
        <v>0.71798703686497845</v>
      </c>
    </row>
    <row r="154" spans="1:30" ht="16.5" x14ac:dyDescent="0.35">
      <c r="A154" s="5" t="s">
        <v>10</v>
      </c>
      <c r="B154" s="5" t="s">
        <v>13</v>
      </c>
      <c r="C154" s="5" t="s">
        <v>85</v>
      </c>
      <c r="D154" s="6">
        <v>4.8114860000000004</v>
      </c>
      <c r="E154" s="6">
        <v>-2.1232950000000002</v>
      </c>
      <c r="F154" s="6">
        <v>0.468109</v>
      </c>
      <c r="G154" s="6">
        <v>0.33892899999999998</v>
      </c>
      <c r="H154" s="6">
        <v>0.48626000000000003</v>
      </c>
      <c r="I154" s="6">
        <v>0.226407</v>
      </c>
      <c r="J154" s="6">
        <v>0.58653900000000003</v>
      </c>
      <c r="K154" s="6">
        <v>0.54790700000000003</v>
      </c>
      <c r="T154" s="5" t="s">
        <v>10</v>
      </c>
      <c r="U154" s="5" t="s">
        <v>13</v>
      </c>
      <c r="V154" s="5" t="s">
        <v>85</v>
      </c>
      <c r="W154" s="6">
        <v>0.8475560755582191</v>
      </c>
      <c r="X154" s="6">
        <v>0.48797895386148477</v>
      </c>
      <c r="Y154" s="6">
        <v>0.95038635985268383</v>
      </c>
      <c r="Z154" s="6">
        <v>0.68811643988581772</v>
      </c>
      <c r="AA154" s="6">
        <v>0.6860569292088462</v>
      </c>
      <c r="AB154" s="6">
        <v>0.3194342351239815</v>
      </c>
      <c r="AC154" s="6">
        <v>0.82753906387781739</v>
      </c>
      <c r="AD154" s="6">
        <v>0.77303375542308916</v>
      </c>
    </row>
    <row r="155" spans="1:30" ht="16.5" x14ac:dyDescent="0.35">
      <c r="A155" s="5" t="s">
        <v>10</v>
      </c>
      <c r="B155" s="5" t="s">
        <v>13</v>
      </c>
      <c r="C155" s="5" t="s">
        <v>87</v>
      </c>
      <c r="D155" s="6">
        <v>4.1288340000000003</v>
      </c>
      <c r="E155" s="6">
        <v>-2.1410779999999998</v>
      </c>
      <c r="F155" s="6">
        <v>0.43076300000000001</v>
      </c>
      <c r="G155" s="6">
        <v>0.31528800000000001</v>
      </c>
      <c r="H155" s="6">
        <v>0.44306499999999999</v>
      </c>
      <c r="I155" s="6">
        <v>0.245671</v>
      </c>
      <c r="J155" s="6">
        <v>0.58158200000000004</v>
      </c>
      <c r="K155" s="6">
        <v>0.2397</v>
      </c>
      <c r="T155" s="5" t="s">
        <v>10</v>
      </c>
      <c r="U155" s="5" t="s">
        <v>13</v>
      </c>
      <c r="V155" s="5" t="s">
        <v>87</v>
      </c>
      <c r="W155" s="6">
        <v>0.75627011413195799</v>
      </c>
      <c r="X155" s="6">
        <v>0.51947398442411208</v>
      </c>
      <c r="Y155" s="6">
        <v>0.89390688292715326</v>
      </c>
      <c r="Z155" s="6">
        <v>0.65427651238462059</v>
      </c>
      <c r="AA155" s="6">
        <v>0.59310122337627214</v>
      </c>
      <c r="AB155" s="6">
        <v>0.32886319309372702</v>
      </c>
      <c r="AC155" s="6">
        <v>0.77852458599442331</v>
      </c>
      <c r="AD155" s="6">
        <v>0.32087021823726192</v>
      </c>
    </row>
    <row r="156" spans="1:30" ht="16.5" x14ac:dyDescent="0.35">
      <c r="A156" s="5" t="s">
        <v>10</v>
      </c>
      <c r="B156" s="5" t="s">
        <v>13</v>
      </c>
      <c r="C156" s="5" t="s">
        <v>88</v>
      </c>
      <c r="D156" s="6">
        <v>4.7040050000000004</v>
      </c>
      <c r="E156" s="6">
        <v>-2.0904379999999998</v>
      </c>
      <c r="F156" s="6">
        <v>0.45564199999999999</v>
      </c>
      <c r="G156" s="6">
        <v>0.33122800000000002</v>
      </c>
      <c r="H156" s="6">
        <v>0.49162299999999998</v>
      </c>
      <c r="I156" s="6">
        <v>0.23380600000000001</v>
      </c>
      <c r="J156" s="6">
        <v>0.615846</v>
      </c>
      <c r="K156" s="6">
        <v>0.56602300000000005</v>
      </c>
      <c r="T156" s="5" t="s">
        <v>10</v>
      </c>
      <c r="U156" s="5" t="s">
        <v>13</v>
      </c>
      <c r="V156" s="5" t="s">
        <v>88</v>
      </c>
      <c r="W156" s="6">
        <v>0.8658400332788504</v>
      </c>
      <c r="X156" s="6">
        <v>0.5162829685039525</v>
      </c>
      <c r="Y156" s="6">
        <v>0.95231148332458992</v>
      </c>
      <c r="Z156" s="6">
        <v>0.69228084329064765</v>
      </c>
      <c r="AA156" s="6">
        <v>0.68385259743330795</v>
      </c>
      <c r="AB156" s="6">
        <v>0.32522652600771734</v>
      </c>
      <c r="AC156" s="6">
        <v>0.85664805495046603</v>
      </c>
      <c r="AD156" s="6">
        <v>0.78734375478159757</v>
      </c>
    </row>
  </sheetData>
  <mergeCells count="119">
    <mergeCell ref="AF66:AI67"/>
    <mergeCell ref="AK66:AN67"/>
    <mergeCell ref="A66:K67"/>
    <mergeCell ref="T66:AD67"/>
    <mergeCell ref="M66:P67"/>
    <mergeCell ref="S56:U56"/>
    <mergeCell ref="AB56:AD56"/>
    <mergeCell ref="AF56:AH56"/>
    <mergeCell ref="AO56:AQ56"/>
    <mergeCell ref="AS56:AU56"/>
    <mergeCell ref="B56:D56"/>
    <mergeCell ref="F56:H56"/>
    <mergeCell ref="O56:Q56"/>
    <mergeCell ref="AX43:AX48"/>
    <mergeCell ref="AY43:AY48"/>
    <mergeCell ref="A49:A54"/>
    <mergeCell ref="K49:K54"/>
    <mergeCell ref="L49:L54"/>
    <mergeCell ref="N49:N54"/>
    <mergeCell ref="X49:X54"/>
    <mergeCell ref="Y49:Y54"/>
    <mergeCell ref="AA49:AA54"/>
    <mergeCell ref="AK49:AK54"/>
    <mergeCell ref="AL49:AL54"/>
    <mergeCell ref="AN49:AN54"/>
    <mergeCell ref="AX49:AX54"/>
    <mergeCell ref="AY49:AY54"/>
    <mergeCell ref="Y43:Y48"/>
    <mergeCell ref="AA43:AA48"/>
    <mergeCell ref="AK43:AK48"/>
    <mergeCell ref="AL43:AL48"/>
    <mergeCell ref="AN43:AN48"/>
    <mergeCell ref="A43:A48"/>
    <mergeCell ref="K43:K48"/>
    <mergeCell ref="L43:L48"/>
    <mergeCell ref="N43:N48"/>
    <mergeCell ref="X43:X48"/>
    <mergeCell ref="AX34:AX36"/>
    <mergeCell ref="AY34:AY36"/>
    <mergeCell ref="A37:A42"/>
    <mergeCell ref="K37:K42"/>
    <mergeCell ref="L37:L42"/>
    <mergeCell ref="N37:N42"/>
    <mergeCell ref="X37:X42"/>
    <mergeCell ref="Y37:Y42"/>
    <mergeCell ref="AA37:AA42"/>
    <mergeCell ref="AK37:AK42"/>
    <mergeCell ref="AL37:AL42"/>
    <mergeCell ref="AN37:AN42"/>
    <mergeCell ref="AX37:AX42"/>
    <mergeCell ref="AY37:AY42"/>
    <mergeCell ref="Y34:Y36"/>
    <mergeCell ref="AA34:AA36"/>
    <mergeCell ref="AK34:AK36"/>
    <mergeCell ref="AL34:AL36"/>
    <mergeCell ref="AN34:AN36"/>
    <mergeCell ref="A34:A36"/>
    <mergeCell ref="K34:K36"/>
    <mergeCell ref="L34:L36"/>
    <mergeCell ref="N34:N36"/>
    <mergeCell ref="X34:X36"/>
    <mergeCell ref="A1:AY1"/>
    <mergeCell ref="A30:AY30"/>
    <mergeCell ref="A31:L31"/>
    <mergeCell ref="N31:Y31"/>
    <mergeCell ref="AA31:AL31"/>
    <mergeCell ref="AN31:AY31"/>
    <mergeCell ref="N2:Y2"/>
    <mergeCell ref="A5:A7"/>
    <mergeCell ref="N20:N25"/>
    <mergeCell ref="X20:X25"/>
    <mergeCell ref="Y20:Y25"/>
    <mergeCell ref="N5:N7"/>
    <mergeCell ref="X5:X7"/>
    <mergeCell ref="Y5:Y7"/>
    <mergeCell ref="N8:N13"/>
    <mergeCell ref="X8:X13"/>
    <mergeCell ref="Y8:Y13"/>
    <mergeCell ref="K14:K19"/>
    <mergeCell ref="L14:L19"/>
    <mergeCell ref="N14:N19"/>
    <mergeCell ref="X14:X19"/>
    <mergeCell ref="Y14:Y19"/>
    <mergeCell ref="A20:A25"/>
    <mergeCell ref="K20:K25"/>
    <mergeCell ref="L20:L25"/>
    <mergeCell ref="A2:L2"/>
    <mergeCell ref="AA2:AL2"/>
    <mergeCell ref="AA5:AA7"/>
    <mergeCell ref="AK5:AK7"/>
    <mergeCell ref="AL5:AL7"/>
    <mergeCell ref="AA8:AA13"/>
    <mergeCell ref="AK8:AK13"/>
    <mergeCell ref="K5:K7"/>
    <mergeCell ref="L5:L7"/>
    <mergeCell ref="A8:A13"/>
    <mergeCell ref="K8:K13"/>
    <mergeCell ref="L8:L13"/>
    <mergeCell ref="A14:A19"/>
    <mergeCell ref="AL8:AL13"/>
    <mergeCell ref="AA14:AA19"/>
    <mergeCell ref="AK14:AK19"/>
    <mergeCell ref="AL14:AL19"/>
    <mergeCell ref="AA20:AA25"/>
    <mergeCell ref="AK20:AK25"/>
    <mergeCell ref="AL20:AL25"/>
    <mergeCell ref="AN2:AY2"/>
    <mergeCell ref="AN5:AN7"/>
    <mergeCell ref="AX5:AX7"/>
    <mergeCell ref="AY5:AY7"/>
    <mergeCell ref="AN8:AN13"/>
    <mergeCell ref="AX8:AX13"/>
    <mergeCell ref="AY8:AY13"/>
    <mergeCell ref="AN14:AN19"/>
    <mergeCell ref="AX14:AX19"/>
    <mergeCell ref="AY14:AY19"/>
    <mergeCell ref="AN20:AN25"/>
    <mergeCell ref="AX20:AX25"/>
    <mergeCell ref="AY20:AY25"/>
  </mergeCells>
  <phoneticPr fontId="3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D6C8-AB8C-458C-8299-33B7292C78A8}">
  <dimension ref="A1:BI36"/>
  <sheetViews>
    <sheetView tabSelected="1" topLeftCell="F11" zoomScale="85" zoomScaleNormal="85" workbookViewId="0">
      <selection activeCell="N2" sqref="N2:Y25"/>
    </sheetView>
  </sheetViews>
  <sheetFormatPr defaultRowHeight="14.5" x14ac:dyDescent="0.35"/>
  <cols>
    <col min="2" max="2" width="17" bestFit="1" customWidth="1"/>
    <col min="12" max="12" width="15" bestFit="1" customWidth="1"/>
    <col min="14" max="14" width="16.81640625" bestFit="1" customWidth="1"/>
    <col min="60" max="60" width="13.90625" bestFit="1" customWidth="1"/>
    <col min="61" max="61" width="15.7265625" bestFit="1" customWidth="1"/>
  </cols>
  <sheetData>
    <row r="1" spans="1:61" ht="36" x14ac:dyDescent="0.8">
      <c r="A1" s="65" t="s">
        <v>90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AB1" s="65" t="s">
        <v>91</v>
      </c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E1" s="66" t="s">
        <v>101</v>
      </c>
      <c r="BF1" s="66"/>
      <c r="BG1" s="66"/>
      <c r="BH1" s="66"/>
      <c r="BI1" s="66"/>
    </row>
    <row r="2" spans="1:61" ht="18.5" x14ac:dyDescent="0.45">
      <c r="A2" s="66" t="s">
        <v>86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N2" s="66" t="s">
        <v>118</v>
      </c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AB2" s="66" t="s">
        <v>86</v>
      </c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O2" s="66" t="s">
        <v>96</v>
      </c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E2" s="48" t="s">
        <v>0</v>
      </c>
      <c r="BF2" s="48" t="s">
        <v>1</v>
      </c>
      <c r="BG2" s="48" t="s">
        <v>86</v>
      </c>
      <c r="BH2" s="48" t="s">
        <v>112</v>
      </c>
      <c r="BI2" s="48" t="s">
        <v>111</v>
      </c>
    </row>
    <row r="3" spans="1:61" ht="16.5" x14ac:dyDescent="0.35">
      <c r="A3" s="48" t="s">
        <v>0</v>
      </c>
      <c r="B3" s="48" t="s">
        <v>1</v>
      </c>
      <c r="C3" s="48" t="s">
        <v>55</v>
      </c>
      <c r="D3" s="48" t="s">
        <v>54</v>
      </c>
      <c r="E3" s="48" t="s">
        <v>57</v>
      </c>
      <c r="F3" s="48" t="s">
        <v>56</v>
      </c>
      <c r="G3" s="48" t="s">
        <v>19</v>
      </c>
      <c r="H3" s="48" t="s">
        <v>20</v>
      </c>
      <c r="I3" s="48" t="s">
        <v>28</v>
      </c>
      <c r="J3" s="48" t="s">
        <v>29</v>
      </c>
      <c r="K3" s="48" t="s">
        <v>58</v>
      </c>
      <c r="L3" s="48" t="s">
        <v>59</v>
      </c>
      <c r="N3" s="48" t="s">
        <v>0</v>
      </c>
      <c r="O3" s="48" t="s">
        <v>1</v>
      </c>
      <c r="P3" s="48" t="s">
        <v>55</v>
      </c>
      <c r="Q3" s="48" t="s">
        <v>54</v>
      </c>
      <c r="R3" s="48" t="s">
        <v>57</v>
      </c>
      <c r="S3" s="48" t="s">
        <v>56</v>
      </c>
      <c r="T3" s="48" t="s">
        <v>19</v>
      </c>
      <c r="U3" s="48" t="s">
        <v>20</v>
      </c>
      <c r="V3" s="48" t="s">
        <v>28</v>
      </c>
      <c r="W3" s="48" t="s">
        <v>29</v>
      </c>
      <c r="X3" s="48" t="s">
        <v>58</v>
      </c>
      <c r="Y3" s="48" t="s">
        <v>59</v>
      </c>
      <c r="AB3" s="48" t="s">
        <v>0</v>
      </c>
      <c r="AC3" s="48" t="s">
        <v>1</v>
      </c>
      <c r="AD3" s="48" t="s">
        <v>55</v>
      </c>
      <c r="AE3" s="48" t="s">
        <v>54</v>
      </c>
      <c r="AF3" s="48" t="s">
        <v>57</v>
      </c>
      <c r="AG3" s="48" t="s">
        <v>56</v>
      </c>
      <c r="AH3" s="48" t="s">
        <v>19</v>
      </c>
      <c r="AI3" s="48" t="s">
        <v>20</v>
      </c>
      <c r="AJ3" s="48" t="s">
        <v>28</v>
      </c>
      <c r="AK3" s="48" t="s">
        <v>29</v>
      </c>
      <c r="AL3" s="48" t="s">
        <v>58</v>
      </c>
      <c r="AM3" s="48" t="s">
        <v>59</v>
      </c>
      <c r="AO3" s="48" t="s">
        <v>0</v>
      </c>
      <c r="AP3" s="48" t="s">
        <v>1</v>
      </c>
      <c r="AQ3" s="48" t="s">
        <v>55</v>
      </c>
      <c r="AR3" s="48" t="s">
        <v>54</v>
      </c>
      <c r="AS3" s="48" t="s">
        <v>57</v>
      </c>
      <c r="AT3" s="48" t="s">
        <v>56</v>
      </c>
      <c r="AU3" s="48" t="s">
        <v>19</v>
      </c>
      <c r="AV3" s="48" t="s">
        <v>20</v>
      </c>
      <c r="AW3" s="48" t="s">
        <v>28</v>
      </c>
      <c r="AX3" s="48" t="s">
        <v>29</v>
      </c>
      <c r="AY3" s="48" t="s">
        <v>58</v>
      </c>
      <c r="AZ3" s="48" t="s">
        <v>59</v>
      </c>
      <c r="BE3" s="96" t="s">
        <v>3</v>
      </c>
      <c r="BF3" s="24" t="s">
        <v>102</v>
      </c>
      <c r="BG3" s="40">
        <v>4.19292</v>
      </c>
      <c r="BH3" s="40">
        <v>3.62121</v>
      </c>
      <c r="BI3" s="40">
        <f>BH3-BG3</f>
        <v>-0.57170999999999994</v>
      </c>
    </row>
    <row r="4" spans="1:61" ht="16.5" x14ac:dyDescent="0.35">
      <c r="A4" s="9" t="s">
        <v>35</v>
      </c>
      <c r="B4" s="9" t="s">
        <v>36</v>
      </c>
      <c r="C4" s="20">
        <v>5.4138700000000002</v>
      </c>
      <c r="D4" s="20">
        <v>-3.9626540000000001</v>
      </c>
      <c r="E4" s="20">
        <v>0.489097</v>
      </c>
      <c r="F4" s="20">
        <v>0.489097</v>
      </c>
      <c r="G4" s="20">
        <v>0.76416700000000004</v>
      </c>
      <c r="H4" s="20">
        <v>0.76416700000000004</v>
      </c>
      <c r="I4" s="20">
        <v>0.76416700000000004</v>
      </c>
      <c r="J4" s="20">
        <v>0.76416700000000004</v>
      </c>
      <c r="K4" s="20">
        <v>5.3517229999999998</v>
      </c>
      <c r="L4" s="20">
        <v>-5.3517229999999998</v>
      </c>
      <c r="N4" s="9" t="s">
        <v>35</v>
      </c>
      <c r="O4" s="9" t="s">
        <v>36</v>
      </c>
      <c r="P4" s="20">
        <v>5.4114899999999997</v>
      </c>
      <c r="Q4" s="20">
        <v>-3.96217</v>
      </c>
      <c r="R4" s="20">
        <v>0.48840699999999998</v>
      </c>
      <c r="S4" s="20">
        <v>0.48840699999999998</v>
      </c>
      <c r="T4" s="20">
        <v>0.76378900000000005</v>
      </c>
      <c r="U4" s="20">
        <v>0.76378900000000005</v>
      </c>
      <c r="V4" s="20">
        <v>0.76378900000000005</v>
      </c>
      <c r="W4" s="20">
        <v>0.76378900000000005</v>
      </c>
      <c r="X4" s="20">
        <v>5.3377660000000002</v>
      </c>
      <c r="Y4" s="20">
        <v>-5.3377660000000002</v>
      </c>
      <c r="AB4" s="9" t="s">
        <v>35</v>
      </c>
      <c r="AC4" s="9" t="s">
        <v>36</v>
      </c>
      <c r="AD4" s="20">
        <f t="shared" ref="AD4:AD25" si="0">C4/$C$4</f>
        <v>1</v>
      </c>
      <c r="AE4" s="20">
        <f t="shared" ref="AE4:AE25" si="1">D4/$D$4</f>
        <v>1</v>
      </c>
      <c r="AF4" s="20">
        <f t="shared" ref="AF4:AF25" si="2">E4/$E$4</f>
        <v>1</v>
      </c>
      <c r="AG4" s="20">
        <f t="shared" ref="AG4:AG25" si="3">F4/$F$4</f>
        <v>1</v>
      </c>
      <c r="AH4" s="20">
        <f t="shared" ref="AH4:AH25" si="4">G4/$G$4</f>
        <v>1</v>
      </c>
      <c r="AI4" s="20">
        <f t="shared" ref="AI4:AI25" si="5">H4/$H$4</f>
        <v>1</v>
      </c>
      <c r="AJ4" s="20">
        <f t="shared" ref="AJ4:AJ25" si="6">I4/$I$4</f>
        <v>1</v>
      </c>
      <c r="AK4" s="20">
        <f t="shared" ref="AK4:AK25" si="7">J4/$J$4</f>
        <v>1</v>
      </c>
      <c r="AL4" s="20">
        <f>K4/K4</f>
        <v>1</v>
      </c>
      <c r="AM4" s="20">
        <f>L4/L4</f>
        <v>1</v>
      </c>
      <c r="AO4" s="9" t="s">
        <v>35</v>
      </c>
      <c r="AP4" s="9" t="s">
        <v>36</v>
      </c>
      <c r="AQ4" s="20">
        <f t="shared" ref="AQ4:AQ25" si="8">P4/$P$4</f>
        <v>1</v>
      </c>
      <c r="AR4" s="20">
        <f t="shared" ref="AR4:AR25" si="9">Q4/$Q$4</f>
        <v>1</v>
      </c>
      <c r="AS4" s="20">
        <f t="shared" ref="AS4:AS25" si="10">R4/$R$4</f>
        <v>1</v>
      </c>
      <c r="AT4" s="20">
        <f t="shared" ref="AT4:AT25" si="11">S4/$S$4</f>
        <v>1</v>
      </c>
      <c r="AU4" s="20">
        <f t="shared" ref="AU4:AU25" si="12">T4/$T$4</f>
        <v>1</v>
      </c>
      <c r="AV4" s="20">
        <f t="shared" ref="AV4:AV25" si="13">U4/$U$4</f>
        <v>1</v>
      </c>
      <c r="AW4" s="20">
        <f t="shared" ref="AW4:AW25" si="14">V4/$V$4</f>
        <v>1</v>
      </c>
      <c r="AX4" s="20">
        <f t="shared" ref="AX4:AX25" si="15">W4/$W$4</f>
        <v>1</v>
      </c>
      <c r="AY4" s="20">
        <f>X4/X4</f>
        <v>1</v>
      </c>
      <c r="AZ4" s="20">
        <f>Y4/Y4</f>
        <v>1</v>
      </c>
      <c r="BE4" s="97"/>
      <c r="BF4" s="24" t="s">
        <v>103</v>
      </c>
      <c r="BG4" s="40">
        <v>3.5051199999999998</v>
      </c>
      <c r="BH4" s="40">
        <v>3.1756199999999999</v>
      </c>
      <c r="BI4" s="40">
        <f>BH4-BG4</f>
        <v>-0.3294999999999999</v>
      </c>
    </row>
    <row r="5" spans="1:61" ht="16.5" x14ac:dyDescent="0.35">
      <c r="A5" s="67" t="s">
        <v>2</v>
      </c>
      <c r="B5" s="1" t="s">
        <v>5</v>
      </c>
      <c r="C5" s="2">
        <v>5.2469029999999997</v>
      </c>
      <c r="D5" s="2">
        <v>-3.5997349999999999</v>
      </c>
      <c r="E5" s="2">
        <v>0.46792299999999998</v>
      </c>
      <c r="F5" s="2">
        <v>0.465974</v>
      </c>
      <c r="G5" s="2">
        <v>0.66114799999999996</v>
      </c>
      <c r="H5" s="2">
        <v>0.64056800000000003</v>
      </c>
      <c r="I5" s="2">
        <v>0.661111</v>
      </c>
      <c r="J5" s="2">
        <v>0.64421899999999999</v>
      </c>
      <c r="K5" s="68">
        <v>8.5181869999999993</v>
      </c>
      <c r="L5" s="68">
        <v>-8.5111419999999995</v>
      </c>
      <c r="N5" s="67" t="s">
        <v>2</v>
      </c>
      <c r="O5" s="1" t="s">
        <v>5</v>
      </c>
      <c r="P5" s="2">
        <v>5.2462650000000002</v>
      </c>
      <c r="Q5" s="2">
        <v>-3.6033810000000002</v>
      </c>
      <c r="R5" s="2">
        <v>0.46746700000000002</v>
      </c>
      <c r="S5" s="2">
        <v>0.46573900000000001</v>
      </c>
      <c r="T5" s="2">
        <v>0.66068499999999997</v>
      </c>
      <c r="U5" s="2">
        <v>0.64228099999999999</v>
      </c>
      <c r="V5" s="2">
        <v>0.66067900000000002</v>
      </c>
      <c r="W5" s="2">
        <v>0.64227699999999999</v>
      </c>
      <c r="X5" s="68">
        <v>8.9636630000000004</v>
      </c>
      <c r="Y5" s="68">
        <v>-8.9438790000000008</v>
      </c>
      <c r="AB5" s="67" t="s">
        <v>2</v>
      </c>
      <c r="AC5" s="1" t="s">
        <v>5</v>
      </c>
      <c r="AD5" s="2">
        <f t="shared" si="0"/>
        <v>0.96915939983782384</v>
      </c>
      <c r="AE5" s="2">
        <f t="shared" si="1"/>
        <v>0.90841516821806789</v>
      </c>
      <c r="AF5" s="2">
        <f t="shared" si="2"/>
        <v>0.95670797408285058</v>
      </c>
      <c r="AG5" s="2">
        <f t="shared" si="3"/>
        <v>0.95272307947094337</v>
      </c>
      <c r="AH5" s="2">
        <f t="shared" si="4"/>
        <v>0.86518784506528013</v>
      </c>
      <c r="AI5" s="2">
        <f t="shared" si="5"/>
        <v>0.83825655910291863</v>
      </c>
      <c r="AJ5" s="2">
        <f t="shared" si="6"/>
        <v>0.86513942632958496</v>
      </c>
      <c r="AK5" s="2">
        <f t="shared" si="7"/>
        <v>0.84303431056300515</v>
      </c>
      <c r="AL5" s="68">
        <f>K5/K4</f>
        <v>1.5916718783838399</v>
      </c>
      <c r="AM5" s="68">
        <f>L5/L4</f>
        <v>1.5903554799080595</v>
      </c>
      <c r="AO5" s="67" t="s">
        <v>2</v>
      </c>
      <c r="AP5" s="1" t="s">
        <v>5</v>
      </c>
      <c r="AQ5" s="2">
        <f t="shared" si="8"/>
        <v>0.96946774363437804</v>
      </c>
      <c r="AR5" s="2">
        <f t="shared" si="9"/>
        <v>0.90944633874871605</v>
      </c>
      <c r="AS5" s="2">
        <f t="shared" si="10"/>
        <v>0.95712592161865007</v>
      </c>
      <c r="AT5" s="2">
        <f t="shared" si="11"/>
        <v>0.95358788878947276</v>
      </c>
      <c r="AU5" s="2">
        <f t="shared" si="12"/>
        <v>0.8650098391047788</v>
      </c>
      <c r="AV5" s="2">
        <f t="shared" si="13"/>
        <v>0.84091417917775713</v>
      </c>
      <c r="AW5" s="2">
        <f t="shared" si="14"/>
        <v>0.86500198353210112</v>
      </c>
      <c r="AX5" s="2">
        <f t="shared" si="15"/>
        <v>0.84090894212930523</v>
      </c>
      <c r="AY5" s="68">
        <f>X5/X4</f>
        <v>1.6792911116748093</v>
      </c>
      <c r="AZ5" s="68">
        <f>Y5/Y4</f>
        <v>1.675584692172718</v>
      </c>
      <c r="BE5" s="98"/>
      <c r="BF5" s="24" t="s">
        <v>104</v>
      </c>
      <c r="BG5" s="40">
        <v>4.1843599999999999</v>
      </c>
      <c r="BH5" s="40">
        <v>3.6213899999999999</v>
      </c>
      <c r="BI5" s="40">
        <f>BH5-BG5</f>
        <v>-0.56296999999999997</v>
      </c>
    </row>
    <row r="6" spans="1:61" ht="16.5" x14ac:dyDescent="0.35">
      <c r="A6" s="67"/>
      <c r="B6" s="1" t="s">
        <v>6</v>
      </c>
      <c r="C6" s="2">
        <v>4.026033</v>
      </c>
      <c r="D6" s="2">
        <v>-1.5949279999999999</v>
      </c>
      <c r="E6" s="2">
        <v>0.39337899999999998</v>
      </c>
      <c r="F6" s="2">
        <v>0.38700699999999999</v>
      </c>
      <c r="G6" s="2">
        <v>0.51469500000000001</v>
      </c>
      <c r="H6" s="2">
        <v>0.36568299999999998</v>
      </c>
      <c r="I6" s="2">
        <v>0.51451599999999997</v>
      </c>
      <c r="J6" s="2">
        <v>0.37383</v>
      </c>
      <c r="K6" s="69">
        <v>8.5181869999999993</v>
      </c>
      <c r="L6" s="69">
        <v>-8.5111419999999995</v>
      </c>
      <c r="N6" s="67"/>
      <c r="O6" s="1" t="s">
        <v>6</v>
      </c>
      <c r="P6" s="2">
        <v>4.0212529999999997</v>
      </c>
      <c r="Q6" s="2">
        <v>-1.594398</v>
      </c>
      <c r="R6" s="2">
        <v>0.39218599999999998</v>
      </c>
      <c r="S6" s="2">
        <v>0.38615500000000003</v>
      </c>
      <c r="T6" s="2">
        <v>0.51267099999999999</v>
      </c>
      <c r="U6" s="2">
        <v>0.36842000000000003</v>
      </c>
      <c r="V6" s="2">
        <v>0.51261100000000004</v>
      </c>
      <c r="W6" s="2">
        <v>0.36833300000000002</v>
      </c>
      <c r="X6" s="69"/>
      <c r="Y6" s="69"/>
      <c r="AB6" s="67"/>
      <c r="AC6" s="1" t="s">
        <v>6</v>
      </c>
      <c r="AD6" s="2">
        <f t="shared" si="0"/>
        <v>0.74365158380234464</v>
      </c>
      <c r="AE6" s="2">
        <f t="shared" si="1"/>
        <v>0.40248984645139341</v>
      </c>
      <c r="AF6" s="2">
        <f t="shared" si="2"/>
        <v>0.80429648924446473</v>
      </c>
      <c r="AG6" s="2">
        <f t="shared" si="3"/>
        <v>0.79126839870209797</v>
      </c>
      <c r="AH6" s="2">
        <f t="shared" si="4"/>
        <v>0.67353732888229922</v>
      </c>
      <c r="AI6" s="2">
        <f t="shared" si="5"/>
        <v>0.47853806824947942</v>
      </c>
      <c r="AJ6" s="2">
        <f t="shared" si="6"/>
        <v>0.67330308689069263</v>
      </c>
      <c r="AK6" s="2">
        <f t="shared" si="7"/>
        <v>0.48919935040377299</v>
      </c>
      <c r="AL6" s="69">
        <v>8.5181869999999993</v>
      </c>
      <c r="AM6" s="69">
        <v>-8.5111419999999995</v>
      </c>
      <c r="AO6" s="67"/>
      <c r="AP6" s="1" t="s">
        <v>6</v>
      </c>
      <c r="AQ6" s="2">
        <f t="shared" si="8"/>
        <v>0.74309533973083197</v>
      </c>
      <c r="AR6" s="2">
        <f t="shared" si="9"/>
        <v>0.40240524762945556</v>
      </c>
      <c r="AS6" s="2">
        <f t="shared" si="10"/>
        <v>0.80299012913410328</v>
      </c>
      <c r="AT6" s="2">
        <f t="shared" si="11"/>
        <v>0.79064182126791804</v>
      </c>
      <c r="AU6" s="2">
        <f t="shared" si="12"/>
        <v>0.67122071671626582</v>
      </c>
      <c r="AV6" s="2">
        <f t="shared" si="13"/>
        <v>0.48235834765884295</v>
      </c>
      <c r="AW6" s="2">
        <f t="shared" si="14"/>
        <v>0.67114216098948798</v>
      </c>
      <c r="AX6" s="2">
        <f t="shared" si="15"/>
        <v>0.48224444185501492</v>
      </c>
      <c r="AY6" s="69">
        <v>8.5181869999999993</v>
      </c>
      <c r="AZ6" s="69">
        <v>-8.5111419999999995</v>
      </c>
      <c r="BE6" s="62" t="s">
        <v>4</v>
      </c>
      <c r="BF6" s="8" t="s">
        <v>105</v>
      </c>
      <c r="BG6" s="8">
        <v>4.1567400000000001</v>
      </c>
      <c r="BH6" s="8">
        <v>3.6505899999999998</v>
      </c>
      <c r="BI6" s="8">
        <f>BH6-BG6</f>
        <v>-0.50615000000000032</v>
      </c>
    </row>
    <row r="7" spans="1:61" ht="16.5" x14ac:dyDescent="0.35">
      <c r="A7" s="67"/>
      <c r="B7" s="1" t="s">
        <v>21</v>
      </c>
      <c r="C7" s="2">
        <v>5.2462</v>
      </c>
      <c r="D7" s="2">
        <v>-3.5989119999999999</v>
      </c>
      <c r="E7" s="2">
        <v>0.46790599999999999</v>
      </c>
      <c r="F7" s="2">
        <v>0.46597100000000002</v>
      </c>
      <c r="G7" s="2">
        <v>0.66115999999999997</v>
      </c>
      <c r="H7" s="2">
        <v>0.64445600000000003</v>
      </c>
      <c r="I7" s="2">
        <v>0.66114200000000001</v>
      </c>
      <c r="J7" s="2">
        <v>0.64044199999999996</v>
      </c>
      <c r="K7" s="70">
        <v>8.5181869999999993</v>
      </c>
      <c r="L7" s="70">
        <v>-8.5111419999999995</v>
      </c>
      <c r="N7" s="67"/>
      <c r="O7" s="1" t="s">
        <v>21</v>
      </c>
      <c r="P7" s="2">
        <v>5.2462780000000002</v>
      </c>
      <c r="Q7" s="2">
        <v>-3.603389</v>
      </c>
      <c r="R7" s="2">
        <v>0.46746799999999999</v>
      </c>
      <c r="S7" s="2">
        <v>0.46573900000000001</v>
      </c>
      <c r="T7" s="2">
        <v>0.66068800000000005</v>
      </c>
      <c r="U7" s="2">
        <v>0.64228300000000005</v>
      </c>
      <c r="V7" s="2">
        <v>0.66068300000000002</v>
      </c>
      <c r="W7" s="2">
        <v>0.64228099999999999</v>
      </c>
      <c r="X7" s="70"/>
      <c r="Y7" s="70"/>
      <c r="AB7" s="67"/>
      <c r="AC7" s="1" t="s">
        <v>21</v>
      </c>
      <c r="AD7" s="2">
        <f t="shared" si="0"/>
        <v>0.96902954817902898</v>
      </c>
      <c r="AE7" s="2">
        <f t="shared" si="1"/>
        <v>0.90820747912888677</v>
      </c>
      <c r="AF7" s="2">
        <f t="shared" si="2"/>
        <v>0.95667321615139733</v>
      </c>
      <c r="AG7" s="2">
        <f t="shared" si="3"/>
        <v>0.95271694571833399</v>
      </c>
      <c r="AH7" s="2">
        <f t="shared" si="4"/>
        <v>0.86520354843901914</v>
      </c>
      <c r="AI7" s="2">
        <f t="shared" si="5"/>
        <v>0.84334445219435017</v>
      </c>
      <c r="AJ7" s="2">
        <f t="shared" si="6"/>
        <v>0.86517999337841067</v>
      </c>
      <c r="AK7" s="2">
        <f t="shared" si="7"/>
        <v>0.83809167367865911</v>
      </c>
      <c r="AL7" s="70">
        <v>8.5181869999999993</v>
      </c>
      <c r="AM7" s="70">
        <v>-8.5111419999999995</v>
      </c>
      <c r="AO7" s="67"/>
      <c r="AP7" s="1" t="s">
        <v>21</v>
      </c>
      <c r="AQ7" s="2">
        <f t="shared" si="8"/>
        <v>0.96947014593023373</v>
      </c>
      <c r="AR7" s="2">
        <f t="shared" si="9"/>
        <v>0.90944835784431255</v>
      </c>
      <c r="AS7" s="2">
        <f t="shared" si="10"/>
        <v>0.95712796909135212</v>
      </c>
      <c r="AT7" s="2">
        <f t="shared" si="11"/>
        <v>0.95358788878947276</v>
      </c>
      <c r="AU7" s="2">
        <f t="shared" si="12"/>
        <v>0.86501376689111786</v>
      </c>
      <c r="AV7" s="2">
        <f t="shared" si="13"/>
        <v>0.84091679770198313</v>
      </c>
      <c r="AW7" s="2">
        <f t="shared" si="14"/>
        <v>0.86500722058055302</v>
      </c>
      <c r="AX7" s="2">
        <f t="shared" si="15"/>
        <v>0.84091417917775713</v>
      </c>
      <c r="AY7" s="70">
        <v>8.5181869999999993</v>
      </c>
      <c r="AZ7" s="70">
        <v>-8.5111419999999995</v>
      </c>
      <c r="BE7" s="63"/>
      <c r="BF7" s="7" t="s">
        <v>106</v>
      </c>
      <c r="BG7" s="8">
        <v>3.4966300000000001</v>
      </c>
      <c r="BH7" s="8">
        <v>3.19442</v>
      </c>
      <c r="BI7" s="7">
        <f>BH7-BG7</f>
        <v>-0.30221000000000009</v>
      </c>
    </row>
    <row r="8" spans="1:61" ht="16.5" x14ac:dyDescent="0.35">
      <c r="A8" s="56" t="s">
        <v>3</v>
      </c>
      <c r="B8" s="24" t="s">
        <v>68</v>
      </c>
      <c r="C8" s="40">
        <v>4.8722599999999998</v>
      </c>
      <c r="D8" s="40">
        <v>-3.1201379999999999</v>
      </c>
      <c r="E8" s="40">
        <v>0.46661000000000002</v>
      </c>
      <c r="F8" s="40">
        <v>0.46377000000000002</v>
      </c>
      <c r="G8" s="40">
        <v>0.59040899999999996</v>
      </c>
      <c r="H8" s="40">
        <v>0.56896999999999998</v>
      </c>
      <c r="I8" s="40">
        <v>0.65371900000000005</v>
      </c>
      <c r="J8" s="40">
        <v>0.62742600000000004</v>
      </c>
      <c r="K8" s="56">
        <v>15.131778000000001</v>
      </c>
      <c r="L8" s="56">
        <v>-14.272736</v>
      </c>
      <c r="N8" s="56" t="s">
        <v>3</v>
      </c>
      <c r="O8" s="24" t="s">
        <v>68</v>
      </c>
      <c r="P8" s="40">
        <v>4.7356910000000001</v>
      </c>
      <c r="Q8" s="40">
        <v>-2.5486059999999999</v>
      </c>
      <c r="R8" s="40">
        <v>0.46531800000000001</v>
      </c>
      <c r="S8" s="40">
        <v>0.42658699999999999</v>
      </c>
      <c r="T8" s="40">
        <v>0.58448900000000004</v>
      </c>
      <c r="U8" s="40">
        <v>0.556334</v>
      </c>
      <c r="V8" s="40">
        <v>0.65661000000000003</v>
      </c>
      <c r="W8" s="40">
        <v>0.56884100000000004</v>
      </c>
      <c r="X8" s="56">
        <v>17.293298</v>
      </c>
      <c r="Y8" s="56">
        <v>-16.796911999999999</v>
      </c>
      <c r="AB8" s="56" t="s">
        <v>3</v>
      </c>
      <c r="AC8" s="24" t="s">
        <v>68</v>
      </c>
      <c r="AD8" s="40">
        <f t="shared" si="0"/>
        <v>0.89995880950225993</v>
      </c>
      <c r="AE8" s="40">
        <f t="shared" si="1"/>
        <v>0.7873859287235272</v>
      </c>
      <c r="AF8" s="40">
        <f t="shared" si="2"/>
        <v>0.95402343502413633</v>
      </c>
      <c r="AG8" s="40">
        <f t="shared" si="3"/>
        <v>0.94821681588723716</v>
      </c>
      <c r="AH8" s="40">
        <f t="shared" si="4"/>
        <v>0.77261776548843375</v>
      </c>
      <c r="AI8" s="40">
        <f t="shared" si="5"/>
        <v>0.74456237968925632</v>
      </c>
      <c r="AJ8" s="40">
        <f t="shared" si="6"/>
        <v>0.85546614810636945</v>
      </c>
      <c r="AK8" s="40">
        <f t="shared" si="7"/>
        <v>0.82105874762977205</v>
      </c>
      <c r="AL8" s="56">
        <f>K8/K4</f>
        <v>2.8274591192406633</v>
      </c>
      <c r="AM8" s="56">
        <f>L8/L4</f>
        <v>2.6669422165534353</v>
      </c>
      <c r="AO8" s="56" t="s">
        <v>3</v>
      </c>
      <c r="AP8" s="24" t="s">
        <v>68</v>
      </c>
      <c r="AQ8" s="40">
        <f t="shared" si="8"/>
        <v>0.87511775869492514</v>
      </c>
      <c r="AR8" s="40">
        <f t="shared" si="9"/>
        <v>0.64323489401010048</v>
      </c>
      <c r="AS8" s="40">
        <f t="shared" si="10"/>
        <v>0.95272590278190117</v>
      </c>
      <c r="AT8" s="40">
        <f t="shared" si="11"/>
        <v>0.87342523755802026</v>
      </c>
      <c r="AU8" s="40">
        <f t="shared" si="12"/>
        <v>0.76524930314524042</v>
      </c>
      <c r="AV8" s="40">
        <f t="shared" si="13"/>
        <v>0.72838702835468949</v>
      </c>
      <c r="AW8" s="40">
        <f t="shared" si="14"/>
        <v>0.85967459599444351</v>
      </c>
      <c r="AX8" s="40">
        <f t="shared" si="15"/>
        <v>0.74476196960155228</v>
      </c>
      <c r="AY8" s="56">
        <f>X8/X4</f>
        <v>3.2398006956468306</v>
      </c>
      <c r="AZ8" s="56">
        <f>Y8/Y4</f>
        <v>3.1468056111864025</v>
      </c>
      <c r="BE8" s="64"/>
      <c r="BF8" s="7" t="s">
        <v>107</v>
      </c>
      <c r="BG8" s="8">
        <v>4.1459200000000003</v>
      </c>
      <c r="BH8" s="8">
        <v>3.6338499999999998</v>
      </c>
      <c r="BI8" s="7">
        <f>BH8-BG8</f>
        <v>-0.51207000000000047</v>
      </c>
    </row>
    <row r="9" spans="1:61" ht="16.5" x14ac:dyDescent="0.35">
      <c r="A9" s="56"/>
      <c r="B9" s="24" t="s">
        <v>69</v>
      </c>
      <c r="C9" s="40">
        <v>3.895991</v>
      </c>
      <c r="D9" s="40">
        <v>-1.3161069999999999</v>
      </c>
      <c r="E9" s="40">
        <v>0.39296199999999998</v>
      </c>
      <c r="F9" s="40">
        <v>0.38696599999999998</v>
      </c>
      <c r="G9" s="40">
        <v>0.50315900000000002</v>
      </c>
      <c r="H9" s="40">
        <v>0.44781199999999999</v>
      </c>
      <c r="I9" s="40">
        <v>0.48818</v>
      </c>
      <c r="J9" s="40">
        <v>0.34197300000000003</v>
      </c>
      <c r="K9" s="56">
        <v>15.131778000000001</v>
      </c>
      <c r="L9" s="56">
        <v>-14.272736</v>
      </c>
      <c r="N9" s="56"/>
      <c r="O9" s="24" t="s">
        <v>69</v>
      </c>
      <c r="P9" s="40">
        <v>3.827108</v>
      </c>
      <c r="Q9" s="40">
        <v>-1.136072</v>
      </c>
      <c r="R9" s="40">
        <v>0.392127</v>
      </c>
      <c r="S9" s="40">
        <v>0.34750900000000001</v>
      </c>
      <c r="T9" s="40">
        <v>0.51313399999999998</v>
      </c>
      <c r="U9" s="40">
        <v>0.33876299999999998</v>
      </c>
      <c r="V9" s="40">
        <v>0.51387000000000005</v>
      </c>
      <c r="W9" s="40">
        <v>0.43633499999999997</v>
      </c>
      <c r="X9" s="56"/>
      <c r="Y9" s="56"/>
      <c r="AB9" s="56"/>
      <c r="AC9" s="24" t="s">
        <v>69</v>
      </c>
      <c r="AD9" s="40">
        <f t="shared" si="0"/>
        <v>0.71963142816506487</v>
      </c>
      <c r="AE9" s="40">
        <f t="shared" si="1"/>
        <v>0.33212765989662479</v>
      </c>
      <c r="AF9" s="40">
        <f t="shared" si="2"/>
        <v>0.80344389763175805</v>
      </c>
      <c r="AG9" s="40">
        <f t="shared" si="3"/>
        <v>0.79118457074976944</v>
      </c>
      <c r="AH9" s="40">
        <f t="shared" si="4"/>
        <v>0.65844115226122035</v>
      </c>
      <c r="AI9" s="40">
        <f t="shared" si="5"/>
        <v>0.58601326673358045</v>
      </c>
      <c r="AJ9" s="40">
        <f t="shared" si="6"/>
        <v>0.6388394159915306</v>
      </c>
      <c r="AK9" s="40">
        <f t="shared" si="7"/>
        <v>0.44751081897019895</v>
      </c>
      <c r="AL9" s="56">
        <v>15.131778000000001</v>
      </c>
      <c r="AM9" s="56">
        <v>-14.272736</v>
      </c>
      <c r="AO9" s="56"/>
      <c r="AP9" s="24" t="s">
        <v>69</v>
      </c>
      <c r="AQ9" s="40">
        <f t="shared" si="8"/>
        <v>0.70721889904628854</v>
      </c>
      <c r="AR9" s="40">
        <f t="shared" si="9"/>
        <v>0.28672974657826394</v>
      </c>
      <c r="AS9" s="40">
        <f t="shared" si="10"/>
        <v>0.80286932824468127</v>
      </c>
      <c r="AT9" s="40">
        <f t="shared" si="11"/>
        <v>0.71151519122371309</v>
      </c>
      <c r="AU9" s="40">
        <f t="shared" si="12"/>
        <v>0.67182690507456899</v>
      </c>
      <c r="AV9" s="40">
        <f t="shared" si="13"/>
        <v>0.44352956117461756</v>
      </c>
      <c r="AW9" s="40">
        <f t="shared" si="14"/>
        <v>0.67279052198971179</v>
      </c>
      <c r="AX9" s="40">
        <f t="shared" si="15"/>
        <v>0.57127688406091204</v>
      </c>
      <c r="AY9" s="56">
        <v>15.131778000000001</v>
      </c>
      <c r="AZ9" s="56">
        <v>-14.272736</v>
      </c>
      <c r="BE9" s="117" t="s">
        <v>10</v>
      </c>
      <c r="BF9" s="18" t="s">
        <v>108</v>
      </c>
      <c r="BG9" s="18">
        <v>4.0620799999999999</v>
      </c>
      <c r="BH9" s="18">
        <v>3.5999599999999998</v>
      </c>
      <c r="BI9" s="18">
        <f>BH9-BG9</f>
        <v>-0.46212000000000009</v>
      </c>
    </row>
    <row r="10" spans="1:61" ht="16.5" x14ac:dyDescent="0.35">
      <c r="A10" s="56"/>
      <c r="B10" s="24" t="s">
        <v>70</v>
      </c>
      <c r="C10" s="40">
        <v>5.1835950000000004</v>
      </c>
      <c r="D10" s="40">
        <v>-3.521757</v>
      </c>
      <c r="E10" s="40">
        <v>0.46754099999999998</v>
      </c>
      <c r="F10" s="40">
        <v>0.465113</v>
      </c>
      <c r="G10" s="40">
        <v>0.55632499999999996</v>
      </c>
      <c r="H10" s="40">
        <v>0.48477900000000002</v>
      </c>
      <c r="I10" s="40">
        <v>0.65557500000000002</v>
      </c>
      <c r="J10" s="40">
        <v>0.63181100000000001</v>
      </c>
      <c r="K10" s="56">
        <v>15.131778000000001</v>
      </c>
      <c r="L10" s="56">
        <v>-14.272736</v>
      </c>
      <c r="N10" s="56"/>
      <c r="O10" s="24" t="s">
        <v>70</v>
      </c>
      <c r="P10" s="40">
        <v>5.0964980000000004</v>
      </c>
      <c r="Q10" s="40">
        <v>-3.2751579999999998</v>
      </c>
      <c r="R10" s="40">
        <v>0.466665</v>
      </c>
      <c r="S10" s="40">
        <v>0.42587000000000003</v>
      </c>
      <c r="T10" s="40">
        <v>0.60950400000000005</v>
      </c>
      <c r="U10" s="40">
        <v>0.37293199999999999</v>
      </c>
      <c r="V10" s="40">
        <v>0.65844899999999995</v>
      </c>
      <c r="W10" s="40">
        <v>0.58787</v>
      </c>
      <c r="X10" s="56"/>
      <c r="Y10" s="56"/>
      <c r="AB10" s="56"/>
      <c r="AC10" s="24" t="s">
        <v>70</v>
      </c>
      <c r="AD10" s="40">
        <f t="shared" si="0"/>
        <v>0.95746573153769854</v>
      </c>
      <c r="AE10" s="40">
        <f t="shared" si="1"/>
        <v>0.8887369424633087</v>
      </c>
      <c r="AF10" s="40">
        <f t="shared" si="2"/>
        <v>0.95592694291725355</v>
      </c>
      <c r="AG10" s="40">
        <f t="shared" si="3"/>
        <v>0.95096269247204546</v>
      </c>
      <c r="AH10" s="40">
        <f t="shared" si="4"/>
        <v>0.72801494961179947</v>
      </c>
      <c r="AI10" s="40">
        <f t="shared" si="5"/>
        <v>0.63438881815100623</v>
      </c>
      <c r="AJ10" s="40">
        <f t="shared" si="6"/>
        <v>0.85789493657799931</v>
      </c>
      <c r="AK10" s="40">
        <f t="shared" si="7"/>
        <v>0.82679702211689332</v>
      </c>
      <c r="AL10" s="56">
        <v>15.131778000000001</v>
      </c>
      <c r="AM10" s="56">
        <v>-14.272736</v>
      </c>
      <c r="AO10" s="56"/>
      <c r="AP10" s="24" t="s">
        <v>70</v>
      </c>
      <c r="AQ10" s="40">
        <f t="shared" si="8"/>
        <v>0.94179200183313672</v>
      </c>
      <c r="AR10" s="40">
        <f t="shared" si="9"/>
        <v>0.82660713699816002</v>
      </c>
      <c r="AS10" s="40">
        <f t="shared" si="10"/>
        <v>0.95548384851158974</v>
      </c>
      <c r="AT10" s="40">
        <f t="shared" si="11"/>
        <v>0.871957199630636</v>
      </c>
      <c r="AU10" s="40">
        <f t="shared" si="12"/>
        <v>0.79800049490107872</v>
      </c>
      <c r="AV10" s="40">
        <f t="shared" si="13"/>
        <v>0.48826573831254438</v>
      </c>
      <c r="AW10" s="40">
        <f t="shared" si="14"/>
        <v>0.86208232902018744</v>
      </c>
      <c r="AX10" s="40">
        <f t="shared" si="15"/>
        <v>0.76967591834917759</v>
      </c>
      <c r="AY10" s="56">
        <v>15.131778000000001</v>
      </c>
      <c r="AZ10" s="56">
        <v>-14.272736</v>
      </c>
      <c r="BE10" s="118"/>
      <c r="BF10" s="18" t="s">
        <v>109</v>
      </c>
      <c r="BG10" s="18">
        <v>3.4622600000000001</v>
      </c>
      <c r="BH10" s="18">
        <v>3.1831399999999999</v>
      </c>
      <c r="BI10" s="18">
        <f>BH10-BG10</f>
        <v>-0.27912000000000026</v>
      </c>
    </row>
    <row r="11" spans="1:61" ht="16.5" x14ac:dyDescent="0.35">
      <c r="A11" s="56"/>
      <c r="B11" s="25" t="s">
        <v>71</v>
      </c>
      <c r="C11" s="26">
        <v>5.1837169999999997</v>
      </c>
      <c r="D11" s="26">
        <v>-2.7293940000000001</v>
      </c>
      <c r="E11" s="26">
        <v>0.467528</v>
      </c>
      <c r="F11" s="26">
        <v>0.31910899999999998</v>
      </c>
      <c r="G11" s="26">
        <v>0.65597399999999995</v>
      </c>
      <c r="H11" s="26">
        <v>0.43178100000000003</v>
      </c>
      <c r="I11" s="26">
        <v>0.55637999999999999</v>
      </c>
      <c r="J11" s="26">
        <v>0.22451199999999999</v>
      </c>
      <c r="K11" s="56">
        <v>15.131778000000001</v>
      </c>
      <c r="L11" s="56">
        <v>-14.272736</v>
      </c>
      <c r="N11" s="56"/>
      <c r="O11" s="25" t="s">
        <v>71</v>
      </c>
      <c r="P11" s="26">
        <v>5.0965040000000004</v>
      </c>
      <c r="Q11" s="26">
        <v>-3.421033</v>
      </c>
      <c r="R11" s="26">
        <v>0.46666200000000002</v>
      </c>
      <c r="S11" s="26">
        <v>0.46486499999999997</v>
      </c>
      <c r="T11" s="26">
        <v>0.65844999999999998</v>
      </c>
      <c r="U11" s="26">
        <v>0.63910699999999998</v>
      </c>
      <c r="V11" s="26">
        <v>0.60950300000000002</v>
      </c>
      <c r="W11" s="26">
        <v>0.48284500000000002</v>
      </c>
      <c r="X11" s="56"/>
      <c r="Y11" s="56"/>
      <c r="AB11" s="56"/>
      <c r="AC11" s="25" t="s">
        <v>71</v>
      </c>
      <c r="AD11" s="26">
        <f t="shared" si="0"/>
        <v>0.95748826624946659</v>
      </c>
      <c r="AE11" s="26">
        <f t="shared" si="1"/>
        <v>0.68877928782073827</v>
      </c>
      <c r="AF11" s="26">
        <f t="shared" si="2"/>
        <v>0.95590036332261286</v>
      </c>
      <c r="AG11" s="26">
        <f t="shared" si="3"/>
        <v>0.65244522047773745</v>
      </c>
      <c r="AH11" s="26">
        <f t="shared" si="4"/>
        <v>0.85841707375482046</v>
      </c>
      <c r="AI11" s="26">
        <f t="shared" si="5"/>
        <v>0.56503486803277292</v>
      </c>
      <c r="AJ11" s="26">
        <f t="shared" si="6"/>
        <v>0.7280869234081031</v>
      </c>
      <c r="AK11" s="26">
        <f t="shared" si="7"/>
        <v>0.29379965374060901</v>
      </c>
      <c r="AL11" s="56">
        <v>15.131778000000001</v>
      </c>
      <c r="AM11" s="56">
        <v>-14.272736</v>
      </c>
      <c r="AO11" s="56"/>
      <c r="AP11" s="25" t="s">
        <v>71</v>
      </c>
      <c r="AQ11" s="26">
        <f t="shared" si="8"/>
        <v>0.94179311058507009</v>
      </c>
      <c r="AR11" s="26">
        <f t="shared" si="9"/>
        <v>0.86342408326750242</v>
      </c>
      <c r="AS11" s="26">
        <f t="shared" si="10"/>
        <v>0.95547770609348359</v>
      </c>
      <c r="AT11" s="26">
        <f t="shared" si="11"/>
        <v>0.95179839764786334</v>
      </c>
      <c r="AU11" s="26">
        <f t="shared" si="12"/>
        <v>0.86208363828230039</v>
      </c>
      <c r="AV11" s="26">
        <f t="shared" si="13"/>
        <v>0.83675858123120384</v>
      </c>
      <c r="AW11" s="26">
        <f t="shared" si="14"/>
        <v>0.79799918563896566</v>
      </c>
      <c r="AX11" s="26">
        <f t="shared" si="15"/>
        <v>0.63217066493494933</v>
      </c>
      <c r="AY11" s="56">
        <v>15.131778000000001</v>
      </c>
      <c r="AZ11" s="56">
        <v>-14.272736</v>
      </c>
      <c r="BE11" s="118"/>
      <c r="BF11" s="18" t="s">
        <v>110</v>
      </c>
      <c r="BG11" s="18">
        <v>4.08779</v>
      </c>
      <c r="BH11" s="18">
        <v>3.6335500000000001</v>
      </c>
      <c r="BI11" s="18">
        <f>BH11-BG11</f>
        <v>-0.45423999999999998</v>
      </c>
    </row>
    <row r="12" spans="1:61" ht="16.5" x14ac:dyDescent="0.35">
      <c r="A12" s="56"/>
      <c r="B12" s="25" t="s">
        <v>72</v>
      </c>
      <c r="C12" s="26">
        <v>3.8952740000000001</v>
      </c>
      <c r="D12" s="26">
        <v>-1.066389</v>
      </c>
      <c r="E12" s="26">
        <v>0.393011</v>
      </c>
      <c r="F12" s="26">
        <v>0.25934800000000002</v>
      </c>
      <c r="G12" s="26">
        <v>0.48908800000000002</v>
      </c>
      <c r="H12" s="26">
        <v>0.39377200000000001</v>
      </c>
      <c r="I12" s="26">
        <v>0.50291600000000003</v>
      </c>
      <c r="J12" s="26">
        <v>0.22637599999999999</v>
      </c>
      <c r="K12" s="56">
        <v>15.131778000000001</v>
      </c>
      <c r="L12" s="56">
        <v>-14.272736</v>
      </c>
      <c r="N12" s="56"/>
      <c r="O12" s="25" t="s">
        <v>72</v>
      </c>
      <c r="P12" s="26">
        <v>3.8273779999999999</v>
      </c>
      <c r="Q12" s="26">
        <v>-1.1858230000000001</v>
      </c>
      <c r="R12" s="26">
        <v>0.392123</v>
      </c>
      <c r="S12" s="26">
        <v>0.38584099999999999</v>
      </c>
      <c r="T12" s="26">
        <v>0.51402199999999998</v>
      </c>
      <c r="U12" s="26">
        <v>0.36683199999999999</v>
      </c>
      <c r="V12" s="26">
        <v>0.513212</v>
      </c>
      <c r="W12" s="26">
        <v>0.42677300000000001</v>
      </c>
      <c r="X12" s="56"/>
      <c r="Y12" s="56"/>
      <c r="AB12" s="56"/>
      <c r="AC12" s="25" t="s">
        <v>72</v>
      </c>
      <c r="AD12" s="26">
        <f t="shared" si="0"/>
        <v>0.71949899055573929</v>
      </c>
      <c r="AE12" s="26">
        <f t="shared" si="1"/>
        <v>0.26910979358783282</v>
      </c>
      <c r="AF12" s="26">
        <f t="shared" si="2"/>
        <v>0.80354408225771168</v>
      </c>
      <c r="AG12" s="26">
        <f t="shared" si="3"/>
        <v>0.5302588239142747</v>
      </c>
      <c r="AH12" s="26">
        <f t="shared" si="4"/>
        <v>0.64002763793778061</v>
      </c>
      <c r="AI12" s="26">
        <f t="shared" si="5"/>
        <v>0.51529574032901182</v>
      </c>
      <c r="AJ12" s="26">
        <f t="shared" si="6"/>
        <v>0.65812315894300588</v>
      </c>
      <c r="AK12" s="26">
        <f t="shared" si="7"/>
        <v>0.29623891112806494</v>
      </c>
      <c r="AL12" s="56">
        <v>15.131778000000001</v>
      </c>
      <c r="AM12" s="56">
        <v>-14.272736</v>
      </c>
      <c r="AO12" s="56"/>
      <c r="AP12" s="25" t="s">
        <v>72</v>
      </c>
      <c r="AQ12" s="26">
        <f t="shared" si="8"/>
        <v>0.70726879288329092</v>
      </c>
      <c r="AR12" s="26">
        <f t="shared" si="9"/>
        <v>0.29928624970660017</v>
      </c>
      <c r="AS12" s="26">
        <f t="shared" si="10"/>
        <v>0.80286113835387296</v>
      </c>
      <c r="AT12" s="26">
        <f t="shared" si="11"/>
        <v>0.78999891483946794</v>
      </c>
      <c r="AU12" s="26">
        <f t="shared" si="12"/>
        <v>0.67298952983088256</v>
      </c>
      <c r="AV12" s="26">
        <f t="shared" si="13"/>
        <v>0.4802792394234533</v>
      </c>
      <c r="AW12" s="26">
        <f t="shared" si="14"/>
        <v>0.67192902751938033</v>
      </c>
      <c r="AX12" s="26">
        <f t="shared" si="15"/>
        <v>0.5587577197367336</v>
      </c>
      <c r="AY12" s="56">
        <v>15.131778000000001</v>
      </c>
      <c r="AZ12" s="56">
        <v>-14.272736</v>
      </c>
    </row>
    <row r="13" spans="1:61" ht="16.5" x14ac:dyDescent="0.35">
      <c r="A13" s="56"/>
      <c r="B13" s="25" t="s">
        <v>73</v>
      </c>
      <c r="C13" s="26">
        <v>4.8707799999999999</v>
      </c>
      <c r="D13" s="26">
        <v>-1.9210290000000001</v>
      </c>
      <c r="E13" s="26">
        <v>0.466584</v>
      </c>
      <c r="F13" s="26">
        <v>0.313245</v>
      </c>
      <c r="G13" s="26">
        <v>0.65348099999999998</v>
      </c>
      <c r="H13" s="26">
        <v>0.39961000000000002</v>
      </c>
      <c r="I13" s="26">
        <v>0.589561</v>
      </c>
      <c r="J13" s="26">
        <v>0.494923</v>
      </c>
      <c r="K13" s="56">
        <v>15.131778000000001</v>
      </c>
      <c r="L13" s="56">
        <v>-14.272736</v>
      </c>
      <c r="N13" s="56"/>
      <c r="O13" s="25" t="s">
        <v>73</v>
      </c>
      <c r="P13" s="26">
        <v>4.7359479999999996</v>
      </c>
      <c r="Q13" s="26">
        <v>-2.956426</v>
      </c>
      <c r="R13" s="26">
        <v>0.46531899999999998</v>
      </c>
      <c r="S13" s="26">
        <v>0.46135599999999999</v>
      </c>
      <c r="T13" s="26">
        <v>0.65660200000000002</v>
      </c>
      <c r="U13" s="26">
        <v>0.62929199999999996</v>
      </c>
      <c r="V13" s="26">
        <v>0.58467899999999995</v>
      </c>
      <c r="W13" s="26">
        <v>0.47436200000000001</v>
      </c>
      <c r="X13" s="56"/>
      <c r="Y13" s="56"/>
      <c r="AB13" s="56"/>
      <c r="AC13" s="25" t="s">
        <v>73</v>
      </c>
      <c r="AD13" s="26">
        <f t="shared" si="0"/>
        <v>0.89968543758900743</v>
      </c>
      <c r="AE13" s="26">
        <f t="shared" si="1"/>
        <v>0.48478343049885253</v>
      </c>
      <c r="AF13" s="26">
        <f t="shared" si="2"/>
        <v>0.95397027583485483</v>
      </c>
      <c r="AG13" s="26">
        <f t="shared" si="3"/>
        <v>0.64045577871056247</v>
      </c>
      <c r="AH13" s="26">
        <f t="shared" si="4"/>
        <v>0.8551546978605461</v>
      </c>
      <c r="AI13" s="26">
        <f t="shared" si="5"/>
        <v>0.52293543165302869</v>
      </c>
      <c r="AJ13" s="26">
        <f t="shared" si="6"/>
        <v>0.77150806041087872</v>
      </c>
      <c r="AK13" s="26">
        <f t="shared" si="7"/>
        <v>0.6476634034183627</v>
      </c>
      <c r="AL13" s="56">
        <v>15.131778000000001</v>
      </c>
      <c r="AM13" s="56">
        <v>-14.272736</v>
      </c>
      <c r="AO13" s="56"/>
      <c r="AP13" s="25" t="s">
        <v>73</v>
      </c>
      <c r="AQ13" s="26">
        <f t="shared" si="8"/>
        <v>0.87516525023607172</v>
      </c>
      <c r="AR13" s="26">
        <f t="shared" si="9"/>
        <v>0.74616333978602634</v>
      </c>
      <c r="AS13" s="26">
        <f t="shared" si="10"/>
        <v>0.95272795025460322</v>
      </c>
      <c r="AT13" s="26">
        <f t="shared" si="11"/>
        <v>0.94461381593629901</v>
      </c>
      <c r="AU13" s="26">
        <f t="shared" si="12"/>
        <v>0.85966412189753971</v>
      </c>
      <c r="AV13" s="26">
        <f t="shared" si="13"/>
        <v>0.82390817359244495</v>
      </c>
      <c r="AW13" s="26">
        <f t="shared" si="14"/>
        <v>0.76549806294670375</v>
      </c>
      <c r="AX13" s="26">
        <f t="shared" si="15"/>
        <v>0.62106419443066074</v>
      </c>
      <c r="AY13" s="56">
        <v>15.131778000000001</v>
      </c>
      <c r="AZ13" s="56">
        <v>-14.272736</v>
      </c>
    </row>
    <row r="14" spans="1:61" ht="16.5" x14ac:dyDescent="0.35">
      <c r="A14" s="61" t="s">
        <v>4</v>
      </c>
      <c r="B14" s="7" t="s">
        <v>7</v>
      </c>
      <c r="C14" s="8">
        <v>4.8597840000000003</v>
      </c>
      <c r="D14" s="8">
        <v>-3.0855000000000001</v>
      </c>
      <c r="E14" s="8">
        <v>0.46626800000000002</v>
      </c>
      <c r="F14" s="8">
        <v>0.46224700000000002</v>
      </c>
      <c r="G14" s="8">
        <v>0.56498499999999996</v>
      </c>
      <c r="H14" s="8">
        <v>0.53966899999999995</v>
      </c>
      <c r="I14" s="8">
        <v>0.65208200000000005</v>
      </c>
      <c r="J14" s="8">
        <v>0.62226800000000004</v>
      </c>
      <c r="K14" s="62">
        <v>20.749341000000001</v>
      </c>
      <c r="L14" s="62">
        <v>-15.639583</v>
      </c>
      <c r="N14" s="61" t="s">
        <v>4</v>
      </c>
      <c r="O14" s="7" t="s">
        <v>7</v>
      </c>
      <c r="P14" s="8">
        <v>5.1020159999999999</v>
      </c>
      <c r="Q14" s="8">
        <v>-3.3927170000000002</v>
      </c>
      <c r="R14" s="8">
        <v>0.46664600000000001</v>
      </c>
      <c r="S14" s="8">
        <v>0.46326800000000001</v>
      </c>
      <c r="T14" s="8">
        <v>0.59218300000000001</v>
      </c>
      <c r="U14" s="8">
        <v>0.49502699999999999</v>
      </c>
      <c r="V14" s="8">
        <v>0.65835999999999995</v>
      </c>
      <c r="W14" s="8">
        <v>0.63051800000000002</v>
      </c>
      <c r="X14" s="62">
        <v>24.984199</v>
      </c>
      <c r="Y14" s="62">
        <v>-22.253813000000001</v>
      </c>
      <c r="AB14" s="61" t="s">
        <v>4</v>
      </c>
      <c r="AC14" s="7" t="s">
        <v>7</v>
      </c>
      <c r="AD14" s="8">
        <f t="shared" si="0"/>
        <v>0.89765435815784278</v>
      </c>
      <c r="AE14" s="8">
        <f t="shared" si="1"/>
        <v>0.77864481733706759</v>
      </c>
      <c r="AF14" s="8">
        <f t="shared" si="2"/>
        <v>0.95332418722666468</v>
      </c>
      <c r="AG14" s="8">
        <f t="shared" si="3"/>
        <v>0.94510291414586478</v>
      </c>
      <c r="AH14" s="8">
        <f t="shared" si="4"/>
        <v>0.73934755099343463</v>
      </c>
      <c r="AI14" s="8">
        <f t="shared" si="5"/>
        <v>0.70621866686208634</v>
      </c>
      <c r="AJ14" s="8">
        <f t="shared" si="6"/>
        <v>0.85332394620547602</v>
      </c>
      <c r="AK14" s="8">
        <f t="shared" si="7"/>
        <v>0.8143089141509644</v>
      </c>
      <c r="AL14" s="62">
        <f>K14/K4</f>
        <v>3.8771328411429371</v>
      </c>
      <c r="AM14" s="62">
        <f>L14/L4</f>
        <v>2.9223453829729231</v>
      </c>
      <c r="AO14" s="61" t="s">
        <v>4</v>
      </c>
      <c r="AP14" s="7" t="s">
        <v>7</v>
      </c>
      <c r="AQ14" s="8">
        <f t="shared" si="8"/>
        <v>0.94281168402787408</v>
      </c>
      <c r="AR14" s="8">
        <f t="shared" si="9"/>
        <v>0.85627749440331946</v>
      </c>
      <c r="AS14" s="8">
        <f t="shared" si="10"/>
        <v>0.95544494653025047</v>
      </c>
      <c r="AT14" s="8">
        <f t="shared" si="11"/>
        <v>0.94852858374265736</v>
      </c>
      <c r="AU14" s="8">
        <f t="shared" si="12"/>
        <v>0.7753227658423989</v>
      </c>
      <c r="AV14" s="8">
        <f t="shared" si="13"/>
        <v>0.64812009599509812</v>
      </c>
      <c r="AW14" s="8">
        <f t="shared" si="14"/>
        <v>0.86196580469213346</v>
      </c>
      <c r="AX14" s="8">
        <f t="shared" si="15"/>
        <v>0.82551332894294105</v>
      </c>
      <c r="AY14" s="62">
        <f>X14/X4</f>
        <v>4.680647109670975</v>
      </c>
      <c r="AZ14" s="62">
        <f>Y14/Y4</f>
        <v>4.1691248735894382</v>
      </c>
      <c r="BI14" s="33">
        <f>AVERAGE(BI3:BI11)</f>
        <v>-0.44223222222222236</v>
      </c>
    </row>
    <row r="15" spans="1:61" ht="16.5" x14ac:dyDescent="0.35">
      <c r="A15" s="61"/>
      <c r="B15" s="7" t="s">
        <v>8</v>
      </c>
      <c r="C15" s="8">
        <v>3.8795169999999999</v>
      </c>
      <c r="D15" s="8">
        <v>-1.305418</v>
      </c>
      <c r="E15" s="8">
        <v>0.392814</v>
      </c>
      <c r="F15" s="8">
        <v>0.38674399999999998</v>
      </c>
      <c r="G15" s="8">
        <v>0.49825399999999997</v>
      </c>
      <c r="H15" s="8">
        <v>0.43994899999999998</v>
      </c>
      <c r="I15" s="8">
        <v>0.48200399999999999</v>
      </c>
      <c r="J15" s="8">
        <v>0.32834200000000002</v>
      </c>
      <c r="K15" s="63">
        <v>20.749341000000001</v>
      </c>
      <c r="L15" s="63">
        <v>-15.639583</v>
      </c>
      <c r="N15" s="61"/>
      <c r="O15" s="7" t="s">
        <v>8</v>
      </c>
      <c r="P15" s="8">
        <v>3.8176909999999999</v>
      </c>
      <c r="Q15" s="8">
        <v>-1.164758</v>
      </c>
      <c r="R15" s="8">
        <v>0.39197399999999999</v>
      </c>
      <c r="S15" s="8">
        <v>0.38586500000000001</v>
      </c>
      <c r="T15" s="8">
        <v>0.506629</v>
      </c>
      <c r="U15" s="8">
        <v>0.432784</v>
      </c>
      <c r="V15" s="8">
        <v>0.51302300000000001</v>
      </c>
      <c r="W15" s="8">
        <v>0.366734</v>
      </c>
      <c r="X15" s="63"/>
      <c r="Y15" s="63"/>
      <c r="AB15" s="61"/>
      <c r="AC15" s="7" t="s">
        <v>8</v>
      </c>
      <c r="AD15" s="8">
        <f t="shared" si="0"/>
        <v>0.71658850323336165</v>
      </c>
      <c r="AE15" s="8">
        <f t="shared" si="1"/>
        <v>0.32943022529849941</v>
      </c>
      <c r="AF15" s="8">
        <f t="shared" si="2"/>
        <v>0.80314129916969434</v>
      </c>
      <c r="AG15" s="8">
        <f t="shared" si="3"/>
        <v>0.79073067305667377</v>
      </c>
      <c r="AH15" s="8">
        <f t="shared" si="4"/>
        <v>0.65202239824540964</v>
      </c>
      <c r="AI15" s="8">
        <f t="shared" si="5"/>
        <v>0.57572363109110958</v>
      </c>
      <c r="AJ15" s="8">
        <f t="shared" si="6"/>
        <v>0.63075741297386556</v>
      </c>
      <c r="AK15" s="8">
        <f t="shared" si="7"/>
        <v>0.42967309501718864</v>
      </c>
      <c r="AL15" s="63">
        <v>20.749341000000001</v>
      </c>
      <c r="AM15" s="63">
        <v>-15.639583</v>
      </c>
      <c r="AO15" s="61"/>
      <c r="AP15" s="7" t="s">
        <v>8</v>
      </c>
      <c r="AQ15" s="8">
        <f t="shared" si="8"/>
        <v>0.70547871288683894</v>
      </c>
      <c r="AR15" s="8">
        <f t="shared" si="9"/>
        <v>0.2939697186137899</v>
      </c>
      <c r="AS15" s="8">
        <f t="shared" si="10"/>
        <v>0.80255606492126441</v>
      </c>
      <c r="AT15" s="8">
        <f t="shared" si="11"/>
        <v>0.79004805418431767</v>
      </c>
      <c r="AU15" s="8">
        <f t="shared" si="12"/>
        <v>0.66331015502972679</v>
      </c>
      <c r="AV15" s="8">
        <f t="shared" si="13"/>
        <v>0.56662769429777071</v>
      </c>
      <c r="AW15" s="8">
        <f t="shared" si="14"/>
        <v>0.67168157698002984</v>
      </c>
      <c r="AX15" s="8">
        <f t="shared" si="15"/>
        <v>0.48015093173638268</v>
      </c>
      <c r="AY15" s="63">
        <v>20.749341000000001</v>
      </c>
      <c r="AZ15" s="63">
        <v>-15.639583</v>
      </c>
    </row>
    <row r="16" spans="1:61" ht="16.5" x14ac:dyDescent="0.35">
      <c r="A16" s="61"/>
      <c r="B16" s="7" t="s">
        <v>22</v>
      </c>
      <c r="C16" s="8">
        <v>5.1820950000000003</v>
      </c>
      <c r="D16" s="8">
        <v>-3.5314749999999999</v>
      </c>
      <c r="E16" s="8">
        <v>0.46750199999999997</v>
      </c>
      <c r="F16" s="8">
        <v>0.46582699999999999</v>
      </c>
      <c r="G16" s="8">
        <v>0.53852100000000003</v>
      </c>
      <c r="H16" s="8">
        <v>0.46083299999999999</v>
      </c>
      <c r="I16" s="8">
        <v>0.65537999999999996</v>
      </c>
      <c r="J16" s="8">
        <v>0.63535600000000003</v>
      </c>
      <c r="K16" s="63">
        <v>20.749341000000001</v>
      </c>
      <c r="L16" s="63">
        <v>-15.639583</v>
      </c>
      <c r="N16" s="61"/>
      <c r="O16" s="7" t="s">
        <v>22</v>
      </c>
      <c r="P16" s="8">
        <v>4.7179549999999999</v>
      </c>
      <c r="Q16" s="8">
        <v>-2.928607</v>
      </c>
      <c r="R16" s="8">
        <v>0.46506700000000001</v>
      </c>
      <c r="S16" s="8">
        <v>0.46293400000000001</v>
      </c>
      <c r="T16" s="8">
        <v>0.57903099999999996</v>
      </c>
      <c r="U16" s="8">
        <v>0.47089399999999998</v>
      </c>
      <c r="V16" s="8">
        <v>0.65636300000000003</v>
      </c>
      <c r="W16" s="8">
        <v>0.63672700000000004</v>
      </c>
      <c r="X16" s="63"/>
      <c r="Y16" s="63"/>
      <c r="AB16" s="61"/>
      <c r="AC16" s="7" t="s">
        <v>22</v>
      </c>
      <c r="AD16" s="8">
        <f t="shared" si="0"/>
        <v>0.95718866540940217</v>
      </c>
      <c r="AE16" s="8">
        <f t="shared" si="1"/>
        <v>0.89118933926605748</v>
      </c>
      <c r="AF16" s="8">
        <f t="shared" si="2"/>
        <v>0.95584720413333135</v>
      </c>
      <c r="AG16" s="8">
        <f t="shared" si="3"/>
        <v>0.95242252559308271</v>
      </c>
      <c r="AH16" s="8">
        <f t="shared" si="4"/>
        <v>0.70471637744105675</v>
      </c>
      <c r="AI16" s="8">
        <f t="shared" si="5"/>
        <v>0.60305273585485886</v>
      </c>
      <c r="AJ16" s="8">
        <f t="shared" si="6"/>
        <v>0.85763975675474069</v>
      </c>
      <c r="AK16" s="8">
        <f t="shared" si="7"/>
        <v>0.83143606044228557</v>
      </c>
      <c r="AL16" s="63">
        <v>20.749341000000001</v>
      </c>
      <c r="AM16" s="63">
        <v>-15.639583</v>
      </c>
      <c r="AO16" s="61"/>
      <c r="AP16" s="7" t="s">
        <v>22</v>
      </c>
      <c r="AQ16" s="8">
        <f t="shared" si="8"/>
        <v>0.87184028797983548</v>
      </c>
      <c r="AR16" s="8">
        <f t="shared" si="9"/>
        <v>0.7391421872357824</v>
      </c>
      <c r="AS16" s="8">
        <f t="shared" si="10"/>
        <v>0.9522119871336816</v>
      </c>
      <c r="AT16" s="8">
        <f t="shared" si="11"/>
        <v>0.94784472786016583</v>
      </c>
      <c r="AU16" s="8">
        <f t="shared" si="12"/>
        <v>0.75810335053267319</v>
      </c>
      <c r="AV16" s="8">
        <f t="shared" si="13"/>
        <v>0.61652367342289549</v>
      </c>
      <c r="AW16" s="8">
        <f t="shared" si="14"/>
        <v>0.85935120825254097</v>
      </c>
      <c r="AX16" s="8">
        <f t="shared" si="15"/>
        <v>0.8336425374023454</v>
      </c>
      <c r="AY16" s="63">
        <v>20.749341000000001</v>
      </c>
      <c r="AZ16" s="63">
        <v>-15.639583</v>
      </c>
    </row>
    <row r="17" spans="1:52" ht="16.5" x14ac:dyDescent="0.35">
      <c r="A17" s="61"/>
      <c r="B17" s="10" t="s">
        <v>23</v>
      </c>
      <c r="C17" s="19">
        <v>5.0754799999999998</v>
      </c>
      <c r="D17" s="19">
        <v>-2.8068659999999999</v>
      </c>
      <c r="E17" s="19">
        <v>0.46713300000000002</v>
      </c>
      <c r="F17" s="19">
        <v>0.33105699999999999</v>
      </c>
      <c r="G17" s="19">
        <v>0.49764700000000001</v>
      </c>
      <c r="H17" s="19">
        <v>0.34014499999999998</v>
      </c>
      <c r="I17" s="19">
        <v>0.53593900000000005</v>
      </c>
      <c r="J17" s="19">
        <v>0.192659</v>
      </c>
      <c r="K17" s="63">
        <v>20.749341000000001</v>
      </c>
      <c r="L17" s="63">
        <v>-15.639583</v>
      </c>
      <c r="N17" s="61"/>
      <c r="O17" s="10" t="s">
        <v>23</v>
      </c>
      <c r="P17" s="19">
        <v>4.8091929999999996</v>
      </c>
      <c r="Q17" s="19">
        <v>-2.5695869999999998</v>
      </c>
      <c r="R17" s="19">
        <v>0.46478000000000003</v>
      </c>
      <c r="S17" s="19">
        <v>0.419458</v>
      </c>
      <c r="T17" s="19">
        <v>0.44283</v>
      </c>
      <c r="U17" s="19">
        <v>0.30229099999999998</v>
      </c>
      <c r="V17" s="19">
        <v>0.574743</v>
      </c>
      <c r="W17" s="19">
        <v>0.55130599999999996</v>
      </c>
      <c r="X17" s="63"/>
      <c r="Y17" s="63"/>
      <c r="AB17" s="61"/>
      <c r="AC17" s="10" t="s">
        <v>23</v>
      </c>
      <c r="AD17" s="19">
        <f t="shared" si="0"/>
        <v>0.93749572856385532</v>
      </c>
      <c r="AE17" s="19">
        <f t="shared" si="1"/>
        <v>0.70832982137728895</v>
      </c>
      <c r="AF17" s="19">
        <f t="shared" si="2"/>
        <v>0.95509275256237514</v>
      </c>
      <c r="AG17" s="19">
        <f t="shared" si="3"/>
        <v>0.67687391253677698</v>
      </c>
      <c r="AH17" s="19">
        <f t="shared" si="4"/>
        <v>0.65122806925711263</v>
      </c>
      <c r="AI17" s="19">
        <f t="shared" si="5"/>
        <v>0.44511867170395997</v>
      </c>
      <c r="AJ17" s="19">
        <f t="shared" si="6"/>
        <v>0.70133753485821815</v>
      </c>
      <c r="AK17" s="19">
        <f t="shared" si="7"/>
        <v>0.25211635676494798</v>
      </c>
      <c r="AL17" s="63">
        <v>20.749341000000001</v>
      </c>
      <c r="AM17" s="63">
        <v>-15.639583</v>
      </c>
      <c r="AO17" s="61"/>
      <c r="AP17" s="10" t="s">
        <v>23</v>
      </c>
      <c r="AQ17" s="19">
        <f t="shared" si="8"/>
        <v>0.88870033946288363</v>
      </c>
      <c r="AR17" s="19">
        <f t="shared" si="9"/>
        <v>0.64853022459914644</v>
      </c>
      <c r="AS17" s="19">
        <f t="shared" si="10"/>
        <v>0.95162436246818749</v>
      </c>
      <c r="AT17" s="19">
        <f t="shared" si="11"/>
        <v>0.85882880466496181</v>
      </c>
      <c r="AU17" s="19">
        <f t="shared" si="12"/>
        <v>0.57978054148462466</v>
      </c>
      <c r="AV17" s="19">
        <f t="shared" si="13"/>
        <v>0.39577815339053057</v>
      </c>
      <c r="AW17" s="19">
        <f t="shared" si="14"/>
        <v>0.75248923459227612</v>
      </c>
      <c r="AX17" s="19">
        <f t="shared" si="15"/>
        <v>0.72180405845069773</v>
      </c>
      <c r="AY17" s="63">
        <v>20.749341000000001</v>
      </c>
      <c r="AZ17" s="63">
        <v>-15.639583</v>
      </c>
    </row>
    <row r="18" spans="1:52" ht="16.5" x14ac:dyDescent="0.35">
      <c r="A18" s="61"/>
      <c r="B18" s="10" t="s">
        <v>9</v>
      </c>
      <c r="C18" s="19">
        <v>3.8523879999999999</v>
      </c>
      <c r="D18" s="19">
        <v>-1.096136</v>
      </c>
      <c r="E18" s="19">
        <v>0.39274900000000001</v>
      </c>
      <c r="F18" s="19">
        <v>0.27591500000000002</v>
      </c>
      <c r="G18" s="19">
        <v>0.29489599999999999</v>
      </c>
      <c r="H18" s="19">
        <v>0.15995200000000001</v>
      </c>
      <c r="I18" s="19">
        <v>0.48488300000000001</v>
      </c>
      <c r="J18" s="19">
        <v>0.19530600000000001</v>
      </c>
      <c r="K18" s="63">
        <v>20.749341000000001</v>
      </c>
      <c r="L18" s="63">
        <v>-15.639583</v>
      </c>
      <c r="N18" s="61"/>
      <c r="O18" s="10" t="s">
        <v>9</v>
      </c>
      <c r="P18" s="19">
        <v>3.797018</v>
      </c>
      <c r="Q18" s="19">
        <v>-1.1035429999999999</v>
      </c>
      <c r="R18" s="19">
        <v>0.39130700000000002</v>
      </c>
      <c r="S18" s="19">
        <v>0.341754</v>
      </c>
      <c r="T18" s="19">
        <v>0.312361</v>
      </c>
      <c r="U18" s="19">
        <v>0.217783</v>
      </c>
      <c r="V18" s="19">
        <v>0.506749</v>
      </c>
      <c r="W18" s="19">
        <v>0.32851399999999997</v>
      </c>
      <c r="X18" s="63"/>
      <c r="Y18" s="63"/>
      <c r="AB18" s="61"/>
      <c r="AC18" s="10" t="s">
        <v>9</v>
      </c>
      <c r="AD18" s="19">
        <f t="shared" si="0"/>
        <v>0.71157748523699305</v>
      </c>
      <c r="AE18" s="19">
        <f t="shared" si="1"/>
        <v>0.27661663117698393</v>
      </c>
      <c r="AF18" s="19">
        <f t="shared" si="2"/>
        <v>0.80300840119649075</v>
      </c>
      <c r="AG18" s="19">
        <f t="shared" si="3"/>
        <v>0.56413145040758794</v>
      </c>
      <c r="AH18" s="19">
        <f t="shared" si="4"/>
        <v>0.38590517517767708</v>
      </c>
      <c r="AI18" s="19">
        <f t="shared" si="5"/>
        <v>0.20931550302486238</v>
      </c>
      <c r="AJ18" s="19">
        <f t="shared" si="6"/>
        <v>0.63452491405674416</v>
      </c>
      <c r="AK18" s="19">
        <f t="shared" si="7"/>
        <v>0.25558025928887274</v>
      </c>
      <c r="AL18" s="63">
        <v>20.749341000000001</v>
      </c>
      <c r="AM18" s="63">
        <v>-15.639583</v>
      </c>
      <c r="AO18" s="61"/>
      <c r="AP18" s="10" t="s">
        <v>9</v>
      </c>
      <c r="AQ18" s="19">
        <f t="shared" si="8"/>
        <v>0.7016585081003569</v>
      </c>
      <c r="AR18" s="19">
        <f t="shared" si="9"/>
        <v>0.27851985149551883</v>
      </c>
      <c r="AS18" s="19">
        <f t="shared" si="10"/>
        <v>0.80119040062898372</v>
      </c>
      <c r="AT18" s="19">
        <f t="shared" si="11"/>
        <v>0.6997319858232991</v>
      </c>
      <c r="AU18" s="19">
        <f t="shared" si="12"/>
        <v>0.40896242286809575</v>
      </c>
      <c r="AV18" s="19">
        <f t="shared" si="13"/>
        <v>0.28513503074802071</v>
      </c>
      <c r="AW18" s="19">
        <f t="shared" si="14"/>
        <v>0.66346726648328269</v>
      </c>
      <c r="AX18" s="19">
        <f t="shared" si="15"/>
        <v>0.43011093377883153</v>
      </c>
      <c r="AY18" s="63">
        <v>20.749341000000001</v>
      </c>
      <c r="AZ18" s="63">
        <v>-15.639583</v>
      </c>
    </row>
    <row r="19" spans="1:52" ht="16.5" x14ac:dyDescent="0.35">
      <c r="A19" s="61"/>
      <c r="B19" s="10" t="s">
        <v>27</v>
      </c>
      <c r="C19" s="19">
        <v>4.8787060000000002</v>
      </c>
      <c r="D19" s="19">
        <v>-2.0958670000000001</v>
      </c>
      <c r="E19" s="19">
        <v>0.46644999999999998</v>
      </c>
      <c r="F19" s="19">
        <v>0.33879799999999999</v>
      </c>
      <c r="G19" s="19">
        <v>0.43170700000000001</v>
      </c>
      <c r="H19" s="19">
        <v>0.226267</v>
      </c>
      <c r="I19" s="19">
        <v>0.59370900000000004</v>
      </c>
      <c r="J19" s="19">
        <v>0.53281800000000001</v>
      </c>
      <c r="K19" s="64">
        <v>20.749341000000001</v>
      </c>
      <c r="L19" s="64">
        <v>-15.639583</v>
      </c>
      <c r="N19" s="61"/>
      <c r="O19" s="10" t="s">
        <v>27</v>
      </c>
      <c r="P19" s="19">
        <v>5.021001</v>
      </c>
      <c r="Q19" s="19">
        <v>-3.2241339999999998</v>
      </c>
      <c r="R19" s="19">
        <v>0.465924</v>
      </c>
      <c r="S19" s="19">
        <v>0.40878599999999998</v>
      </c>
      <c r="T19" s="19">
        <v>0.46798200000000001</v>
      </c>
      <c r="U19" s="19">
        <v>0.34198600000000001</v>
      </c>
      <c r="V19" s="19">
        <v>0.61319900000000005</v>
      </c>
      <c r="W19" s="19">
        <v>0.35697299999999998</v>
      </c>
      <c r="X19" s="64"/>
      <c r="Y19" s="64"/>
      <c r="AB19" s="61"/>
      <c r="AC19" s="10" t="s">
        <v>27</v>
      </c>
      <c r="AD19" s="19">
        <f t="shared" si="0"/>
        <v>0.90114945501092569</v>
      </c>
      <c r="AE19" s="19">
        <f t="shared" si="1"/>
        <v>0.52890487032175915</v>
      </c>
      <c r="AF19" s="19">
        <f t="shared" si="2"/>
        <v>0.95369630155163487</v>
      </c>
      <c r="AG19" s="19">
        <f t="shared" si="3"/>
        <v>0.69270103885323353</v>
      </c>
      <c r="AH19" s="19">
        <f t="shared" si="4"/>
        <v>0.56493803056138248</v>
      </c>
      <c r="AI19" s="19">
        <f t="shared" si="5"/>
        <v>0.29609627214993578</v>
      </c>
      <c r="AJ19" s="19">
        <f t="shared" si="6"/>
        <v>0.77693619326665508</v>
      </c>
      <c r="AK19" s="19">
        <f t="shared" si="7"/>
        <v>0.69725334907160341</v>
      </c>
      <c r="AL19" s="64">
        <v>20.749341000000001</v>
      </c>
      <c r="AM19" s="64">
        <v>-15.639583</v>
      </c>
      <c r="AO19" s="61"/>
      <c r="AP19" s="10" t="s">
        <v>27</v>
      </c>
      <c r="AQ19" s="19">
        <f t="shared" si="8"/>
        <v>0.92784076104732716</v>
      </c>
      <c r="AR19" s="19">
        <f t="shared" si="9"/>
        <v>0.8137293452830141</v>
      </c>
      <c r="AS19" s="19">
        <f t="shared" si="10"/>
        <v>0.95396667123935575</v>
      </c>
      <c r="AT19" s="19">
        <f t="shared" si="11"/>
        <v>0.83697817598846869</v>
      </c>
      <c r="AU19" s="19">
        <f t="shared" si="12"/>
        <v>0.61271110214993929</v>
      </c>
      <c r="AV19" s="19">
        <f t="shared" si="13"/>
        <v>0.44774931296470621</v>
      </c>
      <c r="AW19" s="19">
        <f t="shared" si="14"/>
        <v>0.80283821840848713</v>
      </c>
      <c r="AX19" s="19">
        <f t="shared" si="15"/>
        <v>0.46737122425172389</v>
      </c>
      <c r="AY19" s="64">
        <v>20.749341000000001</v>
      </c>
      <c r="AZ19" s="64">
        <v>-15.639583</v>
      </c>
    </row>
    <row r="20" spans="1:52" ht="16.5" x14ac:dyDescent="0.35">
      <c r="A20" s="57" t="s">
        <v>10</v>
      </c>
      <c r="B20" s="11" t="s">
        <v>24</v>
      </c>
      <c r="C20" s="18">
        <v>4.8476990000000004</v>
      </c>
      <c r="D20" s="18">
        <v>-3.0592769999999998</v>
      </c>
      <c r="E20" s="18">
        <v>0.46615400000000001</v>
      </c>
      <c r="F20" s="18">
        <v>0.46268999999999999</v>
      </c>
      <c r="G20" s="18">
        <v>0.55888499999999997</v>
      </c>
      <c r="H20" s="18">
        <v>0.53221300000000005</v>
      </c>
      <c r="I20" s="18">
        <v>0.65241800000000005</v>
      </c>
      <c r="J20" s="18">
        <v>0.62358000000000002</v>
      </c>
      <c r="K20" s="58">
        <v>25.716726999999999</v>
      </c>
      <c r="L20" s="58">
        <v>-14.864131</v>
      </c>
      <c r="N20" s="57" t="s">
        <v>10</v>
      </c>
      <c r="O20" s="11" t="s">
        <v>24</v>
      </c>
      <c r="P20" s="18">
        <v>4.7176799999999997</v>
      </c>
      <c r="Q20" s="18">
        <v>-2.9198900000000001</v>
      </c>
      <c r="R20" s="18">
        <v>0.46504099999999998</v>
      </c>
      <c r="S20" s="18">
        <v>0.46199000000000001</v>
      </c>
      <c r="T20" s="18">
        <v>0.58009699999999997</v>
      </c>
      <c r="U20" s="18">
        <v>0.47906100000000001</v>
      </c>
      <c r="V20" s="18">
        <v>0.65629800000000005</v>
      </c>
      <c r="W20" s="18">
        <v>0.63029400000000002</v>
      </c>
      <c r="X20" s="58">
        <v>32.310614999999999</v>
      </c>
      <c r="Y20" s="58">
        <v>-25.664121000000002</v>
      </c>
      <c r="AB20" s="57" t="s">
        <v>10</v>
      </c>
      <c r="AC20" s="11" t="s">
        <v>24</v>
      </c>
      <c r="AD20" s="18">
        <f t="shared" si="0"/>
        <v>0.89542212871753479</v>
      </c>
      <c r="AE20" s="18">
        <f t="shared" si="1"/>
        <v>0.77202728272516341</v>
      </c>
      <c r="AF20" s="18">
        <f t="shared" si="2"/>
        <v>0.95309110462750746</v>
      </c>
      <c r="AG20" s="18">
        <f t="shared" si="3"/>
        <v>0.94600866494785285</v>
      </c>
      <c r="AH20" s="18">
        <f t="shared" si="4"/>
        <v>0.73136500267611648</v>
      </c>
      <c r="AI20" s="18">
        <f t="shared" si="5"/>
        <v>0.69646163731226296</v>
      </c>
      <c r="AJ20" s="18">
        <f t="shared" si="6"/>
        <v>0.85376364067016763</v>
      </c>
      <c r="AK20" s="18">
        <f t="shared" si="7"/>
        <v>0.8160258163464269</v>
      </c>
      <c r="AL20" s="58">
        <f>K20/K4</f>
        <v>4.8053172781924625</v>
      </c>
      <c r="AM20" s="58">
        <f>L20/L4</f>
        <v>2.7774477490707201</v>
      </c>
      <c r="AO20" s="57" t="s">
        <v>10</v>
      </c>
      <c r="AP20" s="11" t="s">
        <v>24</v>
      </c>
      <c r="AQ20" s="18">
        <f t="shared" si="8"/>
        <v>0.87178947018288866</v>
      </c>
      <c r="AR20" s="18">
        <f t="shared" si="9"/>
        <v>0.73694213019633181</v>
      </c>
      <c r="AS20" s="18">
        <f t="shared" si="10"/>
        <v>0.95215875284342777</v>
      </c>
      <c r="AT20" s="18">
        <f t="shared" si="11"/>
        <v>0.94591191362941163</v>
      </c>
      <c r="AU20" s="18">
        <f t="shared" si="12"/>
        <v>0.75949902394509472</v>
      </c>
      <c r="AV20" s="18">
        <f t="shared" si="13"/>
        <v>0.62721641709948683</v>
      </c>
      <c r="AW20" s="18">
        <f t="shared" si="14"/>
        <v>0.85926610621519817</v>
      </c>
      <c r="AX20" s="18">
        <f t="shared" si="15"/>
        <v>0.82522005422963673</v>
      </c>
      <c r="AY20" s="58">
        <f>X20/X4</f>
        <v>6.053209338888216</v>
      </c>
      <c r="AZ20" s="58">
        <f>Y20/Y4</f>
        <v>4.8080266163784628</v>
      </c>
    </row>
    <row r="21" spans="1:52" ht="16.5" x14ac:dyDescent="0.35">
      <c r="A21" s="57"/>
      <c r="B21" s="11" t="s">
        <v>25</v>
      </c>
      <c r="C21" s="18">
        <v>3.8762780000000001</v>
      </c>
      <c r="D21" s="18">
        <v>-1.283396</v>
      </c>
      <c r="E21" s="18">
        <v>0.392928</v>
      </c>
      <c r="F21" s="18">
        <v>0.38702700000000001</v>
      </c>
      <c r="G21" s="18">
        <v>0.50714400000000004</v>
      </c>
      <c r="H21" s="18">
        <v>0.45520699999999997</v>
      </c>
      <c r="I21" s="18">
        <v>0.48613400000000001</v>
      </c>
      <c r="J21" s="18">
        <v>0.33768500000000001</v>
      </c>
      <c r="K21" s="59">
        <v>25.716726999999999</v>
      </c>
      <c r="L21" s="59">
        <v>-14.864131</v>
      </c>
      <c r="N21" s="57"/>
      <c r="O21" s="11" t="s">
        <v>25</v>
      </c>
      <c r="P21" s="18">
        <v>3.8194059999999999</v>
      </c>
      <c r="Q21" s="18">
        <v>-1.1694359999999999</v>
      </c>
      <c r="R21" s="18">
        <v>0.39207599999999998</v>
      </c>
      <c r="S21" s="18">
        <v>0.38599699999999998</v>
      </c>
      <c r="T21" s="18">
        <v>0.51074799999999998</v>
      </c>
      <c r="U21" s="18">
        <v>0.42977100000000001</v>
      </c>
      <c r="V21" s="18">
        <v>0.51409000000000005</v>
      </c>
      <c r="W21" s="18">
        <v>0.373226</v>
      </c>
      <c r="X21" s="59"/>
      <c r="Y21" s="59"/>
      <c r="AB21" s="57"/>
      <c r="AC21" s="11" t="s">
        <v>25</v>
      </c>
      <c r="AD21" s="18">
        <f t="shared" si="0"/>
        <v>0.71599022510699373</v>
      </c>
      <c r="AE21" s="18">
        <f t="shared" si="1"/>
        <v>0.32387283875907408</v>
      </c>
      <c r="AF21" s="18">
        <f t="shared" si="2"/>
        <v>0.80337438176885156</v>
      </c>
      <c r="AG21" s="18">
        <f t="shared" si="3"/>
        <v>0.7913092903861606</v>
      </c>
      <c r="AH21" s="18">
        <f t="shared" si="4"/>
        <v>0.66365598095704215</v>
      </c>
      <c r="AI21" s="18">
        <f t="shared" si="5"/>
        <v>0.59569047080023074</v>
      </c>
      <c r="AJ21" s="18">
        <f t="shared" si="6"/>
        <v>0.63616199076903346</v>
      </c>
      <c r="AK21" s="18">
        <f t="shared" si="7"/>
        <v>0.44189948008746777</v>
      </c>
      <c r="AL21" s="59">
        <v>25.716726999999999</v>
      </c>
      <c r="AM21" s="59">
        <v>-14.864131</v>
      </c>
      <c r="AO21" s="57"/>
      <c r="AP21" s="11" t="s">
        <v>25</v>
      </c>
      <c r="AQ21" s="18">
        <f t="shared" si="8"/>
        <v>0.70579563114779853</v>
      </c>
      <c r="AR21" s="18">
        <f t="shared" si="9"/>
        <v>0.29515038476390459</v>
      </c>
      <c r="AS21" s="18">
        <f t="shared" si="10"/>
        <v>0.80276490713687554</v>
      </c>
      <c r="AT21" s="18">
        <f t="shared" si="11"/>
        <v>0.79031832058099083</v>
      </c>
      <c r="AU21" s="18">
        <f t="shared" si="12"/>
        <v>0.66870300567303265</v>
      </c>
      <c r="AV21" s="18">
        <f t="shared" si="13"/>
        <v>0.56268288755140483</v>
      </c>
      <c r="AW21" s="18">
        <f t="shared" si="14"/>
        <v>0.67307855965456431</v>
      </c>
      <c r="AX21" s="18">
        <f t="shared" si="15"/>
        <v>0.48865066137375635</v>
      </c>
      <c r="AY21" s="59">
        <v>25.716726999999999</v>
      </c>
      <c r="AZ21" s="59">
        <v>-14.864131</v>
      </c>
    </row>
    <row r="22" spans="1:52" ht="16.5" x14ac:dyDescent="0.35">
      <c r="A22" s="57"/>
      <c r="B22" s="11" t="s">
        <v>26</v>
      </c>
      <c r="C22" s="18">
        <v>5.1577909999999996</v>
      </c>
      <c r="D22" s="18">
        <v>-3.49336</v>
      </c>
      <c r="E22" s="18">
        <v>0.467337</v>
      </c>
      <c r="F22" s="18">
        <v>0.46484900000000001</v>
      </c>
      <c r="G22" s="18">
        <v>0.55588099999999996</v>
      </c>
      <c r="H22" s="18">
        <v>0.49041800000000002</v>
      </c>
      <c r="I22" s="18">
        <v>0.65548799999999996</v>
      </c>
      <c r="J22" s="18">
        <v>0.63085000000000002</v>
      </c>
      <c r="K22" s="59">
        <v>25.716726999999999</v>
      </c>
      <c r="L22" s="59">
        <v>-14.864131</v>
      </c>
      <c r="N22" s="57"/>
      <c r="O22" s="11" t="s">
        <v>26</v>
      </c>
      <c r="P22" s="18">
        <v>5.0807120000000001</v>
      </c>
      <c r="Q22" s="18">
        <v>-3.3983780000000001</v>
      </c>
      <c r="R22" s="18">
        <v>0.46654499999999999</v>
      </c>
      <c r="S22" s="18">
        <v>0.46452900000000003</v>
      </c>
      <c r="T22" s="18">
        <v>0.59870800000000002</v>
      </c>
      <c r="U22" s="18">
        <v>0.49288300000000002</v>
      </c>
      <c r="V22" s="18">
        <v>0.65856899999999996</v>
      </c>
      <c r="W22" s="18">
        <v>0.63588599999999995</v>
      </c>
      <c r="X22" s="59"/>
      <c r="Y22" s="59"/>
      <c r="AB22" s="57"/>
      <c r="AC22" s="11" t="s">
        <v>26</v>
      </c>
      <c r="AD22" s="18">
        <f t="shared" si="0"/>
        <v>0.9526994552879916</v>
      </c>
      <c r="AE22" s="18">
        <f t="shared" si="1"/>
        <v>0.88157078564012903</v>
      </c>
      <c r="AF22" s="18">
        <f t="shared" si="2"/>
        <v>0.9555098477398144</v>
      </c>
      <c r="AG22" s="18">
        <f t="shared" si="3"/>
        <v>0.9504229222424182</v>
      </c>
      <c r="AH22" s="18">
        <f t="shared" si="4"/>
        <v>0.72743392478345692</v>
      </c>
      <c r="AI22" s="18">
        <f t="shared" si="5"/>
        <v>0.64176809519385158</v>
      </c>
      <c r="AJ22" s="18">
        <f t="shared" si="6"/>
        <v>0.85778108711839152</v>
      </c>
      <c r="AK22" s="18">
        <f t="shared" si="7"/>
        <v>0.82553944360329612</v>
      </c>
      <c r="AL22" s="59">
        <v>25.716726999999999</v>
      </c>
      <c r="AM22" s="59">
        <v>-14.864131</v>
      </c>
      <c r="AO22" s="57"/>
      <c r="AP22" s="11" t="s">
        <v>26</v>
      </c>
      <c r="AQ22" s="18">
        <f t="shared" si="8"/>
        <v>0.93887487549639759</v>
      </c>
      <c r="AR22" s="18">
        <f t="shared" si="9"/>
        <v>0.85770625692486702</v>
      </c>
      <c r="AS22" s="18">
        <f t="shared" si="10"/>
        <v>0.95523815178734128</v>
      </c>
      <c r="AT22" s="18">
        <f t="shared" si="11"/>
        <v>0.95111044681996781</v>
      </c>
      <c r="AU22" s="18">
        <f t="shared" si="12"/>
        <v>0.78386570112950038</v>
      </c>
      <c r="AV22" s="18">
        <f t="shared" si="13"/>
        <v>0.64531303802489948</v>
      </c>
      <c r="AW22" s="18">
        <f t="shared" si="14"/>
        <v>0.86223944047374335</v>
      </c>
      <c r="AX22" s="18">
        <f t="shared" si="15"/>
        <v>0.83254144796534113</v>
      </c>
      <c r="AY22" s="59">
        <v>25.716726999999999</v>
      </c>
      <c r="AZ22" s="59">
        <v>-14.864131</v>
      </c>
    </row>
    <row r="23" spans="1:52" ht="16.5" x14ac:dyDescent="0.35">
      <c r="A23" s="57"/>
      <c r="B23" s="5" t="s">
        <v>11</v>
      </c>
      <c r="C23" s="6">
        <v>5.1595610000000001</v>
      </c>
      <c r="D23" s="6">
        <v>-2.8845969999999999</v>
      </c>
      <c r="E23" s="6">
        <v>0.46720800000000001</v>
      </c>
      <c r="F23" s="6">
        <v>0.346113</v>
      </c>
      <c r="G23" s="6">
        <v>0.446297</v>
      </c>
      <c r="H23" s="6">
        <v>0.29065299999999999</v>
      </c>
      <c r="I23" s="6">
        <v>0.55951899999999999</v>
      </c>
      <c r="J23" s="6">
        <v>0.21920799999999999</v>
      </c>
      <c r="K23" s="59">
        <v>25.716726999999999</v>
      </c>
      <c r="L23" s="59">
        <v>-14.864131</v>
      </c>
      <c r="N23" s="57"/>
      <c r="O23" s="5" t="s">
        <v>11</v>
      </c>
      <c r="P23" s="6">
        <v>5.1209389999999999</v>
      </c>
      <c r="Q23" s="6">
        <v>-3.311633</v>
      </c>
      <c r="R23" s="6">
        <v>0.46626800000000002</v>
      </c>
      <c r="S23" s="6">
        <v>0.42085800000000001</v>
      </c>
      <c r="T23" s="6">
        <v>0.45796500000000001</v>
      </c>
      <c r="U23" s="6">
        <v>0.352858</v>
      </c>
      <c r="V23" s="6">
        <v>0.62361500000000003</v>
      </c>
      <c r="W23" s="6">
        <v>0.36505799999999999</v>
      </c>
      <c r="X23" s="59"/>
      <c r="Y23" s="59"/>
      <c r="AB23" s="57"/>
      <c r="AC23" s="5" t="s">
        <v>11</v>
      </c>
      <c r="AD23" s="6">
        <f t="shared" si="0"/>
        <v>0.95302639331938155</v>
      </c>
      <c r="AE23" s="6">
        <f t="shared" si="1"/>
        <v>0.72794571516968165</v>
      </c>
      <c r="AF23" s="6">
        <f t="shared" si="2"/>
        <v>0.95524609637761015</v>
      </c>
      <c r="AG23" s="6">
        <f t="shared" si="3"/>
        <v>0.70765717229915537</v>
      </c>
      <c r="AH23" s="6">
        <f t="shared" si="4"/>
        <v>0.58403071579903343</v>
      </c>
      <c r="AI23" s="6">
        <f t="shared" si="5"/>
        <v>0.38035272394646719</v>
      </c>
      <c r="AJ23" s="6">
        <f t="shared" si="6"/>
        <v>0.73219466425532631</v>
      </c>
      <c r="AK23" s="6">
        <f t="shared" si="7"/>
        <v>0.28685876254797704</v>
      </c>
      <c r="AL23" s="59">
        <v>25.716726999999999</v>
      </c>
      <c r="AM23" s="59">
        <v>-14.864131</v>
      </c>
      <c r="AO23" s="57"/>
      <c r="AP23" s="5" t="s">
        <v>11</v>
      </c>
      <c r="AQ23" s="6">
        <f t="shared" si="8"/>
        <v>0.9463085028337852</v>
      </c>
      <c r="AR23" s="6">
        <f t="shared" si="9"/>
        <v>0.83581295098393049</v>
      </c>
      <c r="AS23" s="6">
        <f t="shared" si="10"/>
        <v>0.95467100184886788</v>
      </c>
      <c r="AT23" s="6">
        <f t="shared" si="11"/>
        <v>0.8616952664478601</v>
      </c>
      <c r="AU23" s="6">
        <f t="shared" si="12"/>
        <v>0.59959622356436137</v>
      </c>
      <c r="AV23" s="6">
        <f t="shared" si="13"/>
        <v>0.46198361065686988</v>
      </c>
      <c r="AW23" s="6">
        <f t="shared" si="14"/>
        <v>0.81647549257713847</v>
      </c>
      <c r="AX23" s="6">
        <f t="shared" si="15"/>
        <v>0.47795660843505205</v>
      </c>
      <c r="AY23" s="59">
        <v>25.716726999999999</v>
      </c>
      <c r="AZ23" s="59">
        <v>-14.864131</v>
      </c>
    </row>
    <row r="24" spans="1:52" ht="16.5" x14ac:dyDescent="0.35">
      <c r="A24" s="57"/>
      <c r="B24" s="5" t="s">
        <v>12</v>
      </c>
      <c r="C24" s="6">
        <v>3.8419720000000002</v>
      </c>
      <c r="D24" s="6">
        <v>-1.130379</v>
      </c>
      <c r="E24" s="6">
        <v>0.39289800000000003</v>
      </c>
      <c r="F24" s="6">
        <v>0.28645700000000002</v>
      </c>
      <c r="G24" s="6">
        <v>0.30444300000000002</v>
      </c>
      <c r="H24" s="6">
        <v>0.18856400000000001</v>
      </c>
      <c r="I24" s="6">
        <v>0.497583</v>
      </c>
      <c r="J24" s="6">
        <v>0.22911200000000001</v>
      </c>
      <c r="K24" s="59">
        <v>25.716726999999999</v>
      </c>
      <c r="L24" s="59">
        <v>-14.864131</v>
      </c>
      <c r="N24" s="57"/>
      <c r="O24" s="5" t="s">
        <v>12</v>
      </c>
      <c r="P24" s="6">
        <v>3.7863579999999999</v>
      </c>
      <c r="Q24" s="6">
        <v>-1.0969139999999999</v>
      </c>
      <c r="R24" s="6">
        <v>0.39157599999999998</v>
      </c>
      <c r="S24" s="6">
        <v>0.349138</v>
      </c>
      <c r="T24" s="6">
        <v>0.31704599999999999</v>
      </c>
      <c r="U24" s="6">
        <v>0.235314</v>
      </c>
      <c r="V24" s="6">
        <v>0.51259200000000005</v>
      </c>
      <c r="W24" s="6">
        <v>0.34190399999999999</v>
      </c>
      <c r="X24" s="59"/>
      <c r="Y24" s="59"/>
      <c r="AB24" s="57"/>
      <c r="AC24" s="5" t="s">
        <v>12</v>
      </c>
      <c r="AD24" s="6">
        <f t="shared" si="0"/>
        <v>0.70965353804210296</v>
      </c>
      <c r="AE24" s="6">
        <f t="shared" si="1"/>
        <v>0.28525806189488156</v>
      </c>
      <c r="AF24" s="6">
        <f t="shared" si="2"/>
        <v>0.80331304424275762</v>
      </c>
      <c r="AG24" s="6">
        <f t="shared" si="3"/>
        <v>0.58568545707702158</v>
      </c>
      <c r="AH24" s="6">
        <f t="shared" si="4"/>
        <v>0.39839851760151906</v>
      </c>
      <c r="AI24" s="6">
        <f t="shared" si="5"/>
        <v>0.24675758047651888</v>
      </c>
      <c r="AJ24" s="6">
        <f t="shared" si="6"/>
        <v>0.65114431793050465</v>
      </c>
      <c r="AK24" s="6">
        <f t="shared" si="7"/>
        <v>0.29981928034055383</v>
      </c>
      <c r="AL24" s="59">
        <v>25.716726999999999</v>
      </c>
      <c r="AM24" s="59">
        <v>-14.864131</v>
      </c>
      <c r="AO24" s="57"/>
      <c r="AP24" s="5" t="s">
        <v>12</v>
      </c>
      <c r="AQ24" s="6">
        <f t="shared" si="8"/>
        <v>0.69968862549870736</v>
      </c>
      <c r="AR24" s="6">
        <f t="shared" si="9"/>
        <v>0.27684677840678212</v>
      </c>
      <c r="AS24" s="6">
        <f t="shared" si="10"/>
        <v>0.80174117078584051</v>
      </c>
      <c r="AT24" s="6">
        <f t="shared" si="11"/>
        <v>0.71485052425538542</v>
      </c>
      <c r="AU24" s="6">
        <f t="shared" si="12"/>
        <v>0.4150963158673403</v>
      </c>
      <c r="AV24" s="6">
        <f t="shared" si="13"/>
        <v>0.30808770485042331</v>
      </c>
      <c r="AW24" s="6">
        <f t="shared" si="14"/>
        <v>0.67111728500934165</v>
      </c>
      <c r="AX24" s="6">
        <f t="shared" si="15"/>
        <v>0.44764195347144298</v>
      </c>
      <c r="AY24" s="59">
        <v>25.716726999999999</v>
      </c>
      <c r="AZ24" s="59">
        <v>-14.864131</v>
      </c>
    </row>
    <row r="25" spans="1:52" ht="14.5" customHeight="1" x14ac:dyDescent="0.35">
      <c r="A25" s="57"/>
      <c r="B25" s="5" t="s">
        <v>13</v>
      </c>
      <c r="C25" s="6">
        <v>4.7397030000000004</v>
      </c>
      <c r="D25" s="6">
        <v>-2.235017</v>
      </c>
      <c r="E25" s="6">
        <v>0.46607199999999999</v>
      </c>
      <c r="F25" s="6">
        <v>0.35553000000000001</v>
      </c>
      <c r="G25" s="6">
        <v>0.49069800000000002</v>
      </c>
      <c r="H25" s="6">
        <v>0.30820399999999998</v>
      </c>
      <c r="I25" s="6">
        <v>0.598549</v>
      </c>
      <c r="J25" s="6">
        <v>0.54866199999999998</v>
      </c>
      <c r="K25" s="60">
        <v>25.716726999999999</v>
      </c>
      <c r="L25" s="60">
        <v>-14.864131</v>
      </c>
      <c r="N25" s="57"/>
      <c r="O25" s="5" t="s">
        <v>13</v>
      </c>
      <c r="P25" s="6">
        <v>4.6355810000000002</v>
      </c>
      <c r="Q25" s="6">
        <v>-2.5363929999999999</v>
      </c>
      <c r="R25" s="6">
        <v>0.46424100000000001</v>
      </c>
      <c r="S25" s="6">
        <v>0.42408600000000002</v>
      </c>
      <c r="T25" s="6">
        <v>0.47297600000000001</v>
      </c>
      <c r="U25" s="6">
        <v>0.345304</v>
      </c>
      <c r="V25" s="6">
        <v>0.57636500000000002</v>
      </c>
      <c r="W25" s="6">
        <v>0.55101699999999998</v>
      </c>
      <c r="X25" s="60"/>
      <c r="Y25" s="60"/>
      <c r="AB25" s="57"/>
      <c r="AC25" s="5" t="s">
        <v>13</v>
      </c>
      <c r="AD25" s="6">
        <f t="shared" si="0"/>
        <v>0.87547410632320322</v>
      </c>
      <c r="AE25" s="6">
        <f t="shared" si="1"/>
        <v>0.56402022482911707</v>
      </c>
      <c r="AF25" s="6">
        <f t="shared" si="2"/>
        <v>0.9529234487228504</v>
      </c>
      <c r="AG25" s="6">
        <f t="shared" si="3"/>
        <v>0.72691102174006383</v>
      </c>
      <c r="AH25" s="6">
        <f t="shared" si="4"/>
        <v>0.64213450724776133</v>
      </c>
      <c r="AI25" s="6">
        <f t="shared" si="5"/>
        <v>0.40332021665421297</v>
      </c>
      <c r="AJ25" s="6">
        <f t="shared" si="6"/>
        <v>0.78326988734137948</v>
      </c>
      <c r="AK25" s="6">
        <f t="shared" si="7"/>
        <v>0.71798703686497845</v>
      </c>
      <c r="AL25" s="60">
        <v>25.716726999999999</v>
      </c>
      <c r="AM25" s="60">
        <v>-14.864131</v>
      </c>
      <c r="AO25" s="57"/>
      <c r="AP25" s="5" t="s">
        <v>13</v>
      </c>
      <c r="AQ25" s="6">
        <f t="shared" si="8"/>
        <v>0.85661823268637671</v>
      </c>
      <c r="AR25" s="6">
        <f t="shared" si="9"/>
        <v>0.64015249219493353</v>
      </c>
      <c r="AS25" s="6">
        <f t="shared" si="10"/>
        <v>0.95052077468177165</v>
      </c>
      <c r="AT25" s="6">
        <f t="shared" si="11"/>
        <v>0.86830450833014272</v>
      </c>
      <c r="AU25" s="6">
        <f t="shared" si="12"/>
        <v>0.61924955714209029</v>
      </c>
      <c r="AV25" s="6">
        <f t="shared" si="13"/>
        <v>0.45209344465552659</v>
      </c>
      <c r="AW25" s="6">
        <f t="shared" si="14"/>
        <v>0.75461285773950659</v>
      </c>
      <c r="AX25" s="6">
        <f t="shared" si="15"/>
        <v>0.72142568170005061</v>
      </c>
      <c r="AY25" s="60">
        <v>25.716726999999999</v>
      </c>
      <c r="AZ25" s="60">
        <v>-14.864131</v>
      </c>
    </row>
    <row r="27" spans="1:52" ht="16.5" x14ac:dyDescent="0.35">
      <c r="B27" s="48" t="s">
        <v>55</v>
      </c>
      <c r="C27" s="119" t="s">
        <v>97</v>
      </c>
      <c r="D27" s="129">
        <f>SLOPE($P$4:$P$25,$C$4:$C$25)</f>
        <v>0.97477061098635764</v>
      </c>
      <c r="E27" s="119" t="s">
        <v>98</v>
      </c>
      <c r="F27" s="119" t="s">
        <v>99</v>
      </c>
      <c r="G27" s="129">
        <f>INTERCEPT($P$4:$P$25,$C$4:$C$25)</f>
        <v>4.9439798514451461E-2</v>
      </c>
      <c r="H27" s="119"/>
      <c r="I27" s="119" t="s">
        <v>100</v>
      </c>
      <c r="J27" s="120">
        <f>RSQ($P$4:$P$25,$C$4:$C$25)</f>
        <v>0.94825197254635085</v>
      </c>
    </row>
    <row r="28" spans="1:52" ht="16.5" x14ac:dyDescent="0.35">
      <c r="B28" s="48" t="s">
        <v>54</v>
      </c>
      <c r="C28" s="121" t="s">
        <v>97</v>
      </c>
      <c r="D28" s="121">
        <f>SLOPE($Q$4:$Q$25,$D$4:$D$25)</f>
        <v>0.91878235273121323</v>
      </c>
      <c r="E28" s="121" t="s">
        <v>98</v>
      </c>
      <c r="F28" s="121" t="s">
        <v>99</v>
      </c>
      <c r="G28" s="121">
        <f>INTERCEPT($Q$4:$Q$25,$D$4:$D$25)</f>
        <v>-0.27661218932088438</v>
      </c>
      <c r="H28" s="121"/>
      <c r="I28" s="121" t="s">
        <v>100</v>
      </c>
      <c r="J28" s="122">
        <f>RSQ($Q$4:$Q$25,$D$4:$D$25)</f>
        <v>0.81868594095894942</v>
      </c>
    </row>
    <row r="29" spans="1:52" ht="16.5" x14ac:dyDescent="0.35">
      <c r="B29" s="48" t="s">
        <v>57</v>
      </c>
      <c r="C29" s="121" t="s">
        <v>97</v>
      </c>
      <c r="D29" s="128">
        <f>SLOPE($R$4:$R$25,$E$4:$E$25)</f>
        <v>1.0005422355788369</v>
      </c>
      <c r="E29" s="121" t="s">
        <v>98</v>
      </c>
      <c r="F29" s="121" t="s">
        <v>99</v>
      </c>
      <c r="G29" s="128">
        <f>INTERCEPT($R$4:$R$25,$E$4:$E$25)</f>
        <v>-1.2804094895723095E-3</v>
      </c>
      <c r="H29" s="121"/>
      <c r="I29" s="121" t="s">
        <v>100</v>
      </c>
      <c r="J29" s="122">
        <f>RSQ($R$4:$R$25,$E$4:$E$25)</f>
        <v>0.99970992418174431</v>
      </c>
    </row>
    <row r="30" spans="1:52" ht="16.5" x14ac:dyDescent="0.35">
      <c r="B30" s="48" t="s">
        <v>56</v>
      </c>
      <c r="C30" s="121" t="s">
        <v>97</v>
      </c>
      <c r="D30" s="121">
        <f>SLOPE($S$4:$S$25,$F$4:$F$25)</f>
        <v>0.37093200852071528</v>
      </c>
      <c r="E30" s="121" t="s">
        <v>98</v>
      </c>
      <c r="F30" s="121" t="s">
        <v>99</v>
      </c>
      <c r="G30" s="121">
        <f>INTERCEPT($S$4:$S$25,$F$4:$F$25)</f>
        <v>0.27838906613518311</v>
      </c>
      <c r="H30" s="121"/>
      <c r="I30" s="121" t="s">
        <v>100</v>
      </c>
      <c r="J30" s="122">
        <f>RSQ($S$4:$S$25,$F$4:$F$25)</f>
        <v>0.38590740013635028</v>
      </c>
      <c r="L30" s="125">
        <f>SMALL($J$27:$J$36,1)</f>
        <v>0.38590740013635028</v>
      </c>
      <c r="M30" s="119" t="s">
        <v>113</v>
      </c>
      <c r="N30" s="120" t="s">
        <v>29</v>
      </c>
    </row>
    <row r="31" spans="1:52" ht="16.5" x14ac:dyDescent="0.35">
      <c r="B31" s="48" t="s">
        <v>19</v>
      </c>
      <c r="C31" s="121" t="s">
        <v>97</v>
      </c>
      <c r="D31" s="121">
        <f>SLOPE($T$4:$T$25,$G$4:$G$25)</f>
        <v>0.97305731458943923</v>
      </c>
      <c r="E31" s="121" t="s">
        <v>98</v>
      </c>
      <c r="F31" s="121" t="s">
        <v>99</v>
      </c>
      <c r="G31" s="121">
        <f>INTERCEPT($T$4:$T$25,$G$4:$G$25)</f>
        <v>2.4995691549904442E-2</v>
      </c>
      <c r="H31" s="121"/>
      <c r="I31" s="121" t="s">
        <v>100</v>
      </c>
      <c r="J31" s="122">
        <f>RSQ($T$4:$T$25,$G$4:$G$25)</f>
        <v>0.95701525473090809</v>
      </c>
      <c r="L31" s="126">
        <f>SMALL($J$27:$J$36,2)</f>
        <v>0.6452382604150686</v>
      </c>
      <c r="M31" s="121" t="s">
        <v>114</v>
      </c>
      <c r="N31" s="122" t="s">
        <v>29</v>
      </c>
    </row>
    <row r="32" spans="1:52" ht="16.5" x14ac:dyDescent="0.35">
      <c r="B32" s="48" t="s">
        <v>20</v>
      </c>
      <c r="C32" s="121" t="s">
        <v>97</v>
      </c>
      <c r="D32" s="121">
        <f>SLOPE($U$4:$U$25,$H$4:$H$25)</f>
        <v>0.81304022094718531</v>
      </c>
      <c r="E32" s="121" t="s">
        <v>98</v>
      </c>
      <c r="F32" s="121" t="s">
        <v>99</v>
      </c>
      <c r="G32" s="121">
        <f>INTERCEPT($U$4:$U$25,$H$4:$H$25)</f>
        <v>9.6918572811096393E-2</v>
      </c>
      <c r="H32" s="121"/>
      <c r="I32" s="121" t="s">
        <v>100</v>
      </c>
      <c r="J32" s="122">
        <f>RSQ($U$4:$U$25,$H$4:$H$25)</f>
        <v>0.70582055875693395</v>
      </c>
      <c r="L32" s="126">
        <f>SMALL($J$27:$J$36,3)</f>
        <v>0.70582055875693395</v>
      </c>
      <c r="M32" s="121" t="s">
        <v>115</v>
      </c>
      <c r="N32" s="122" t="s">
        <v>20</v>
      </c>
    </row>
    <row r="33" spans="2:14" ht="16.5" x14ac:dyDescent="0.35">
      <c r="B33" s="48" t="s">
        <v>28</v>
      </c>
      <c r="C33" s="121" t="s">
        <v>97</v>
      </c>
      <c r="D33" s="121">
        <f>SLOPE($V$4:$V$25,$I$4:$I$25)</f>
        <v>0.87425206571698966</v>
      </c>
      <c r="E33" s="121" t="s">
        <v>98</v>
      </c>
      <c r="F33" s="121" t="s">
        <v>99</v>
      </c>
      <c r="G33" s="121">
        <f>INTERCEPT($V$4:$V$25,$I$4:$I$25)</f>
        <v>8.7243838251276129E-2</v>
      </c>
      <c r="H33" s="121"/>
      <c r="I33" s="121" t="s">
        <v>100</v>
      </c>
      <c r="J33" s="122">
        <f>RSQ($V$4:$V$25,$I$4:$I$25)</f>
        <v>0.94120387677325923</v>
      </c>
      <c r="L33" s="126">
        <f>SMALL($J$27:$J$36,4)</f>
        <v>0.81868594095894942</v>
      </c>
      <c r="M33" s="121" t="s">
        <v>116</v>
      </c>
      <c r="N33" s="122" t="s">
        <v>54</v>
      </c>
    </row>
    <row r="34" spans="2:14" ht="16.5" x14ac:dyDescent="0.35">
      <c r="B34" s="48" t="s">
        <v>29</v>
      </c>
      <c r="C34" s="121" t="s">
        <v>97</v>
      </c>
      <c r="D34" s="121">
        <f>SLOPE($W$4:$W$25,$J$4:$J$25)</f>
        <v>0.54681407305543928</v>
      </c>
      <c r="E34" s="121" t="s">
        <v>98</v>
      </c>
      <c r="F34" s="121" t="s">
        <v>99</v>
      </c>
      <c r="G34" s="121">
        <f>INTERCEPT($W$4:$W$25,$J$4:$J$25)</f>
        <v>0.25717692169584755</v>
      </c>
      <c r="H34" s="121"/>
      <c r="I34" s="121" t="s">
        <v>100</v>
      </c>
      <c r="J34" s="122">
        <f>RSQ($W$4:$W$25,$J$4:$J$25)</f>
        <v>0.6452382604150686</v>
      </c>
      <c r="L34" s="127">
        <f>SMALL($J$27:$J$36,5)</f>
        <v>0.88821082421769915</v>
      </c>
      <c r="M34" s="123" t="s">
        <v>117</v>
      </c>
      <c r="N34" s="124" t="s">
        <v>59</v>
      </c>
    </row>
    <row r="35" spans="2:14" ht="16.5" x14ac:dyDescent="0.35">
      <c r="B35" s="48" t="s">
        <v>58</v>
      </c>
      <c r="C35" s="121" t="s">
        <v>97</v>
      </c>
      <c r="D35" s="121">
        <f>SLOPE($X$4:$X$25,$K$4:$K$25)</f>
        <v>1.3225986055010468</v>
      </c>
      <c r="E35" s="121" t="s">
        <v>98</v>
      </c>
      <c r="F35" s="121" t="s">
        <v>99</v>
      </c>
      <c r="G35" s="121">
        <f>INTERCEPT($X$4:$X$25,$K$4:$K$25)</f>
        <v>-2.1848015691786564</v>
      </c>
      <c r="H35" s="121"/>
      <c r="I35" s="121" t="s">
        <v>100</v>
      </c>
      <c r="J35" s="122">
        <f>RSQ($X$4:$X$25,$K$4:$K$25)</f>
        <v>0.99837509150271275</v>
      </c>
    </row>
    <row r="36" spans="2:14" ht="16.5" x14ac:dyDescent="0.35">
      <c r="B36" s="48" t="s">
        <v>59</v>
      </c>
      <c r="C36" s="123" t="s">
        <v>97</v>
      </c>
      <c r="D36" s="123">
        <f>SLOPE($Y$4:$Y$25,$L$4:$L$25)</f>
        <v>1.7851377551015635</v>
      </c>
      <c r="E36" s="123" t="s">
        <v>98</v>
      </c>
      <c r="F36" s="123" t="s">
        <v>99</v>
      </c>
      <c r="G36" s="123">
        <f>INTERCEPT($Y$4:$Y$25,$L$4:$L$25)</f>
        <v>5.1365528279586918</v>
      </c>
      <c r="H36" s="123"/>
      <c r="I36" s="123" t="s">
        <v>100</v>
      </c>
      <c r="J36" s="124">
        <f>RSQ($Y$4:$Y$25,$L$4:$L$25)</f>
        <v>0.88821082421769915</v>
      </c>
    </row>
  </sheetData>
  <mergeCells count="58">
    <mergeCell ref="BE1:BI1"/>
    <mergeCell ref="BE3:BE5"/>
    <mergeCell ref="BE6:BE8"/>
    <mergeCell ref="BE9:BE11"/>
    <mergeCell ref="Y5:Y7"/>
    <mergeCell ref="A1:Y1"/>
    <mergeCell ref="A2:L2"/>
    <mergeCell ref="N2:Y2"/>
    <mergeCell ref="A5:A7"/>
    <mergeCell ref="K5:K7"/>
    <mergeCell ref="L5:L7"/>
    <mergeCell ref="N5:N7"/>
    <mergeCell ref="X5:X7"/>
    <mergeCell ref="Y14:Y19"/>
    <mergeCell ref="A8:A13"/>
    <mergeCell ref="K8:K13"/>
    <mergeCell ref="L8:L13"/>
    <mergeCell ref="N8:N13"/>
    <mergeCell ref="X8:X13"/>
    <mergeCell ref="Y8:Y13"/>
    <mergeCell ref="A14:A19"/>
    <mergeCell ref="K14:K19"/>
    <mergeCell ref="L14:L19"/>
    <mergeCell ref="N14:N19"/>
    <mergeCell ref="X14:X19"/>
    <mergeCell ref="Y20:Y25"/>
    <mergeCell ref="A20:A25"/>
    <mergeCell ref="K20:K25"/>
    <mergeCell ref="L20:L25"/>
    <mergeCell ref="N20:N25"/>
    <mergeCell ref="X20:X25"/>
    <mergeCell ref="AM8:AM13"/>
    <mergeCell ref="AO8:AO13"/>
    <mergeCell ref="AB1:AZ1"/>
    <mergeCell ref="AB2:AM2"/>
    <mergeCell ref="AO2:AZ2"/>
    <mergeCell ref="AB5:AB7"/>
    <mergeCell ref="AL5:AL7"/>
    <mergeCell ref="AM5:AM7"/>
    <mergeCell ref="AO5:AO7"/>
    <mergeCell ref="AY5:AY7"/>
    <mergeCell ref="AZ5:AZ7"/>
    <mergeCell ref="AZ8:AZ13"/>
    <mergeCell ref="AY8:AY13"/>
    <mergeCell ref="AB20:AB25"/>
    <mergeCell ref="AL20:AL25"/>
    <mergeCell ref="AM20:AM25"/>
    <mergeCell ref="AO20:AO25"/>
    <mergeCell ref="AY20:AY25"/>
    <mergeCell ref="AZ20:AZ25"/>
    <mergeCell ref="AB14:AB19"/>
    <mergeCell ref="AL14:AL19"/>
    <mergeCell ref="AM14:AM19"/>
    <mergeCell ref="AO14:AO19"/>
    <mergeCell ref="AY14:AY19"/>
    <mergeCell ref="AZ14:AZ19"/>
    <mergeCell ref="AB8:AB13"/>
    <mergeCell ref="AL8:AL13"/>
  </mergeCells>
  <phoneticPr fontId="3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Data-Per ring</vt:lpstr>
      <vt:lpstr>Data-Per ring (WITH FIGURES)</vt:lpstr>
      <vt:lpstr>Basis set</vt:lpstr>
      <vt:lpstr>dispersion-correction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Máximo</dc:creator>
  <cp:lastModifiedBy>Matheus Maximo</cp:lastModifiedBy>
  <dcterms:created xsi:type="dcterms:W3CDTF">2015-06-05T18:17:20Z</dcterms:created>
  <dcterms:modified xsi:type="dcterms:W3CDTF">2026-08-24T16:02:24Z</dcterms:modified>
</cp:coreProperties>
</file>