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c20dd28598004d/Documents/Quin/Business Analytics/Coventry/7033SSL - Business Data Structure Analytics/CW1/"/>
    </mc:Choice>
  </mc:AlternateContent>
  <xr:revisionPtr revIDLastSave="3933" documentId="13_ncr:1_{85651738-4EB0-427E-BC29-1E004F24A8C4}" xr6:coauthVersionLast="47" xr6:coauthVersionMax="47" xr10:uidLastSave="{D6C90EB9-2EC3-4213-8F5B-722B1ACF14B4}"/>
  <bookViews>
    <workbookView xWindow="-120" yWindow="-120" windowWidth="29040" windowHeight="15720" tabRatio="958" xr2:uid="{00000000-000D-0000-FFFF-FFFF00000000}"/>
  </bookViews>
  <sheets>
    <sheet name="Comparison summary" sheetId="9" r:id="rId1"/>
    <sheet name="1. Sales Volume Forecast" sheetId="28" r:id="rId2"/>
    <sheet name="2. Sales Volume Regression" sheetId="29" r:id="rId3"/>
    <sheet name="3. SV charts" sheetId="30" r:id="rId4"/>
    <sheet name="1. Sales Forecast" sheetId="7" r:id="rId5"/>
    <sheet name="2. Sales Regression" sheetId="19" r:id="rId6"/>
    <sheet name="3. Sales charts" sheetId="23" r:id="rId7"/>
    <sheet name="1. OPEX Forecast" sheetId="14" r:id="rId8"/>
    <sheet name="2. OPEX Regression" sheetId="20" r:id="rId9"/>
    <sheet name="3. OPEX charts" sheetId="31" r:id="rId10"/>
    <sheet name="1. Share Prices Forecast" sheetId="17" r:id="rId11"/>
    <sheet name="2. Share charts" sheetId="37" r:id="rId12"/>
    <sheet name="Data" sheetId="11" state="hidden" r:id="rId13"/>
    <sheet name="Charts" sheetId="8" state="hidden" r:id="rId14"/>
  </sheets>
  <definedNames>
    <definedName name="_xlnm._FilterDatabase" localSheetId="7" hidden="1">'1. OPEX Forecast'!$A$3:$W$3</definedName>
    <definedName name="_xlnm._FilterDatabase" localSheetId="4" hidden="1">'1. Sales Forecast'!$A$3:$X$3</definedName>
    <definedName name="_xlnm._FilterDatabase" localSheetId="1" hidden="1">'1. Sales Volume Forecast'!$A$3:$W$3</definedName>
    <definedName name="_xlnm._FilterDatabase" localSheetId="10" hidden="1">'1. Share Prices Forecast'!$A$3:$X$59</definedName>
    <definedName name="_xlnm._FilterDatabase" localSheetId="12" hidden="1">Data!$A$1:$J$57</definedName>
    <definedName name="solver_adj" localSheetId="7" hidden="1">'1. OPEX Forecast'!$U$2</definedName>
    <definedName name="solver_adj" localSheetId="4" hidden="1">'1. Sales Forecast'!$V$2</definedName>
    <definedName name="solver_adj" localSheetId="1" hidden="1">'1. Sales Volume Forecast'!$U$2</definedName>
    <definedName name="solver_adj" localSheetId="10" hidden="1">'1. Share Prices Forecast'!$V$2</definedName>
    <definedName name="solver_cvg" localSheetId="7" hidden="1">0.0001</definedName>
    <definedName name="solver_cvg" localSheetId="4" hidden="1">0.0001</definedName>
    <definedName name="solver_cvg" localSheetId="1" hidden="1">0.0001</definedName>
    <definedName name="solver_cvg" localSheetId="10" hidden="1">0.0001</definedName>
    <definedName name="solver_drv" localSheetId="7" hidden="1">1</definedName>
    <definedName name="solver_drv" localSheetId="4" hidden="1">1</definedName>
    <definedName name="solver_drv" localSheetId="1" hidden="1">1</definedName>
    <definedName name="solver_drv" localSheetId="10" hidden="1">1</definedName>
    <definedName name="solver_eng" localSheetId="7" hidden="1">1</definedName>
    <definedName name="solver_eng" localSheetId="4" hidden="1">1</definedName>
    <definedName name="solver_eng" localSheetId="1" hidden="1">1</definedName>
    <definedName name="solver_eng" localSheetId="10" hidden="1">1</definedName>
    <definedName name="solver_est" localSheetId="7" hidden="1">1</definedName>
    <definedName name="solver_est" localSheetId="4" hidden="1">1</definedName>
    <definedName name="solver_est" localSheetId="1" hidden="1">1</definedName>
    <definedName name="solver_est" localSheetId="10" hidden="1">1</definedName>
    <definedName name="solver_itr" localSheetId="7" hidden="1">2147483647</definedName>
    <definedName name="solver_itr" localSheetId="4" hidden="1">2147483647</definedName>
    <definedName name="solver_itr" localSheetId="1" hidden="1">2147483647</definedName>
    <definedName name="solver_itr" localSheetId="10" hidden="1">2147483647</definedName>
    <definedName name="solver_lhs1" localSheetId="7" hidden="1">'1. OPEX Forecast'!$U$2</definedName>
    <definedName name="solver_lhs1" localSheetId="4" hidden="1">'1. Sales Forecast'!$V$2</definedName>
    <definedName name="solver_lhs1" localSheetId="1" hidden="1">'1. Sales Volume Forecast'!$U$2</definedName>
    <definedName name="solver_lhs1" localSheetId="10" hidden="1">'1. Share Prices Forecast'!$V$2</definedName>
    <definedName name="solver_mip" localSheetId="7" hidden="1">2147483647</definedName>
    <definedName name="solver_mip" localSheetId="4" hidden="1">2147483647</definedName>
    <definedName name="solver_mip" localSheetId="1" hidden="1">2147483647</definedName>
    <definedName name="solver_mip" localSheetId="10" hidden="1">2147483647</definedName>
    <definedName name="solver_mni" localSheetId="7" hidden="1">30</definedName>
    <definedName name="solver_mni" localSheetId="4" hidden="1">30</definedName>
    <definedName name="solver_mni" localSheetId="1" hidden="1">30</definedName>
    <definedName name="solver_mni" localSheetId="10" hidden="1">30</definedName>
    <definedName name="solver_mrt" localSheetId="7" hidden="1">0.075</definedName>
    <definedName name="solver_mrt" localSheetId="4" hidden="1">0.075</definedName>
    <definedName name="solver_mrt" localSheetId="1" hidden="1">0.075</definedName>
    <definedName name="solver_mrt" localSheetId="10" hidden="1">0.075</definedName>
    <definedName name="solver_msl" localSheetId="7" hidden="1">2</definedName>
    <definedName name="solver_msl" localSheetId="4" hidden="1">2</definedName>
    <definedName name="solver_msl" localSheetId="1" hidden="1">2</definedName>
    <definedName name="solver_msl" localSheetId="10" hidden="1">2</definedName>
    <definedName name="solver_neg" localSheetId="7" hidden="1">1</definedName>
    <definedName name="solver_neg" localSheetId="4" hidden="1">1</definedName>
    <definedName name="solver_neg" localSheetId="1" hidden="1">1</definedName>
    <definedName name="solver_neg" localSheetId="10" hidden="1">1</definedName>
    <definedName name="solver_nod" localSheetId="7" hidden="1">2147483647</definedName>
    <definedName name="solver_nod" localSheetId="4" hidden="1">2147483647</definedName>
    <definedName name="solver_nod" localSheetId="1" hidden="1">2147483647</definedName>
    <definedName name="solver_nod" localSheetId="10" hidden="1">2147483647</definedName>
    <definedName name="solver_num" localSheetId="7" hidden="1">1</definedName>
    <definedName name="solver_num" localSheetId="4" hidden="1">1</definedName>
    <definedName name="solver_num" localSheetId="1" hidden="1">1</definedName>
    <definedName name="solver_num" localSheetId="10" hidden="1">1</definedName>
    <definedName name="solver_nwt" localSheetId="7" hidden="1">1</definedName>
    <definedName name="solver_nwt" localSheetId="4" hidden="1">1</definedName>
    <definedName name="solver_nwt" localSheetId="1" hidden="1">1</definedName>
    <definedName name="solver_nwt" localSheetId="10" hidden="1">1</definedName>
    <definedName name="solver_opt" localSheetId="7" hidden="1">'1. OPEX Forecast'!$V$2</definedName>
    <definedName name="solver_opt" localSheetId="4" hidden="1">'1. Sales Forecast'!$W$2</definedName>
    <definedName name="solver_opt" localSheetId="1" hidden="1">'1. Sales Volume Forecast'!$V$2</definedName>
    <definedName name="solver_opt" localSheetId="10" hidden="1">'1. Share Prices Forecast'!$W$2</definedName>
    <definedName name="solver_pre" localSheetId="7" hidden="1">0.000001</definedName>
    <definedName name="solver_pre" localSheetId="4" hidden="1">0.000001</definedName>
    <definedName name="solver_pre" localSheetId="1" hidden="1">0.000001</definedName>
    <definedName name="solver_pre" localSheetId="10" hidden="1">0.000001</definedName>
    <definedName name="solver_rbv" localSheetId="7" hidden="1">1</definedName>
    <definedName name="solver_rbv" localSheetId="4" hidden="1">1</definedName>
    <definedName name="solver_rbv" localSheetId="1" hidden="1">1</definedName>
    <definedName name="solver_rbv" localSheetId="10" hidden="1">1</definedName>
    <definedName name="solver_rel1" localSheetId="7" hidden="1">1</definedName>
    <definedName name="solver_rel1" localSheetId="4" hidden="1">1</definedName>
    <definedName name="solver_rel1" localSheetId="1" hidden="1">1</definedName>
    <definedName name="solver_rel1" localSheetId="10" hidden="1">1</definedName>
    <definedName name="solver_rhs1" localSheetId="7" hidden="1">1</definedName>
    <definedName name="solver_rhs1" localSheetId="4" hidden="1">1</definedName>
    <definedName name="solver_rhs1" localSheetId="1" hidden="1">1</definedName>
    <definedName name="solver_rhs1" localSheetId="10" hidden="1">1</definedName>
    <definedName name="solver_rlx" localSheetId="7" hidden="1">2</definedName>
    <definedName name="solver_rlx" localSheetId="4" hidden="1">2</definedName>
    <definedName name="solver_rlx" localSheetId="1" hidden="1">2</definedName>
    <definedName name="solver_rlx" localSheetId="10" hidden="1">2</definedName>
    <definedName name="solver_rsd" localSheetId="7" hidden="1">0</definedName>
    <definedName name="solver_rsd" localSheetId="4" hidden="1">0</definedName>
    <definedName name="solver_rsd" localSheetId="1" hidden="1">0</definedName>
    <definedName name="solver_rsd" localSheetId="10" hidden="1">0</definedName>
    <definedName name="solver_scl" localSheetId="7" hidden="1">1</definedName>
    <definedName name="solver_scl" localSheetId="4" hidden="1">1</definedName>
    <definedName name="solver_scl" localSheetId="1" hidden="1">1</definedName>
    <definedName name="solver_scl" localSheetId="10" hidden="1">1</definedName>
    <definedName name="solver_sho" localSheetId="7" hidden="1">2</definedName>
    <definedName name="solver_sho" localSheetId="4" hidden="1">2</definedName>
    <definedName name="solver_sho" localSheetId="1" hidden="1">2</definedName>
    <definedName name="solver_sho" localSheetId="10" hidden="1">2</definedName>
    <definedName name="solver_ssz" localSheetId="7" hidden="1">100</definedName>
    <definedName name="solver_ssz" localSheetId="4" hidden="1">100</definedName>
    <definedName name="solver_ssz" localSheetId="1" hidden="1">100</definedName>
    <definedName name="solver_ssz" localSheetId="10" hidden="1">100</definedName>
    <definedName name="solver_tim" localSheetId="7" hidden="1">2147483647</definedName>
    <definedName name="solver_tim" localSheetId="4" hidden="1">2147483647</definedName>
    <definedName name="solver_tim" localSheetId="1" hidden="1">2147483647</definedName>
    <definedName name="solver_tim" localSheetId="10" hidden="1">2147483647</definedName>
    <definedName name="solver_tol" localSheetId="7" hidden="1">0.01</definedName>
    <definedName name="solver_tol" localSheetId="4" hidden="1">0.01</definedName>
    <definedName name="solver_tol" localSheetId="1" hidden="1">0.01</definedName>
    <definedName name="solver_tol" localSheetId="10" hidden="1">0.01</definedName>
    <definedName name="solver_typ" localSheetId="7" hidden="1">2</definedName>
    <definedName name="solver_typ" localSheetId="4" hidden="1">2</definedName>
    <definedName name="solver_typ" localSheetId="1" hidden="1">2</definedName>
    <definedName name="solver_typ" localSheetId="10" hidden="1">2</definedName>
    <definedName name="solver_val" localSheetId="7" hidden="1">0</definedName>
    <definedName name="solver_val" localSheetId="4" hidden="1">0</definedName>
    <definedName name="solver_val" localSheetId="1" hidden="1">0</definedName>
    <definedName name="solver_val" localSheetId="10" hidden="1">0</definedName>
    <definedName name="solver_ver" localSheetId="7" hidden="1">3</definedName>
    <definedName name="solver_ver" localSheetId="4" hidden="1">3</definedName>
    <definedName name="solver_ver" localSheetId="1" hidden="1">3</definedName>
    <definedName name="solver_ver" localSheetId="10" hidden="1">3</definedName>
  </definedNames>
  <calcPr calcId="191028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I10" i="28"/>
  <c r="AL49" i="28" l="1"/>
  <c r="AM59" i="28"/>
  <c r="AL59" i="28"/>
  <c r="AK59" i="28"/>
  <c r="AJ59" i="28"/>
  <c r="AN59" i="28" s="1"/>
  <c r="AD59" i="28"/>
  <c r="AM58" i="28"/>
  <c r="AL58" i="28"/>
  <c r="AK58" i="28"/>
  <c r="AN58" i="28" s="1"/>
  <c r="AJ58" i="28"/>
  <c r="AD58" i="28"/>
  <c r="AM57" i="28"/>
  <c r="AL57" i="28"/>
  <c r="AK57" i="28"/>
  <c r="AJ57" i="28"/>
  <c r="AD57" i="28"/>
  <c r="AM56" i="28"/>
  <c r="AL56" i="28"/>
  <c r="AK56" i="28"/>
  <c r="AJ56" i="28"/>
  <c r="AN56" i="28" s="1"/>
  <c r="AD56" i="28"/>
  <c r="AM55" i="28"/>
  <c r="AL55" i="28"/>
  <c r="AK55" i="28"/>
  <c r="AJ55" i="28"/>
  <c r="AD55" i="28"/>
  <c r="AM54" i="28"/>
  <c r="AL54" i="28"/>
  <c r="AK54" i="28"/>
  <c r="AJ54" i="28"/>
  <c r="AN54" i="28" s="1"/>
  <c r="AD54" i="28"/>
  <c r="AM53" i="28"/>
  <c r="AL53" i="28"/>
  <c r="AK53" i="28"/>
  <c r="AJ53" i="28"/>
  <c r="AD53" i="28"/>
  <c r="AM52" i="28"/>
  <c r="AL52" i="28"/>
  <c r="AK52" i="28"/>
  <c r="AJ52" i="28"/>
  <c r="AD52" i="28"/>
  <c r="Q52" i="28"/>
  <c r="M52" i="28"/>
  <c r="I52" i="28"/>
  <c r="E52" i="28"/>
  <c r="AP51" i="28"/>
  <c r="AR51" i="28" s="1"/>
  <c r="AM51" i="28"/>
  <c r="AL51" i="28"/>
  <c r="AK51" i="28"/>
  <c r="AJ51" i="28"/>
  <c r="AD51" i="28"/>
  <c r="Q51" i="28"/>
  <c r="R51" i="28" s="1"/>
  <c r="M51" i="28"/>
  <c r="N51" i="28" s="1"/>
  <c r="I51" i="28"/>
  <c r="J51" i="28" s="1"/>
  <c r="E51" i="28"/>
  <c r="F51" i="28" s="1"/>
  <c r="AP50" i="28"/>
  <c r="AR50" i="28" s="1"/>
  <c r="AM50" i="28"/>
  <c r="AL50" i="28"/>
  <c r="AK50" i="28"/>
  <c r="AJ50" i="28"/>
  <c r="AD50" i="28"/>
  <c r="Y50" i="28"/>
  <c r="Z50" i="28" s="1"/>
  <c r="AA50" i="28" s="1"/>
  <c r="Q50" i="28"/>
  <c r="R50" i="28" s="1"/>
  <c r="M50" i="28"/>
  <c r="N50" i="28" s="1"/>
  <c r="L50" i="28"/>
  <c r="J50" i="28"/>
  <c r="K50" i="28" s="1"/>
  <c r="I50" i="28"/>
  <c r="E50" i="28"/>
  <c r="F50" i="28" s="1"/>
  <c r="AP49" i="28"/>
  <c r="AQ49" i="28" s="1"/>
  <c r="AM49" i="28"/>
  <c r="AK49" i="28"/>
  <c r="AJ49" i="28"/>
  <c r="AD49" i="28"/>
  <c r="Y49" i="28"/>
  <c r="Z49" i="28" s="1"/>
  <c r="AA49" i="28" s="1"/>
  <c r="Q49" i="28"/>
  <c r="R49" i="28" s="1"/>
  <c r="T49" i="28" s="1"/>
  <c r="M49" i="28"/>
  <c r="N49" i="28" s="1"/>
  <c r="I49" i="28"/>
  <c r="J49" i="28" s="1"/>
  <c r="L49" i="28" s="1"/>
  <c r="E49" i="28"/>
  <c r="F49" i="28" s="1"/>
  <c r="AP48" i="28"/>
  <c r="AR48" i="28" s="1"/>
  <c r="AM48" i="28"/>
  <c r="AL48" i="28"/>
  <c r="AK48" i="28"/>
  <c r="AJ48" i="28"/>
  <c r="AD48" i="28"/>
  <c r="Y48" i="28"/>
  <c r="Q48" i="28"/>
  <c r="R48" i="28" s="1"/>
  <c r="M48" i="28"/>
  <c r="N48" i="28" s="1"/>
  <c r="I48" i="28"/>
  <c r="J48" i="28" s="1"/>
  <c r="F48" i="28"/>
  <c r="E48" i="28"/>
  <c r="AP47" i="28"/>
  <c r="AR47" i="28" s="1"/>
  <c r="AM47" i="28"/>
  <c r="AL47" i="28"/>
  <c r="AK47" i="28"/>
  <c r="AJ47" i="28"/>
  <c r="AD47" i="28"/>
  <c r="Y47" i="28"/>
  <c r="Q47" i="28"/>
  <c r="R47" i="28" s="1"/>
  <c r="T47" i="28" s="1"/>
  <c r="M47" i="28"/>
  <c r="N47" i="28" s="1"/>
  <c r="I47" i="28"/>
  <c r="J47" i="28" s="1"/>
  <c r="L47" i="28" s="1"/>
  <c r="E47" i="28"/>
  <c r="F47" i="28" s="1"/>
  <c r="AP46" i="28"/>
  <c r="AR46" i="28" s="1"/>
  <c r="AM46" i="28"/>
  <c r="AL46" i="28"/>
  <c r="AK46" i="28"/>
  <c r="AJ46" i="28"/>
  <c r="AD46" i="28"/>
  <c r="Z46" i="28"/>
  <c r="AA46" i="28" s="1"/>
  <c r="Y46" i="28"/>
  <c r="Q46" i="28"/>
  <c r="R46" i="28" s="1"/>
  <c r="M46" i="28"/>
  <c r="N46" i="28" s="1"/>
  <c r="J46" i="28"/>
  <c r="L46" i="28" s="1"/>
  <c r="I46" i="28"/>
  <c r="E46" i="28"/>
  <c r="F46" i="28" s="1"/>
  <c r="AP45" i="28"/>
  <c r="AM45" i="28"/>
  <c r="AL45" i="28"/>
  <c r="AK45" i="28"/>
  <c r="AJ45" i="28"/>
  <c r="AD45" i="28"/>
  <c r="Y45" i="28"/>
  <c r="Z45" i="28" s="1"/>
  <c r="AA45" i="28" s="1"/>
  <c r="T45" i="28"/>
  <c r="Q45" i="28"/>
  <c r="R45" i="28" s="1"/>
  <c r="S45" i="28" s="1"/>
  <c r="M45" i="28"/>
  <c r="N45" i="28" s="1"/>
  <c r="P45" i="28" s="1"/>
  <c r="I45" i="28"/>
  <c r="J45" i="28" s="1"/>
  <c r="K45" i="28" s="1"/>
  <c r="E45" i="28"/>
  <c r="F45" i="28" s="1"/>
  <c r="H45" i="28" s="1"/>
  <c r="AP44" i="28"/>
  <c r="AR44" i="28" s="1"/>
  <c r="AM44" i="28"/>
  <c r="AL44" i="28"/>
  <c r="AK44" i="28"/>
  <c r="AJ44" i="28"/>
  <c r="AD44" i="28"/>
  <c r="Y44" i="28"/>
  <c r="Z44" i="28" s="1"/>
  <c r="AA44" i="28" s="1"/>
  <c r="Q44" i="28"/>
  <c r="R44" i="28" s="1"/>
  <c r="M44" i="28"/>
  <c r="N44" i="28" s="1"/>
  <c r="I44" i="28"/>
  <c r="J44" i="28" s="1"/>
  <c r="K44" i="28" s="1"/>
  <c r="E44" i="28"/>
  <c r="F44" i="28" s="1"/>
  <c r="AP43" i="28"/>
  <c r="AQ43" i="28" s="1"/>
  <c r="AM43" i="28"/>
  <c r="AL43" i="28"/>
  <c r="AK43" i="28"/>
  <c r="AJ43" i="28"/>
  <c r="AD43" i="28"/>
  <c r="Y43" i="28"/>
  <c r="Z43" i="28" s="1"/>
  <c r="AA43" i="28" s="1"/>
  <c r="Q43" i="28"/>
  <c r="R43" i="28" s="1"/>
  <c r="S43" i="28" s="1"/>
  <c r="N43" i="28"/>
  <c r="M43" i="28"/>
  <c r="I43" i="28"/>
  <c r="J43" i="28" s="1"/>
  <c r="F43" i="28"/>
  <c r="H43" i="28" s="1"/>
  <c r="E43" i="28"/>
  <c r="AP42" i="28"/>
  <c r="AQ42" i="28" s="1"/>
  <c r="AM42" i="28"/>
  <c r="AL42" i="28"/>
  <c r="AK42" i="28"/>
  <c r="AJ42" i="28"/>
  <c r="AD42" i="28"/>
  <c r="Y42" i="28"/>
  <c r="Z42" i="28" s="1"/>
  <c r="AA42" i="28" s="1"/>
  <c r="Q42" i="28"/>
  <c r="R42" i="28" s="1"/>
  <c r="M42" i="28"/>
  <c r="N42" i="28" s="1"/>
  <c r="I42" i="28"/>
  <c r="J42" i="28" s="1"/>
  <c r="L42" i="28" s="1"/>
  <c r="E42" i="28"/>
  <c r="F42" i="28" s="1"/>
  <c r="AR41" i="28"/>
  <c r="AP41" i="28"/>
  <c r="AQ41" i="28" s="1"/>
  <c r="AM41" i="28"/>
  <c r="AL41" i="28"/>
  <c r="AK41" i="28"/>
  <c r="AJ41" i="28"/>
  <c r="AD41" i="28"/>
  <c r="Y41" i="28"/>
  <c r="Q41" i="28"/>
  <c r="R41" i="28" s="1"/>
  <c r="S41" i="28" s="1"/>
  <c r="N41" i="28"/>
  <c r="M41" i="28"/>
  <c r="I41" i="28"/>
  <c r="J41" i="28" s="1"/>
  <c r="E41" i="28"/>
  <c r="F41" i="28" s="1"/>
  <c r="G41" i="28" s="1"/>
  <c r="AP40" i="28"/>
  <c r="AQ40" i="28" s="1"/>
  <c r="AM40" i="28"/>
  <c r="AL40" i="28"/>
  <c r="AK40" i="28"/>
  <c r="AJ40" i="28"/>
  <c r="AD40" i="28"/>
  <c r="Y40" i="28"/>
  <c r="Q40" i="28"/>
  <c r="R40" i="28" s="1"/>
  <c r="T40" i="28" s="1"/>
  <c r="M40" i="28"/>
  <c r="N40" i="28" s="1"/>
  <c r="I40" i="28"/>
  <c r="J40" i="28" s="1"/>
  <c r="L40" i="28" s="1"/>
  <c r="F40" i="28"/>
  <c r="E40" i="28"/>
  <c r="AP39" i="28"/>
  <c r="AR39" i="28" s="1"/>
  <c r="AM39" i="28"/>
  <c r="AL39" i="28"/>
  <c r="AK39" i="28"/>
  <c r="AJ39" i="28"/>
  <c r="AD39" i="28"/>
  <c r="Y39" i="28"/>
  <c r="R39" i="28"/>
  <c r="Q39" i="28"/>
  <c r="M39" i="28"/>
  <c r="N39" i="28" s="1"/>
  <c r="J39" i="28"/>
  <c r="L39" i="28" s="1"/>
  <c r="I39" i="28"/>
  <c r="E39" i="28"/>
  <c r="F39" i="28" s="1"/>
  <c r="G39" i="28" s="1"/>
  <c r="AP38" i="28"/>
  <c r="AR38" i="28" s="1"/>
  <c r="AM38" i="28"/>
  <c r="AL38" i="28"/>
  <c r="AK38" i="28"/>
  <c r="AJ38" i="28"/>
  <c r="AD38" i="28"/>
  <c r="Z38" i="28"/>
  <c r="AA38" i="28" s="1"/>
  <c r="Y38" i="28"/>
  <c r="Q38" i="28"/>
  <c r="R38" i="28" s="1"/>
  <c r="M38" i="28"/>
  <c r="N38" i="28" s="1"/>
  <c r="I38" i="28"/>
  <c r="J38" i="28" s="1"/>
  <c r="E38" i="28"/>
  <c r="F38" i="28" s="1"/>
  <c r="H38" i="28" s="1"/>
  <c r="AP37" i="28"/>
  <c r="AM37" i="28"/>
  <c r="AL37" i="28"/>
  <c r="AK37" i="28"/>
  <c r="AJ37" i="28"/>
  <c r="AD37" i="28"/>
  <c r="Y37" i="28"/>
  <c r="Z37" i="28" s="1"/>
  <c r="AA37" i="28" s="1"/>
  <c r="R37" i="28"/>
  <c r="S37" i="28" s="1"/>
  <c r="Q37" i="28"/>
  <c r="M37" i="28"/>
  <c r="N37" i="28" s="1"/>
  <c r="P37" i="28" s="1"/>
  <c r="I37" i="28"/>
  <c r="J37" i="28" s="1"/>
  <c r="E37" i="28"/>
  <c r="F37" i="28" s="1"/>
  <c r="H37" i="28" s="1"/>
  <c r="AP36" i="28"/>
  <c r="AQ36" i="28" s="1"/>
  <c r="AM36" i="28"/>
  <c r="AL36" i="28"/>
  <c r="AK36" i="28"/>
  <c r="AJ36" i="28"/>
  <c r="AD36" i="28"/>
  <c r="Z36" i="28"/>
  <c r="AA36" i="28" s="1"/>
  <c r="Y36" i="28"/>
  <c r="Q36" i="28"/>
  <c r="R36" i="28" s="1"/>
  <c r="M36" i="28"/>
  <c r="N36" i="28" s="1"/>
  <c r="P36" i="28" s="1"/>
  <c r="I36" i="28"/>
  <c r="J36" i="28" s="1"/>
  <c r="E36" i="28"/>
  <c r="F36" i="28" s="1"/>
  <c r="H36" i="28" s="1"/>
  <c r="AP35" i="28"/>
  <c r="AM35" i="28"/>
  <c r="AL35" i="28"/>
  <c r="AK35" i="28"/>
  <c r="AJ35" i="28"/>
  <c r="AD35" i="28"/>
  <c r="Y35" i="28"/>
  <c r="Q35" i="28"/>
  <c r="R35" i="28" s="1"/>
  <c r="M35" i="28"/>
  <c r="N35" i="28" s="1"/>
  <c r="I35" i="28"/>
  <c r="J35" i="28" s="1"/>
  <c r="F35" i="28"/>
  <c r="E35" i="28"/>
  <c r="AP34" i="28"/>
  <c r="AQ34" i="28" s="1"/>
  <c r="AM34" i="28"/>
  <c r="AL34" i="28"/>
  <c r="AK34" i="28"/>
  <c r="AJ34" i="28"/>
  <c r="AD34" i="28"/>
  <c r="Y34" i="28"/>
  <c r="Z34" i="28" s="1"/>
  <c r="AA34" i="28" s="1"/>
  <c r="Q34" i="28"/>
  <c r="R34" i="28" s="1"/>
  <c r="S34" i="28" s="1"/>
  <c r="M34" i="28"/>
  <c r="N34" i="28" s="1"/>
  <c r="I34" i="28"/>
  <c r="J34" i="28" s="1"/>
  <c r="E34" i="28"/>
  <c r="F34" i="28" s="1"/>
  <c r="AR33" i="28"/>
  <c r="AQ33" i="28"/>
  <c r="AP33" i="28"/>
  <c r="AM33" i="28"/>
  <c r="AL33" i="28"/>
  <c r="AK33" i="28"/>
  <c r="AJ33" i="28"/>
  <c r="AD33" i="28"/>
  <c r="Y33" i="28"/>
  <c r="T33" i="28"/>
  <c r="Q33" i="28"/>
  <c r="R33" i="28" s="1"/>
  <c r="S33" i="28" s="1"/>
  <c r="N33" i="28"/>
  <c r="O33" i="28" s="1"/>
  <c r="M33" i="28"/>
  <c r="I33" i="28"/>
  <c r="J33" i="28" s="1"/>
  <c r="F33" i="28"/>
  <c r="E33" i="28"/>
  <c r="AR32" i="28"/>
  <c r="AQ32" i="28"/>
  <c r="AP32" i="28"/>
  <c r="AM32" i="28"/>
  <c r="AL32" i="28"/>
  <c r="AK32" i="28"/>
  <c r="AJ32" i="28"/>
  <c r="AD32" i="28"/>
  <c r="Y32" i="28"/>
  <c r="Z32" i="28" s="1"/>
  <c r="AA32" i="28" s="1"/>
  <c r="Q32" i="28"/>
  <c r="R32" i="28" s="1"/>
  <c r="M32" i="28"/>
  <c r="N32" i="28" s="1"/>
  <c r="O32" i="28" s="1"/>
  <c r="I32" i="28"/>
  <c r="J32" i="28" s="1"/>
  <c r="E32" i="28"/>
  <c r="F32" i="28" s="1"/>
  <c r="AQ31" i="28"/>
  <c r="AP31" i="28"/>
  <c r="AR31" i="28" s="1"/>
  <c r="AM31" i="28"/>
  <c r="AL31" i="28"/>
  <c r="AK31" i="28"/>
  <c r="AJ31" i="28"/>
  <c r="AD31" i="28"/>
  <c r="Y31" i="28"/>
  <c r="J31" i="28"/>
  <c r="I31" i="28"/>
  <c r="E31" i="28"/>
  <c r="F31" i="28" s="1"/>
  <c r="AP30" i="28"/>
  <c r="AR30" i="28" s="1"/>
  <c r="AM30" i="28"/>
  <c r="AL30" i="28"/>
  <c r="AK30" i="28"/>
  <c r="AJ30" i="28"/>
  <c r="AD30" i="28"/>
  <c r="Y30" i="28"/>
  <c r="Z30" i="28" s="1"/>
  <c r="AA30" i="28" s="1"/>
  <c r="E30" i="28"/>
  <c r="F30" i="28" s="1"/>
  <c r="G30" i="28" s="1"/>
  <c r="AP29" i="28"/>
  <c r="AM29" i="28"/>
  <c r="AL29" i="28"/>
  <c r="AK29" i="28"/>
  <c r="AJ29" i="28"/>
  <c r="AD29" i="28"/>
  <c r="E29" i="28"/>
  <c r="F29" i="28" s="1"/>
  <c r="H29" i="28" s="1"/>
  <c r="AP28" i="28"/>
  <c r="AQ28" i="28" s="1"/>
  <c r="AM28" i="28"/>
  <c r="AL28" i="28"/>
  <c r="AK28" i="28"/>
  <c r="AJ28" i="28"/>
  <c r="AD28" i="28"/>
  <c r="AP27" i="28"/>
  <c r="AQ27" i="28" s="1"/>
  <c r="AM27" i="28"/>
  <c r="AL27" i="28"/>
  <c r="AK27" i="28"/>
  <c r="AJ27" i="28"/>
  <c r="AD27" i="28"/>
  <c r="I27" i="28"/>
  <c r="E27" i="28"/>
  <c r="AP26" i="28"/>
  <c r="AR26" i="28" s="1"/>
  <c r="AM26" i="28"/>
  <c r="AL26" i="28"/>
  <c r="AK26" i="28"/>
  <c r="AJ26" i="28"/>
  <c r="AD26" i="28"/>
  <c r="AP25" i="28"/>
  <c r="AQ25" i="28" s="1"/>
  <c r="AM25" i="28"/>
  <c r="AL25" i="28"/>
  <c r="AK25" i="28"/>
  <c r="AJ25" i="28"/>
  <c r="AD25" i="28"/>
  <c r="G25" i="28"/>
  <c r="E25" i="28"/>
  <c r="F25" i="28" s="1"/>
  <c r="H25" i="28" s="1"/>
  <c r="AP24" i="28"/>
  <c r="AM24" i="28"/>
  <c r="AL24" i="28"/>
  <c r="AK24" i="28"/>
  <c r="AJ24" i="28"/>
  <c r="AD24" i="28"/>
  <c r="AP23" i="28"/>
  <c r="AQ23" i="28" s="1"/>
  <c r="AM23" i="28"/>
  <c r="AL23" i="28"/>
  <c r="AK23" i="28"/>
  <c r="AJ23" i="28"/>
  <c r="AD23" i="28"/>
  <c r="E23" i="28"/>
  <c r="AP22" i="28"/>
  <c r="AR22" i="28" s="1"/>
  <c r="AM22" i="28"/>
  <c r="AL22" i="28"/>
  <c r="AK22" i="28"/>
  <c r="AJ22" i="28"/>
  <c r="AD22" i="28"/>
  <c r="AP21" i="28"/>
  <c r="AQ21" i="28" s="1"/>
  <c r="AM21" i="28"/>
  <c r="AL21" i="28"/>
  <c r="AK21" i="28"/>
  <c r="AJ21" i="28"/>
  <c r="AD21" i="28"/>
  <c r="E21" i="28"/>
  <c r="AR20" i="28"/>
  <c r="AQ20" i="28"/>
  <c r="AP20" i="28"/>
  <c r="AM20" i="28"/>
  <c r="AL20" i="28"/>
  <c r="AK20" i="28"/>
  <c r="AJ20" i="28"/>
  <c r="AD20" i="28"/>
  <c r="AP19" i="28"/>
  <c r="AM19" i="28"/>
  <c r="AL19" i="28"/>
  <c r="AK19" i="28"/>
  <c r="AJ19" i="28"/>
  <c r="AD19" i="28"/>
  <c r="I19" i="28"/>
  <c r="E19" i="28"/>
  <c r="I21" i="28"/>
  <c r="AP18" i="28"/>
  <c r="AM18" i="28"/>
  <c r="AL18" i="28"/>
  <c r="AK18" i="28"/>
  <c r="AJ18" i="28"/>
  <c r="AD18" i="28"/>
  <c r="AP17" i="28"/>
  <c r="AR17" i="28" s="1"/>
  <c r="AM17" i="28"/>
  <c r="AL17" i="28"/>
  <c r="AK17" i="28"/>
  <c r="AJ17" i="28"/>
  <c r="AD17" i="28"/>
  <c r="Q17" i="28"/>
  <c r="M17" i="28"/>
  <c r="I17" i="28"/>
  <c r="E17" i="28"/>
  <c r="AP16" i="28"/>
  <c r="AR16" i="28" s="1"/>
  <c r="AM16" i="28"/>
  <c r="AL16" i="28"/>
  <c r="AK16" i="28"/>
  <c r="AJ16" i="28"/>
  <c r="AD16" i="28"/>
  <c r="Q16" i="28"/>
  <c r="R16" i="28" s="1"/>
  <c r="T16" i="28" s="1"/>
  <c r="F16" i="28"/>
  <c r="H16" i="28" s="1"/>
  <c r="E16" i="28"/>
  <c r="AP15" i="28"/>
  <c r="AM15" i="28"/>
  <c r="AL15" i="28"/>
  <c r="AK15" i="28"/>
  <c r="AJ15" i="28"/>
  <c r="AD15" i="28"/>
  <c r="Q15" i="28"/>
  <c r="R15" i="28" s="1"/>
  <c r="M15" i="28"/>
  <c r="N15" i="28" s="1"/>
  <c r="E15" i="28"/>
  <c r="F15" i="28" s="1"/>
  <c r="AP14" i="28"/>
  <c r="AR14" i="28" s="1"/>
  <c r="AM14" i="28"/>
  <c r="AL14" i="28"/>
  <c r="AK14" i="28"/>
  <c r="AJ14" i="28"/>
  <c r="AD14" i="28"/>
  <c r="AP13" i="28"/>
  <c r="AR13" i="28" s="1"/>
  <c r="AM13" i="28"/>
  <c r="AL13" i="28"/>
  <c r="AK13" i="28"/>
  <c r="AJ13" i="28"/>
  <c r="AD13" i="28"/>
  <c r="I13" i="28"/>
  <c r="E13" i="28"/>
  <c r="AR12" i="28"/>
  <c r="AQ12" i="28"/>
  <c r="AP12" i="28"/>
  <c r="AM12" i="28"/>
  <c r="AL12" i="28"/>
  <c r="AK12" i="28"/>
  <c r="AJ12" i="28"/>
  <c r="AD12" i="28"/>
  <c r="Y12" i="28"/>
  <c r="M12" i="28"/>
  <c r="N12" i="28" s="1"/>
  <c r="E12" i="28"/>
  <c r="F12" i="28" s="1"/>
  <c r="AP11" i="28"/>
  <c r="AR11" i="28" s="1"/>
  <c r="AM11" i="28"/>
  <c r="AL11" i="28"/>
  <c r="AK11" i="28"/>
  <c r="AJ11" i="28"/>
  <c r="AD11" i="28"/>
  <c r="F11" i="28"/>
  <c r="G11" i="28" s="1"/>
  <c r="E11" i="28"/>
  <c r="AP10" i="28"/>
  <c r="AR10" i="28" s="1"/>
  <c r="AM10" i="28"/>
  <c r="AL10" i="28"/>
  <c r="AK10" i="28"/>
  <c r="AJ10" i="28"/>
  <c r="AD10" i="28"/>
  <c r="E10" i="28"/>
  <c r="F10" i="28" s="1"/>
  <c r="H10" i="28" s="1"/>
  <c r="AR9" i="28"/>
  <c r="AP9" i="28"/>
  <c r="AQ9" i="28" s="1"/>
  <c r="AM9" i="28"/>
  <c r="AL9" i="28"/>
  <c r="AK9" i="28"/>
  <c r="AJ9" i="28"/>
  <c r="AD9" i="28"/>
  <c r="I9" i="28"/>
  <c r="J9" i="28" s="1"/>
  <c r="E9" i="28"/>
  <c r="Q12" i="28"/>
  <c r="R12" i="28" s="1"/>
  <c r="AQ8" i="28"/>
  <c r="AP8" i="28"/>
  <c r="AR8" i="28" s="1"/>
  <c r="AM8" i="28"/>
  <c r="AL8" i="28"/>
  <c r="AK8" i="28"/>
  <c r="AJ8" i="28"/>
  <c r="AD8" i="28"/>
  <c r="E8" i="28"/>
  <c r="F8" i="28" s="1"/>
  <c r="AQ7" i="28"/>
  <c r="AP7" i="28"/>
  <c r="AR7" i="28" s="1"/>
  <c r="AM7" i="28"/>
  <c r="AL7" i="28"/>
  <c r="AK7" i="28"/>
  <c r="AJ7" i="28"/>
  <c r="AD7" i="28"/>
  <c r="F7" i="28"/>
  <c r="E7" i="28"/>
  <c r="AP6" i="28"/>
  <c r="AR6" i="28" s="1"/>
  <c r="AM6" i="28"/>
  <c r="AL6" i="28"/>
  <c r="AK6" i="28"/>
  <c r="AJ6" i="28"/>
  <c r="AD6" i="28"/>
  <c r="AQ5" i="28"/>
  <c r="AP5" i="28"/>
  <c r="AM5" i="28"/>
  <c r="AL5" i="28"/>
  <c r="AK5" i="28"/>
  <c r="AJ5" i="28"/>
  <c r="AD5" i="28"/>
  <c r="U5" i="28"/>
  <c r="E5" i="28"/>
  <c r="M9" i="28"/>
  <c r="AR4" i="28"/>
  <c r="AQ4" i="28"/>
  <c r="AP4" i="28"/>
  <c r="AM4" i="28"/>
  <c r="AL4" i="28"/>
  <c r="AK4" i="28"/>
  <c r="AJ4" i="28"/>
  <c r="AD4" i="28"/>
  <c r="AN58" i="14"/>
  <c r="AN57" i="14"/>
  <c r="AN55" i="14"/>
  <c r="R52" i="17"/>
  <c r="N52" i="17"/>
  <c r="J52" i="17"/>
  <c r="F52" i="17"/>
  <c r="R51" i="17"/>
  <c r="S51" i="17" s="1"/>
  <c r="N51" i="17"/>
  <c r="O51" i="17" s="1"/>
  <c r="Q51" i="17" s="1"/>
  <c r="J51" i="17"/>
  <c r="K51" i="17" s="1"/>
  <c r="F51" i="17"/>
  <c r="G51" i="17" s="1"/>
  <c r="I51" i="17" s="1"/>
  <c r="R50" i="17"/>
  <c r="S50" i="17" s="1"/>
  <c r="N50" i="17"/>
  <c r="O50" i="17" s="1"/>
  <c r="J50" i="17"/>
  <c r="K50" i="17" s="1"/>
  <c r="F50" i="17"/>
  <c r="G50" i="17" s="1"/>
  <c r="R49" i="17"/>
  <c r="S49" i="17" s="1"/>
  <c r="N49" i="17"/>
  <c r="O49" i="17" s="1"/>
  <c r="J49" i="17"/>
  <c r="K49" i="17" s="1"/>
  <c r="F49" i="17"/>
  <c r="G49" i="17" s="1"/>
  <c r="R48" i="17"/>
  <c r="S48" i="17" s="1"/>
  <c r="U48" i="17" s="1"/>
  <c r="N48" i="17"/>
  <c r="O48" i="17" s="1"/>
  <c r="P48" i="17" s="1"/>
  <c r="J48" i="17"/>
  <c r="K48" i="17" s="1"/>
  <c r="M48" i="17" s="1"/>
  <c r="F48" i="17"/>
  <c r="G48" i="17" s="1"/>
  <c r="H48" i="17" s="1"/>
  <c r="R47" i="17"/>
  <c r="S47" i="17" s="1"/>
  <c r="N47" i="17"/>
  <c r="O47" i="17" s="1"/>
  <c r="J47" i="17"/>
  <c r="K47" i="17" s="1"/>
  <c r="F47" i="17"/>
  <c r="G47" i="17" s="1"/>
  <c r="R46" i="17"/>
  <c r="S46" i="17" s="1"/>
  <c r="N46" i="17"/>
  <c r="O46" i="17" s="1"/>
  <c r="J46" i="17"/>
  <c r="K46" i="17" s="1"/>
  <c r="F46" i="17"/>
  <c r="G46" i="17" s="1"/>
  <c r="H46" i="17" s="1"/>
  <c r="R45" i="17"/>
  <c r="S45" i="17" s="1"/>
  <c r="N45" i="17"/>
  <c r="O45" i="17" s="1"/>
  <c r="J45" i="17"/>
  <c r="K45" i="17" s="1"/>
  <c r="F45" i="17"/>
  <c r="G45" i="17" s="1"/>
  <c r="R44" i="17"/>
  <c r="S44" i="17" s="1"/>
  <c r="T44" i="17" s="1"/>
  <c r="N44" i="17"/>
  <c r="O44" i="17" s="1"/>
  <c r="Q44" i="17" s="1"/>
  <c r="J44" i="17"/>
  <c r="K44" i="17" s="1"/>
  <c r="L44" i="17" s="1"/>
  <c r="F44" i="17"/>
  <c r="G44" i="17" s="1"/>
  <c r="I44" i="17" s="1"/>
  <c r="R43" i="17"/>
  <c r="S43" i="17" s="1"/>
  <c r="N43" i="17"/>
  <c r="O43" i="17" s="1"/>
  <c r="J43" i="17"/>
  <c r="K43" i="17" s="1"/>
  <c r="F43" i="17"/>
  <c r="G43" i="17" s="1"/>
  <c r="R42" i="17"/>
  <c r="S42" i="17" s="1"/>
  <c r="T42" i="17" s="1"/>
  <c r="N42" i="17"/>
  <c r="O42" i="17" s="1"/>
  <c r="J42" i="17"/>
  <c r="K42" i="17" s="1"/>
  <c r="F42" i="17"/>
  <c r="G42" i="17" s="1"/>
  <c r="R41" i="17"/>
  <c r="S41" i="17" s="1"/>
  <c r="N41" i="17"/>
  <c r="O41" i="17" s="1"/>
  <c r="J41" i="17"/>
  <c r="K41" i="17" s="1"/>
  <c r="F41" i="17"/>
  <c r="G41" i="17" s="1"/>
  <c r="R40" i="17"/>
  <c r="S40" i="17" s="1"/>
  <c r="U40" i="17" s="1"/>
  <c r="N40" i="17"/>
  <c r="O40" i="17" s="1"/>
  <c r="P40" i="17" s="1"/>
  <c r="J40" i="17"/>
  <c r="K40" i="17" s="1"/>
  <c r="M40" i="17" s="1"/>
  <c r="F40" i="17"/>
  <c r="G40" i="17" s="1"/>
  <c r="R39" i="17"/>
  <c r="S39" i="17" s="1"/>
  <c r="N39" i="17"/>
  <c r="O39" i="17" s="1"/>
  <c r="J39" i="17"/>
  <c r="K39" i="17" s="1"/>
  <c r="F39" i="17"/>
  <c r="G39" i="17" s="1"/>
  <c r="R38" i="17"/>
  <c r="S38" i="17" s="1"/>
  <c r="N38" i="17"/>
  <c r="O38" i="17" s="1"/>
  <c r="J38" i="17"/>
  <c r="K38" i="17" s="1"/>
  <c r="F38" i="17"/>
  <c r="G38" i="17" s="1"/>
  <c r="R37" i="17"/>
  <c r="S37" i="17" s="1"/>
  <c r="N37" i="17"/>
  <c r="O37" i="17" s="1"/>
  <c r="J37" i="17"/>
  <c r="K37" i="17" s="1"/>
  <c r="F37" i="17"/>
  <c r="G37" i="17" s="1"/>
  <c r="R36" i="17"/>
  <c r="S36" i="17" s="1"/>
  <c r="N36" i="17"/>
  <c r="O36" i="17" s="1"/>
  <c r="J36" i="17"/>
  <c r="K36" i="17" s="1"/>
  <c r="F36" i="17"/>
  <c r="G36" i="17" s="1"/>
  <c r="R35" i="17"/>
  <c r="S35" i="17" s="1"/>
  <c r="U35" i="17" s="1"/>
  <c r="N35" i="17"/>
  <c r="O35" i="17" s="1"/>
  <c r="J35" i="17"/>
  <c r="K35" i="17" s="1"/>
  <c r="M35" i="17" s="1"/>
  <c r="F35" i="17"/>
  <c r="G35" i="17" s="1"/>
  <c r="R34" i="17"/>
  <c r="S34" i="17" s="1"/>
  <c r="N34" i="17"/>
  <c r="O34" i="17" s="1"/>
  <c r="J34" i="17"/>
  <c r="K34" i="17" s="1"/>
  <c r="L34" i="17" s="1"/>
  <c r="F34" i="17"/>
  <c r="G34" i="17" s="1"/>
  <c r="H34" i="17" s="1"/>
  <c r="R33" i="17"/>
  <c r="S33" i="17" s="1"/>
  <c r="U33" i="17" s="1"/>
  <c r="N33" i="17"/>
  <c r="O33" i="17" s="1"/>
  <c r="J33" i="17"/>
  <c r="K33" i="17" s="1"/>
  <c r="M33" i="17" s="1"/>
  <c r="F33" i="17"/>
  <c r="G33" i="17" s="1"/>
  <c r="R32" i="17"/>
  <c r="S32" i="17" s="1"/>
  <c r="N32" i="17"/>
  <c r="O32" i="17" s="1"/>
  <c r="P32" i="17" s="1"/>
  <c r="J32" i="17"/>
  <c r="K32" i="17" s="1"/>
  <c r="F32" i="17"/>
  <c r="G32" i="17" s="1"/>
  <c r="R31" i="17"/>
  <c r="S31" i="17" s="1"/>
  <c r="N31" i="17"/>
  <c r="O31" i="17" s="1"/>
  <c r="Q31" i="17" s="1"/>
  <c r="J31" i="17"/>
  <c r="K31" i="17" s="1"/>
  <c r="F31" i="17"/>
  <c r="G31" i="17" s="1"/>
  <c r="I31" i="17" s="1"/>
  <c r="R30" i="17"/>
  <c r="S30" i="17" s="1"/>
  <c r="U30" i="17" s="1"/>
  <c r="N30" i="17"/>
  <c r="O30" i="17" s="1"/>
  <c r="J30" i="17"/>
  <c r="K30" i="17" s="1"/>
  <c r="M30" i="17" s="1"/>
  <c r="F30" i="17"/>
  <c r="G30" i="17" s="1"/>
  <c r="H30" i="17" s="1"/>
  <c r="R29" i="17"/>
  <c r="S29" i="17" s="1"/>
  <c r="N29" i="17"/>
  <c r="O29" i="17" s="1"/>
  <c r="Q29" i="17" s="1"/>
  <c r="J29" i="17"/>
  <c r="K29" i="17" s="1"/>
  <c r="F29" i="17"/>
  <c r="G29" i="17" s="1"/>
  <c r="H29" i="17" s="1"/>
  <c r="R28" i="17"/>
  <c r="S28" i="17" s="1"/>
  <c r="T28" i="17" s="1"/>
  <c r="N28" i="17"/>
  <c r="O28" i="17" s="1"/>
  <c r="J28" i="17"/>
  <c r="K28" i="17" s="1"/>
  <c r="L28" i="17" s="1"/>
  <c r="F28" i="17"/>
  <c r="G28" i="17" s="1"/>
  <c r="R27" i="17"/>
  <c r="S27" i="17" s="1"/>
  <c r="U27" i="17" s="1"/>
  <c r="N27" i="17"/>
  <c r="O27" i="17" s="1"/>
  <c r="Q27" i="17" s="1"/>
  <c r="J27" i="17"/>
  <c r="K27" i="17" s="1"/>
  <c r="M27" i="17" s="1"/>
  <c r="F27" i="17"/>
  <c r="G27" i="17" s="1"/>
  <c r="I27" i="17" s="1"/>
  <c r="R26" i="17"/>
  <c r="S26" i="17" s="1"/>
  <c r="T26" i="17" s="1"/>
  <c r="N26" i="17"/>
  <c r="O26" i="17" s="1"/>
  <c r="J26" i="17"/>
  <c r="K26" i="17" s="1"/>
  <c r="L26" i="17" s="1"/>
  <c r="F26" i="17"/>
  <c r="G26" i="17" s="1"/>
  <c r="I26" i="17" s="1"/>
  <c r="R25" i="17"/>
  <c r="S25" i="17" s="1"/>
  <c r="U25" i="17" s="1"/>
  <c r="N25" i="17"/>
  <c r="O25" i="17" s="1"/>
  <c r="J25" i="17"/>
  <c r="K25" i="17" s="1"/>
  <c r="M25" i="17" s="1"/>
  <c r="F25" i="17"/>
  <c r="G25" i="17" s="1"/>
  <c r="R24" i="17"/>
  <c r="S24" i="17" s="1"/>
  <c r="N24" i="17"/>
  <c r="O24" i="17" s="1"/>
  <c r="Q24" i="17" s="1"/>
  <c r="J24" i="17"/>
  <c r="K24" i="17" s="1"/>
  <c r="F24" i="17"/>
  <c r="G24" i="17" s="1"/>
  <c r="I24" i="17" s="1"/>
  <c r="R23" i="17"/>
  <c r="S23" i="17" s="1"/>
  <c r="N23" i="17"/>
  <c r="O23" i="17" s="1"/>
  <c r="J23" i="17"/>
  <c r="K23" i="17" s="1"/>
  <c r="F23" i="17"/>
  <c r="G23" i="17" s="1"/>
  <c r="R22" i="17"/>
  <c r="S22" i="17" s="1"/>
  <c r="N22" i="17"/>
  <c r="O22" i="17" s="1"/>
  <c r="Q22" i="17" s="1"/>
  <c r="J22" i="17"/>
  <c r="K22" i="17" s="1"/>
  <c r="F22" i="17"/>
  <c r="G22" i="17" s="1"/>
  <c r="I22" i="17" s="1"/>
  <c r="R21" i="17"/>
  <c r="S21" i="17" s="1"/>
  <c r="N21" i="17"/>
  <c r="O21" i="17" s="1"/>
  <c r="P21" i="17" s="1"/>
  <c r="J21" i="17"/>
  <c r="K21" i="17" s="1"/>
  <c r="M21" i="17" s="1"/>
  <c r="F21" i="17"/>
  <c r="G21" i="17" s="1"/>
  <c r="H21" i="17" s="1"/>
  <c r="R20" i="17"/>
  <c r="S20" i="17" s="1"/>
  <c r="N20" i="17"/>
  <c r="O20" i="17" s="1"/>
  <c r="J20" i="17"/>
  <c r="K20" i="17" s="1"/>
  <c r="L20" i="17" s="1"/>
  <c r="F20" i="17"/>
  <c r="G20" i="17" s="1"/>
  <c r="R19" i="17"/>
  <c r="S19" i="17" s="1"/>
  <c r="N19" i="17"/>
  <c r="O19" i="17" s="1"/>
  <c r="J19" i="17"/>
  <c r="K19" i="17" s="1"/>
  <c r="F19" i="17"/>
  <c r="G19" i="17" s="1"/>
  <c r="R18" i="17"/>
  <c r="S18" i="17" s="1"/>
  <c r="U18" i="17" s="1"/>
  <c r="N18" i="17"/>
  <c r="O18" i="17" s="1"/>
  <c r="J18" i="17"/>
  <c r="K18" i="17" s="1"/>
  <c r="M18" i="17" s="1"/>
  <c r="F18" i="17"/>
  <c r="G18" i="17" s="1"/>
  <c r="R17" i="17"/>
  <c r="S17" i="17" s="1"/>
  <c r="T17" i="17" s="1"/>
  <c r="N17" i="17"/>
  <c r="O17" i="17" s="1"/>
  <c r="J17" i="17"/>
  <c r="K17" i="17" s="1"/>
  <c r="L17" i="17" s="1"/>
  <c r="F17" i="17"/>
  <c r="G17" i="17" s="1"/>
  <c r="R16" i="17"/>
  <c r="S16" i="17" s="1"/>
  <c r="N16" i="17"/>
  <c r="O16" i="17" s="1"/>
  <c r="J16" i="17"/>
  <c r="K16" i="17" s="1"/>
  <c r="F16" i="17"/>
  <c r="G16" i="17" s="1"/>
  <c r="R15" i="17"/>
  <c r="S15" i="17" s="1"/>
  <c r="N15" i="17"/>
  <c r="O15" i="17" s="1"/>
  <c r="J15" i="17"/>
  <c r="K15" i="17" s="1"/>
  <c r="F15" i="17"/>
  <c r="G15" i="17" s="1"/>
  <c r="R14" i="17"/>
  <c r="S14" i="17" s="1"/>
  <c r="N14" i="17"/>
  <c r="O14" i="17" s="1"/>
  <c r="Q14" i="17" s="1"/>
  <c r="J14" i="17"/>
  <c r="K14" i="17" s="1"/>
  <c r="F14" i="17"/>
  <c r="G14" i="17" s="1"/>
  <c r="I14" i="17" s="1"/>
  <c r="R13" i="17"/>
  <c r="S13" i="17" s="1"/>
  <c r="U13" i="17" s="1"/>
  <c r="N13" i="17"/>
  <c r="O13" i="17" s="1"/>
  <c r="P13" i="17" s="1"/>
  <c r="J13" i="17"/>
  <c r="K13" i="17" s="1"/>
  <c r="M13" i="17" s="1"/>
  <c r="F13" i="17"/>
  <c r="G13" i="17" s="1"/>
  <c r="H13" i="17" s="1"/>
  <c r="R12" i="17"/>
  <c r="S12" i="17" s="1"/>
  <c r="N12" i="17"/>
  <c r="O12" i="17" s="1"/>
  <c r="J12" i="17"/>
  <c r="K12" i="17" s="1"/>
  <c r="F12" i="17"/>
  <c r="G12" i="17" s="1"/>
  <c r="R11" i="17"/>
  <c r="S11" i="17" s="1"/>
  <c r="N11" i="17"/>
  <c r="O11" i="17" s="1"/>
  <c r="J11" i="17"/>
  <c r="K11" i="17" s="1"/>
  <c r="F11" i="17"/>
  <c r="G11" i="17" s="1"/>
  <c r="R10" i="17"/>
  <c r="S10" i="17" s="1"/>
  <c r="U10" i="17" s="1"/>
  <c r="N10" i="17"/>
  <c r="O10" i="17" s="1"/>
  <c r="J10" i="17"/>
  <c r="K10" i="17" s="1"/>
  <c r="M10" i="17" s="1"/>
  <c r="F10" i="17"/>
  <c r="G10" i="17" s="1"/>
  <c r="R9" i="17"/>
  <c r="S9" i="17" s="1"/>
  <c r="T9" i="17" s="1"/>
  <c r="N9" i="17"/>
  <c r="O9" i="17" s="1"/>
  <c r="J9" i="17"/>
  <c r="K9" i="17" s="1"/>
  <c r="L9" i="17" s="1"/>
  <c r="F9" i="17"/>
  <c r="G9" i="17" s="1"/>
  <c r="R8" i="17"/>
  <c r="S8" i="17" s="1"/>
  <c r="N8" i="17"/>
  <c r="O8" i="17" s="1"/>
  <c r="J8" i="17"/>
  <c r="K8" i="17" s="1"/>
  <c r="F8" i="17"/>
  <c r="G8" i="17" s="1"/>
  <c r="H8" i="17" s="1"/>
  <c r="J7" i="17"/>
  <c r="K7" i="17" s="1"/>
  <c r="F7" i="17"/>
  <c r="G7" i="17" s="1"/>
  <c r="F6" i="17"/>
  <c r="G6" i="17" s="1"/>
  <c r="V5" i="17"/>
  <c r="W5" i="17" s="1"/>
  <c r="F5" i="17"/>
  <c r="G5" i="17" s="1"/>
  <c r="AM59" i="14"/>
  <c r="AL59" i="14"/>
  <c r="AK59" i="14"/>
  <c r="AJ59" i="14"/>
  <c r="AD59" i="14"/>
  <c r="AM58" i="14"/>
  <c r="AL58" i="14"/>
  <c r="AK58" i="14"/>
  <c r="AJ58" i="14"/>
  <c r="AD58" i="14"/>
  <c r="AM57" i="14"/>
  <c r="AL57" i="14"/>
  <c r="AK57" i="14"/>
  <c r="AJ57" i="14"/>
  <c r="AD57" i="14"/>
  <c r="AM56" i="14"/>
  <c r="AL56" i="14"/>
  <c r="AK56" i="14"/>
  <c r="AJ56" i="14"/>
  <c r="AD56" i="14"/>
  <c r="AM55" i="14"/>
  <c r="AL55" i="14"/>
  <c r="AK55" i="14"/>
  <c r="AJ55" i="14"/>
  <c r="AD55" i="14"/>
  <c r="AM54" i="14"/>
  <c r="AL54" i="14"/>
  <c r="AK54" i="14"/>
  <c r="AJ54" i="14"/>
  <c r="AD54" i="14"/>
  <c r="AM53" i="14"/>
  <c r="AL53" i="14"/>
  <c r="AK53" i="14"/>
  <c r="AJ53" i="14"/>
  <c r="AD53" i="14"/>
  <c r="AM52" i="14"/>
  <c r="AL52" i="14"/>
  <c r="AK52" i="14"/>
  <c r="AJ52" i="14"/>
  <c r="AD52" i="14"/>
  <c r="Q52" i="14"/>
  <c r="M52" i="14"/>
  <c r="I52" i="14"/>
  <c r="E52" i="14"/>
  <c r="AP51" i="14"/>
  <c r="AM51" i="14"/>
  <c r="AL51" i="14"/>
  <c r="AK51" i="14"/>
  <c r="AJ51" i="14"/>
  <c r="AD51" i="14"/>
  <c r="Q51" i="14"/>
  <c r="R51" i="14" s="1"/>
  <c r="T51" i="14" s="1"/>
  <c r="M51" i="14"/>
  <c r="N51" i="14" s="1"/>
  <c r="I51" i="14"/>
  <c r="J51" i="14" s="1"/>
  <c r="L51" i="14" s="1"/>
  <c r="E51" i="14"/>
  <c r="F51" i="14" s="1"/>
  <c r="AP50" i="14"/>
  <c r="AR50" i="14" s="1"/>
  <c r="AM50" i="14"/>
  <c r="AL50" i="14"/>
  <c r="AK50" i="14"/>
  <c r="AJ50" i="14"/>
  <c r="AD50" i="14"/>
  <c r="Y50" i="14"/>
  <c r="Z50" i="14" s="1"/>
  <c r="AA50" i="14" s="1"/>
  <c r="Q50" i="14"/>
  <c r="R50" i="14" s="1"/>
  <c r="M50" i="14"/>
  <c r="N50" i="14" s="1"/>
  <c r="I50" i="14"/>
  <c r="J50" i="14" s="1"/>
  <c r="E50" i="14"/>
  <c r="F50" i="14" s="1"/>
  <c r="AP49" i="14"/>
  <c r="AQ49" i="14" s="1"/>
  <c r="AM49" i="14"/>
  <c r="AL49" i="14"/>
  <c r="AK49" i="14"/>
  <c r="AJ49" i="14"/>
  <c r="AD49" i="14"/>
  <c r="Y49" i="14"/>
  <c r="Z49" i="14" s="1"/>
  <c r="AA49" i="14" s="1"/>
  <c r="Q49" i="14"/>
  <c r="R49" i="14" s="1"/>
  <c r="M49" i="14"/>
  <c r="N49" i="14" s="1"/>
  <c r="I49" i="14"/>
  <c r="J49" i="14" s="1"/>
  <c r="E49" i="14"/>
  <c r="F49" i="14" s="1"/>
  <c r="AP48" i="14"/>
  <c r="AR48" i="14" s="1"/>
  <c r="AM48" i="14"/>
  <c r="AL48" i="14"/>
  <c r="AK48" i="14"/>
  <c r="AJ48" i="14"/>
  <c r="AD48" i="14"/>
  <c r="Y48" i="14"/>
  <c r="Z48" i="14" s="1"/>
  <c r="AA48" i="14" s="1"/>
  <c r="Q48" i="14"/>
  <c r="R48" i="14" s="1"/>
  <c r="M48" i="14"/>
  <c r="N48" i="14" s="1"/>
  <c r="I48" i="14"/>
  <c r="J48" i="14" s="1"/>
  <c r="K48" i="14" s="1"/>
  <c r="E48" i="14"/>
  <c r="F48" i="14" s="1"/>
  <c r="AP47" i="14"/>
  <c r="AQ47" i="14" s="1"/>
  <c r="AM47" i="14"/>
  <c r="AL47" i="14"/>
  <c r="AK47" i="14"/>
  <c r="AJ47" i="14"/>
  <c r="AD47" i="14"/>
  <c r="Y47" i="14"/>
  <c r="Z47" i="14" s="1"/>
  <c r="AA47" i="14" s="1"/>
  <c r="Q47" i="14"/>
  <c r="R47" i="14" s="1"/>
  <c r="S47" i="14" s="1"/>
  <c r="M47" i="14"/>
  <c r="N47" i="14" s="1"/>
  <c r="P47" i="14" s="1"/>
  <c r="I47" i="14"/>
  <c r="J47" i="14" s="1"/>
  <c r="K47" i="14" s="1"/>
  <c r="E47" i="14"/>
  <c r="F47" i="14" s="1"/>
  <c r="H47" i="14" s="1"/>
  <c r="AP46" i="14"/>
  <c r="AQ46" i="14" s="1"/>
  <c r="AM46" i="14"/>
  <c r="AL46" i="14"/>
  <c r="AK46" i="14"/>
  <c r="AJ46" i="14"/>
  <c r="AD46" i="14"/>
  <c r="Y46" i="14"/>
  <c r="Q46" i="14"/>
  <c r="R46" i="14" s="1"/>
  <c r="S46" i="14" s="1"/>
  <c r="N46" i="14"/>
  <c r="M46" i="14"/>
  <c r="I46" i="14"/>
  <c r="J46" i="14" s="1"/>
  <c r="K46" i="14" s="1"/>
  <c r="E46" i="14"/>
  <c r="F46" i="14" s="1"/>
  <c r="AP45" i="14"/>
  <c r="AQ45" i="14" s="1"/>
  <c r="AM45" i="14"/>
  <c r="AL45" i="14"/>
  <c r="AK45" i="14"/>
  <c r="AJ45" i="14"/>
  <c r="AD45" i="14"/>
  <c r="Y45" i="14"/>
  <c r="Q45" i="14"/>
  <c r="R45" i="14" s="1"/>
  <c r="T45" i="14" s="1"/>
  <c r="M45" i="14"/>
  <c r="N45" i="14" s="1"/>
  <c r="I45" i="14"/>
  <c r="J45" i="14" s="1"/>
  <c r="K45" i="14" s="1"/>
  <c r="E45" i="14"/>
  <c r="F45" i="14" s="1"/>
  <c r="AP44" i="14"/>
  <c r="AR44" i="14" s="1"/>
  <c r="AM44" i="14"/>
  <c r="AL44" i="14"/>
  <c r="AK44" i="14"/>
  <c r="AJ44" i="14"/>
  <c r="AD44" i="14"/>
  <c r="Y44" i="14"/>
  <c r="Z44" i="14" s="1"/>
  <c r="AA44" i="14" s="1"/>
  <c r="Q44" i="14"/>
  <c r="R44" i="14" s="1"/>
  <c r="T44" i="14" s="1"/>
  <c r="N44" i="14"/>
  <c r="O44" i="14" s="1"/>
  <c r="M44" i="14"/>
  <c r="I44" i="14"/>
  <c r="J44" i="14" s="1"/>
  <c r="L44" i="14" s="1"/>
  <c r="E44" i="14"/>
  <c r="F44" i="14" s="1"/>
  <c r="G44" i="14" s="1"/>
  <c r="AP43" i="14"/>
  <c r="AQ43" i="14" s="1"/>
  <c r="AM43" i="14"/>
  <c r="AL43" i="14"/>
  <c r="AK43" i="14"/>
  <c r="AJ43" i="14"/>
  <c r="AD43" i="14"/>
  <c r="Y43" i="14"/>
  <c r="Q43" i="14"/>
  <c r="R43" i="14" s="1"/>
  <c r="T43" i="14" s="1"/>
  <c r="M43" i="14"/>
  <c r="N43" i="14" s="1"/>
  <c r="I43" i="14"/>
  <c r="J43" i="14" s="1"/>
  <c r="L43" i="14" s="1"/>
  <c r="E43" i="14"/>
  <c r="F43" i="14" s="1"/>
  <c r="AP42" i="14"/>
  <c r="AR42" i="14" s="1"/>
  <c r="AM42" i="14"/>
  <c r="AL42" i="14"/>
  <c r="AK42" i="14"/>
  <c r="AJ42" i="14"/>
  <c r="AD42" i="14"/>
  <c r="Z42" i="14"/>
  <c r="AA42" i="14" s="1"/>
  <c r="Y42" i="14"/>
  <c r="Q42" i="14"/>
  <c r="R42" i="14" s="1"/>
  <c r="P42" i="14"/>
  <c r="M42" i="14"/>
  <c r="N42" i="14" s="1"/>
  <c r="O42" i="14" s="1"/>
  <c r="I42" i="14"/>
  <c r="J42" i="14" s="1"/>
  <c r="L42" i="14" s="1"/>
  <c r="E42" i="14"/>
  <c r="F42" i="14" s="1"/>
  <c r="G42" i="14" s="1"/>
  <c r="AP41" i="14"/>
  <c r="AM41" i="14"/>
  <c r="AL41" i="14"/>
  <c r="AK41" i="14"/>
  <c r="AJ41" i="14"/>
  <c r="AD41" i="14"/>
  <c r="Y41" i="14"/>
  <c r="Z41" i="14" s="1"/>
  <c r="AA41" i="14" s="1"/>
  <c r="Q41" i="14"/>
  <c r="R41" i="14" s="1"/>
  <c r="M41" i="14"/>
  <c r="N41" i="14" s="1"/>
  <c r="P41" i="14" s="1"/>
  <c r="J41" i="14"/>
  <c r="I41" i="14"/>
  <c r="E41" i="14"/>
  <c r="F41" i="14" s="1"/>
  <c r="H41" i="14" s="1"/>
  <c r="AP40" i="14"/>
  <c r="AM40" i="14"/>
  <c r="AL40" i="14"/>
  <c r="AK40" i="14"/>
  <c r="AJ40" i="14"/>
  <c r="AD40" i="14"/>
  <c r="Y40" i="14"/>
  <c r="Z40" i="14" s="1"/>
  <c r="AA40" i="14" s="1"/>
  <c r="Q40" i="14"/>
  <c r="R40" i="14" s="1"/>
  <c r="S40" i="14" s="1"/>
  <c r="M40" i="14"/>
  <c r="N40" i="14" s="1"/>
  <c r="P40" i="14" s="1"/>
  <c r="I40" i="14"/>
  <c r="J40" i="14" s="1"/>
  <c r="K40" i="14" s="1"/>
  <c r="E40" i="14"/>
  <c r="F40" i="14" s="1"/>
  <c r="H40" i="14" s="1"/>
  <c r="AP39" i="14"/>
  <c r="AQ39" i="14" s="1"/>
  <c r="AM39" i="14"/>
  <c r="AL39" i="14"/>
  <c r="AK39" i="14"/>
  <c r="AJ39" i="14"/>
  <c r="AD39" i="14"/>
  <c r="Y39" i="14"/>
  <c r="R39" i="14"/>
  <c r="S39" i="14" s="1"/>
  <c r="Q39" i="14"/>
  <c r="M39" i="14"/>
  <c r="N39" i="14" s="1"/>
  <c r="I39" i="14"/>
  <c r="J39" i="14" s="1"/>
  <c r="K39" i="14" s="1"/>
  <c r="G39" i="14"/>
  <c r="E39" i="14"/>
  <c r="F39" i="14" s="1"/>
  <c r="H39" i="14" s="1"/>
  <c r="AP38" i="14"/>
  <c r="AQ38" i="14" s="1"/>
  <c r="AM38" i="14"/>
  <c r="AL38" i="14"/>
  <c r="AK38" i="14"/>
  <c r="AJ38" i="14"/>
  <c r="AD38" i="14"/>
  <c r="Y38" i="14"/>
  <c r="Z38" i="14" s="1"/>
  <c r="AA38" i="14" s="1"/>
  <c r="Q38" i="14"/>
  <c r="R38" i="14" s="1"/>
  <c r="N38" i="14"/>
  <c r="P38" i="14" s="1"/>
  <c r="M38" i="14"/>
  <c r="J38" i="14"/>
  <c r="I38" i="14"/>
  <c r="E38" i="14"/>
  <c r="F38" i="14" s="1"/>
  <c r="H38" i="14" s="1"/>
  <c r="AP37" i="14"/>
  <c r="AQ37" i="14" s="1"/>
  <c r="AM37" i="14"/>
  <c r="AL37" i="14"/>
  <c r="AK37" i="14"/>
  <c r="AJ37" i="14"/>
  <c r="AD37" i="14"/>
  <c r="Y37" i="14"/>
  <c r="S37" i="14"/>
  <c r="Q37" i="14"/>
  <c r="R37" i="14" s="1"/>
  <c r="T37" i="14" s="1"/>
  <c r="N37" i="14"/>
  <c r="P37" i="14" s="1"/>
  <c r="M37" i="14"/>
  <c r="I37" i="14"/>
  <c r="J37" i="14" s="1"/>
  <c r="K37" i="14" s="1"/>
  <c r="F37" i="14"/>
  <c r="H37" i="14" s="1"/>
  <c r="E37" i="14"/>
  <c r="AP36" i="14"/>
  <c r="AR36" i="14" s="1"/>
  <c r="AM36" i="14"/>
  <c r="AL36" i="14"/>
  <c r="AK36" i="14"/>
  <c r="AJ36" i="14"/>
  <c r="AD36" i="14"/>
  <c r="Y36" i="14"/>
  <c r="Q36" i="14"/>
  <c r="R36" i="14" s="1"/>
  <c r="M36" i="14"/>
  <c r="N36" i="14" s="1"/>
  <c r="I36" i="14"/>
  <c r="J36" i="14" s="1"/>
  <c r="K36" i="14" s="1"/>
  <c r="F36" i="14"/>
  <c r="E36" i="14"/>
  <c r="AP35" i="14"/>
  <c r="AQ35" i="14" s="1"/>
  <c r="AM35" i="14"/>
  <c r="AL35" i="14"/>
  <c r="AK35" i="14"/>
  <c r="AJ35" i="14"/>
  <c r="AD35" i="14"/>
  <c r="Y35" i="14"/>
  <c r="Z35" i="14" s="1"/>
  <c r="AA35" i="14" s="1"/>
  <c r="Q35" i="14"/>
  <c r="R35" i="14" s="1"/>
  <c r="T35" i="14" s="1"/>
  <c r="M35" i="14"/>
  <c r="N35" i="14" s="1"/>
  <c r="O35" i="14" s="1"/>
  <c r="I35" i="14"/>
  <c r="J35" i="14" s="1"/>
  <c r="E35" i="14"/>
  <c r="F35" i="14" s="1"/>
  <c r="AP34" i="14"/>
  <c r="AQ34" i="14" s="1"/>
  <c r="AM34" i="14"/>
  <c r="AL34" i="14"/>
  <c r="AK34" i="14"/>
  <c r="AJ34" i="14"/>
  <c r="AD34" i="14"/>
  <c r="Y34" i="14"/>
  <c r="R34" i="14"/>
  <c r="T34" i="14" s="1"/>
  <c r="Q34" i="14"/>
  <c r="M34" i="14"/>
  <c r="N34" i="14" s="1"/>
  <c r="I34" i="14"/>
  <c r="J34" i="14" s="1"/>
  <c r="E34" i="14"/>
  <c r="F34" i="14" s="1"/>
  <c r="AP33" i="14"/>
  <c r="AR33" i="14" s="1"/>
  <c r="AM33" i="14"/>
  <c r="AL33" i="14"/>
  <c r="AK33" i="14"/>
  <c r="AJ33" i="14"/>
  <c r="AD33" i="14"/>
  <c r="Y33" i="14"/>
  <c r="Z33" i="14" s="1"/>
  <c r="AA33" i="14" s="1"/>
  <c r="Q33" i="14"/>
  <c r="R33" i="14" s="1"/>
  <c r="T33" i="14" s="1"/>
  <c r="M33" i="14"/>
  <c r="N33" i="14" s="1"/>
  <c r="O33" i="14" s="1"/>
  <c r="J33" i="14"/>
  <c r="L33" i="14" s="1"/>
  <c r="I33" i="14"/>
  <c r="G33" i="14"/>
  <c r="E33" i="14"/>
  <c r="F33" i="14" s="1"/>
  <c r="H33" i="14" s="1"/>
  <c r="AP32" i="14"/>
  <c r="AR32" i="14" s="1"/>
  <c r="AM32" i="14"/>
  <c r="AL32" i="14"/>
  <c r="AK32" i="14"/>
  <c r="AJ32" i="14"/>
  <c r="AD32" i="14"/>
  <c r="Y32" i="14"/>
  <c r="Z32" i="14" s="1"/>
  <c r="AA32" i="14" s="1"/>
  <c r="Q32" i="14"/>
  <c r="R32" i="14" s="1"/>
  <c r="M32" i="14"/>
  <c r="N32" i="14" s="1"/>
  <c r="J32" i="14"/>
  <c r="K32" i="14" s="1"/>
  <c r="I32" i="14"/>
  <c r="H32" i="14"/>
  <c r="E32" i="14"/>
  <c r="F32" i="14" s="1"/>
  <c r="G32" i="14" s="1"/>
  <c r="AP31" i="14"/>
  <c r="AM31" i="14"/>
  <c r="AL31" i="14"/>
  <c r="AK31" i="14"/>
  <c r="AJ31" i="14"/>
  <c r="AD31" i="14"/>
  <c r="Y31" i="14"/>
  <c r="Z31" i="14" s="1"/>
  <c r="AA31" i="14" s="1"/>
  <c r="I31" i="14"/>
  <c r="J31" i="14" s="1"/>
  <c r="E31" i="14"/>
  <c r="F31" i="14" s="1"/>
  <c r="AP30" i="14"/>
  <c r="AQ30" i="14" s="1"/>
  <c r="AM30" i="14"/>
  <c r="AL30" i="14"/>
  <c r="AK30" i="14"/>
  <c r="AJ30" i="14"/>
  <c r="AD30" i="14"/>
  <c r="Y30" i="14"/>
  <c r="Q30" i="14"/>
  <c r="R30" i="14" s="1"/>
  <c r="E30" i="14"/>
  <c r="F30" i="14" s="1"/>
  <c r="AP29" i="14"/>
  <c r="AQ29" i="14" s="1"/>
  <c r="AM29" i="14"/>
  <c r="AL29" i="14"/>
  <c r="AK29" i="14"/>
  <c r="AJ29" i="14"/>
  <c r="AD29" i="14"/>
  <c r="G29" i="14"/>
  <c r="F29" i="14"/>
  <c r="H29" i="14" s="1"/>
  <c r="E29" i="14"/>
  <c r="AP28" i="14"/>
  <c r="AR28" i="14" s="1"/>
  <c r="AM28" i="14"/>
  <c r="AL28" i="14"/>
  <c r="AK28" i="14"/>
  <c r="AJ28" i="14"/>
  <c r="AD28" i="14"/>
  <c r="Y28" i="14"/>
  <c r="I28" i="14"/>
  <c r="J28" i="14" s="1"/>
  <c r="E28" i="14"/>
  <c r="F28" i="14" s="1"/>
  <c r="G28" i="14" s="1"/>
  <c r="AP27" i="14"/>
  <c r="AQ27" i="14" s="1"/>
  <c r="AM27" i="14"/>
  <c r="AL27" i="14"/>
  <c r="AK27" i="14"/>
  <c r="AJ27" i="14"/>
  <c r="AD27" i="14"/>
  <c r="M27" i="14"/>
  <c r="N27" i="14" s="1"/>
  <c r="E27" i="14"/>
  <c r="F27" i="14" s="1"/>
  <c r="AP26" i="14"/>
  <c r="AR26" i="14" s="1"/>
  <c r="AM26" i="14"/>
  <c r="AL26" i="14"/>
  <c r="AK26" i="14"/>
  <c r="AJ26" i="14"/>
  <c r="AD26" i="14"/>
  <c r="AP25" i="14"/>
  <c r="AR25" i="14" s="1"/>
  <c r="AM25" i="14"/>
  <c r="AL25" i="14"/>
  <c r="AK25" i="14"/>
  <c r="AJ25" i="14"/>
  <c r="AD25" i="14"/>
  <c r="Y25" i="14"/>
  <c r="Q25" i="14"/>
  <c r="I25" i="14"/>
  <c r="E25" i="14"/>
  <c r="AP24" i="14"/>
  <c r="AM24" i="14"/>
  <c r="AL24" i="14"/>
  <c r="AK24" i="14"/>
  <c r="AJ24" i="14"/>
  <c r="AD24" i="14"/>
  <c r="M24" i="14"/>
  <c r="N24" i="14" s="1"/>
  <c r="E24" i="14"/>
  <c r="F24" i="14" s="1"/>
  <c r="AP23" i="14"/>
  <c r="AR23" i="14" s="1"/>
  <c r="AM23" i="14"/>
  <c r="AL23" i="14"/>
  <c r="AK23" i="14"/>
  <c r="AJ23" i="14"/>
  <c r="AD23" i="14"/>
  <c r="E23" i="14"/>
  <c r="AP22" i="14"/>
  <c r="AQ22" i="14" s="1"/>
  <c r="AM22" i="14"/>
  <c r="AL22" i="14"/>
  <c r="AK22" i="14"/>
  <c r="AJ22" i="14"/>
  <c r="AD22" i="14"/>
  <c r="Y22" i="14"/>
  <c r="AP21" i="14"/>
  <c r="AM21" i="14"/>
  <c r="AL21" i="14"/>
  <c r="AK21" i="14"/>
  <c r="AJ21" i="14"/>
  <c r="AD21" i="14"/>
  <c r="E21" i="14"/>
  <c r="F21" i="14" s="1"/>
  <c r="Y23" i="14"/>
  <c r="Z22" i="14" s="1"/>
  <c r="AA22" i="14" s="1"/>
  <c r="AP20" i="14"/>
  <c r="AQ20" i="14" s="1"/>
  <c r="AM20" i="14"/>
  <c r="AL20" i="14"/>
  <c r="AK20" i="14"/>
  <c r="AJ20" i="14"/>
  <c r="AD20" i="14"/>
  <c r="AP19" i="14"/>
  <c r="AM19" i="14"/>
  <c r="AL19" i="14"/>
  <c r="AK19" i="14"/>
  <c r="AJ19" i="14"/>
  <c r="AD19" i="14"/>
  <c r="Q19" i="14"/>
  <c r="I19" i="14"/>
  <c r="E19" i="14"/>
  <c r="AP18" i="14"/>
  <c r="AR18" i="14" s="1"/>
  <c r="AM18" i="14"/>
  <c r="AL18" i="14"/>
  <c r="AK18" i="14"/>
  <c r="AJ18" i="14"/>
  <c r="AD18" i="14"/>
  <c r="M18" i="14"/>
  <c r="N18" i="14" s="1"/>
  <c r="E18" i="14"/>
  <c r="F18" i="14" s="1"/>
  <c r="AP17" i="14"/>
  <c r="AQ17" i="14" s="1"/>
  <c r="AM17" i="14"/>
  <c r="AL17" i="14"/>
  <c r="AK17" i="14"/>
  <c r="AJ17" i="14"/>
  <c r="AD17" i="14"/>
  <c r="Y17" i="14"/>
  <c r="Z16" i="14" s="1"/>
  <c r="AA16" i="14" s="1"/>
  <c r="J17" i="14"/>
  <c r="L17" i="14" s="1"/>
  <c r="I17" i="14"/>
  <c r="E17" i="14"/>
  <c r="AP16" i="14"/>
  <c r="AR16" i="14" s="1"/>
  <c r="AM16" i="14"/>
  <c r="AL16" i="14"/>
  <c r="AK16" i="14"/>
  <c r="AJ16" i="14"/>
  <c r="AD16" i="14"/>
  <c r="Y16" i="14"/>
  <c r="M16" i="14"/>
  <c r="N16" i="14" s="1"/>
  <c r="K16" i="14"/>
  <c r="H16" i="14"/>
  <c r="E16" i="14"/>
  <c r="F16" i="14" s="1"/>
  <c r="G16" i="14" s="1"/>
  <c r="AP15" i="14"/>
  <c r="AQ15" i="14" s="1"/>
  <c r="AM15" i="14"/>
  <c r="AL15" i="14"/>
  <c r="AK15" i="14"/>
  <c r="AJ15" i="14"/>
  <c r="AD15" i="14"/>
  <c r="M15" i="14"/>
  <c r="N15" i="14" s="1"/>
  <c r="I15" i="14"/>
  <c r="J15" i="14" s="1"/>
  <c r="E15" i="14"/>
  <c r="F15" i="14" s="1"/>
  <c r="AP14" i="14"/>
  <c r="AQ14" i="14" s="1"/>
  <c r="AM14" i="14"/>
  <c r="AL14" i="14"/>
  <c r="AK14" i="14"/>
  <c r="AJ14" i="14"/>
  <c r="AD14" i="14"/>
  <c r="Y14" i="14"/>
  <c r="Q14" i="14"/>
  <c r="R14" i="14" s="1"/>
  <c r="M14" i="14"/>
  <c r="N14" i="14" s="1"/>
  <c r="O14" i="14" s="1"/>
  <c r="I14" i="14"/>
  <c r="J14" i="14" s="1"/>
  <c r="E14" i="14"/>
  <c r="F14" i="14" s="1"/>
  <c r="G14" i="14" s="1"/>
  <c r="AP13" i="14"/>
  <c r="AM13" i="14"/>
  <c r="AL13" i="14"/>
  <c r="AK13" i="14"/>
  <c r="AJ13" i="14"/>
  <c r="AD13" i="14"/>
  <c r="Y13" i="14"/>
  <c r="M13" i="14"/>
  <c r="N13" i="14" s="1"/>
  <c r="I13" i="14"/>
  <c r="J13" i="14" s="1"/>
  <c r="E13" i="14"/>
  <c r="F13" i="14" s="1"/>
  <c r="I16" i="14"/>
  <c r="J16" i="14" s="1"/>
  <c r="L16" i="14" s="1"/>
  <c r="AP12" i="14"/>
  <c r="AR12" i="14" s="1"/>
  <c r="AM12" i="14"/>
  <c r="AL12" i="14"/>
  <c r="AK12" i="14"/>
  <c r="AJ12" i="14"/>
  <c r="AD12" i="14"/>
  <c r="E12" i="14"/>
  <c r="F12" i="14" s="1"/>
  <c r="AP11" i="14"/>
  <c r="AR11" i="14" s="1"/>
  <c r="AM11" i="14"/>
  <c r="AL11" i="14"/>
  <c r="AK11" i="14"/>
  <c r="AJ11" i="14"/>
  <c r="AD11" i="14"/>
  <c r="I11" i="14"/>
  <c r="J11" i="14" s="1"/>
  <c r="E11" i="14"/>
  <c r="F11" i="14" s="1"/>
  <c r="G11" i="14" s="1"/>
  <c r="AP10" i="14"/>
  <c r="AM10" i="14"/>
  <c r="AL10" i="14"/>
  <c r="AK10" i="14"/>
  <c r="AJ10" i="14"/>
  <c r="AD10" i="14"/>
  <c r="M10" i="14"/>
  <c r="N10" i="14" s="1"/>
  <c r="AP9" i="14"/>
  <c r="AM9" i="14"/>
  <c r="AL9" i="14"/>
  <c r="AK9" i="14"/>
  <c r="AJ9" i="14"/>
  <c r="AD9" i="14"/>
  <c r="I9" i="14"/>
  <c r="E9" i="14"/>
  <c r="AP8" i="14"/>
  <c r="AQ8" i="14" s="1"/>
  <c r="AM8" i="14"/>
  <c r="AL8" i="14"/>
  <c r="AK8" i="14"/>
  <c r="AJ8" i="14"/>
  <c r="AD8" i="14"/>
  <c r="I8" i="14"/>
  <c r="J8" i="14" s="1"/>
  <c r="H8" i="14"/>
  <c r="E8" i="14"/>
  <c r="F8" i="14" s="1"/>
  <c r="G8" i="14" s="1"/>
  <c r="AP7" i="14"/>
  <c r="AM7" i="14"/>
  <c r="AL7" i="14"/>
  <c r="AK7" i="14"/>
  <c r="AJ7" i="14"/>
  <c r="AD7" i="14"/>
  <c r="E7" i="14"/>
  <c r="F7" i="14" s="1"/>
  <c r="AP6" i="14"/>
  <c r="AR6" i="14" s="1"/>
  <c r="AM6" i="14"/>
  <c r="AL6" i="14"/>
  <c r="AK6" i="14"/>
  <c r="AJ6" i="14"/>
  <c r="AD6" i="14"/>
  <c r="AP5" i="14"/>
  <c r="AQ5" i="14" s="1"/>
  <c r="AM5" i="14"/>
  <c r="AL5" i="14"/>
  <c r="AK5" i="14"/>
  <c r="AJ5" i="14"/>
  <c r="AD5" i="14"/>
  <c r="U5" i="14"/>
  <c r="E5" i="14"/>
  <c r="AP4" i="14"/>
  <c r="AR4" i="14" s="1"/>
  <c r="AM4" i="14"/>
  <c r="AL4" i="14"/>
  <c r="AK4" i="14"/>
  <c r="AJ4" i="14"/>
  <c r="AD4" i="14"/>
  <c r="AQ5" i="7"/>
  <c r="AR5" i="7" s="1"/>
  <c r="AQ6" i="7"/>
  <c r="AS6" i="7" s="1"/>
  <c r="AQ7" i="7"/>
  <c r="AS7" i="7" s="1"/>
  <c r="AQ8" i="7"/>
  <c r="AR8" i="7" s="1"/>
  <c r="AQ9" i="7"/>
  <c r="AR9" i="7" s="1"/>
  <c r="AQ10" i="7"/>
  <c r="AR10" i="7" s="1"/>
  <c r="AQ11" i="7"/>
  <c r="AR11" i="7" s="1"/>
  <c r="AS11" i="7"/>
  <c r="AQ12" i="7"/>
  <c r="AR12" i="7" s="1"/>
  <c r="AQ13" i="7"/>
  <c r="AR13" i="7" s="1"/>
  <c r="AQ14" i="7"/>
  <c r="AS14" i="7" s="1"/>
  <c r="AQ15" i="7"/>
  <c r="AS15" i="7" s="1"/>
  <c r="AQ16" i="7"/>
  <c r="AR16" i="7" s="1"/>
  <c r="AQ17" i="7"/>
  <c r="AR17" i="7" s="1"/>
  <c r="AQ18" i="7"/>
  <c r="AR18" i="7" s="1"/>
  <c r="AQ19" i="7"/>
  <c r="AR19" i="7" s="1"/>
  <c r="AQ20" i="7"/>
  <c r="AR20" i="7" s="1"/>
  <c r="AQ21" i="7"/>
  <c r="AR21" i="7" s="1"/>
  <c r="AQ22" i="7"/>
  <c r="AS22" i="7" s="1"/>
  <c r="AQ23" i="7"/>
  <c r="AQ24" i="7"/>
  <c r="AR24" i="7"/>
  <c r="AS24" i="7"/>
  <c r="AQ25" i="7"/>
  <c r="AR25" i="7" s="1"/>
  <c r="AQ26" i="7"/>
  <c r="AR26" i="7" s="1"/>
  <c r="AQ27" i="7"/>
  <c r="AR27" i="7" s="1"/>
  <c r="AQ28" i="7"/>
  <c r="AR28" i="7" s="1"/>
  <c r="AS28" i="7"/>
  <c r="AQ29" i="7"/>
  <c r="AR29" i="7" s="1"/>
  <c r="AQ30" i="7"/>
  <c r="AS30" i="7" s="1"/>
  <c r="AR30" i="7"/>
  <c r="AQ31" i="7"/>
  <c r="AS31" i="7" s="1"/>
  <c r="AQ32" i="7"/>
  <c r="AS32" i="7" s="1"/>
  <c r="AQ33" i="7"/>
  <c r="AR33" i="7" s="1"/>
  <c r="AQ34" i="7"/>
  <c r="AR34" i="7" s="1"/>
  <c r="AQ35" i="7"/>
  <c r="AR35" i="7" s="1"/>
  <c r="AQ36" i="7"/>
  <c r="AS36" i="7" s="1"/>
  <c r="AR36" i="7"/>
  <c r="AQ37" i="7"/>
  <c r="AR37" i="7" s="1"/>
  <c r="AQ38" i="7"/>
  <c r="AS38" i="7" s="1"/>
  <c r="AQ39" i="7"/>
  <c r="AS39" i="7" s="1"/>
  <c r="AQ40" i="7"/>
  <c r="AR40" i="7" s="1"/>
  <c r="AQ41" i="7"/>
  <c r="AR41" i="7" s="1"/>
  <c r="AQ42" i="7"/>
  <c r="AR42" i="7" s="1"/>
  <c r="AQ43" i="7"/>
  <c r="AR43" i="7" s="1"/>
  <c r="AQ44" i="7"/>
  <c r="AR44" i="7" s="1"/>
  <c r="AQ45" i="7"/>
  <c r="AR45" i="7" s="1"/>
  <c r="AQ46" i="7"/>
  <c r="AS46" i="7" s="1"/>
  <c r="AQ47" i="7"/>
  <c r="AS47" i="7" s="1"/>
  <c r="AQ48" i="7"/>
  <c r="AR48" i="7"/>
  <c r="AS48" i="7"/>
  <c r="AQ49" i="7"/>
  <c r="AR49" i="7" s="1"/>
  <c r="AQ50" i="7"/>
  <c r="AR50" i="7" s="1"/>
  <c r="AQ51" i="7"/>
  <c r="AS51" i="7" s="1"/>
  <c r="AR51" i="7"/>
  <c r="AQ4" i="7"/>
  <c r="AS4" i="7" s="1"/>
  <c r="AR7" i="7" l="1"/>
  <c r="AR47" i="7"/>
  <c r="AS16" i="7"/>
  <c r="AR15" i="7"/>
  <c r="AS45" i="7"/>
  <c r="AR39" i="7"/>
  <c r="AS20" i="7"/>
  <c r="AR32" i="7"/>
  <c r="AR14" i="7"/>
  <c r="AS43" i="7"/>
  <c r="AR22" i="7"/>
  <c r="T35" i="17"/>
  <c r="AQ26" i="28"/>
  <c r="AQ46" i="28"/>
  <c r="AQ6" i="28"/>
  <c r="AQ16" i="28"/>
  <c r="AQ22" i="28"/>
  <c r="AR25" i="28"/>
  <c r="AR40" i="28"/>
  <c r="AR43" i="28"/>
  <c r="AQ48" i="28"/>
  <c r="AR28" i="28"/>
  <c r="AQ30" i="28"/>
  <c r="AQ39" i="28"/>
  <c r="AR42" i="28"/>
  <c r="AQ50" i="28"/>
  <c r="AR36" i="28"/>
  <c r="AQ38" i="28"/>
  <c r="AQ44" i="28"/>
  <c r="AR49" i="28"/>
  <c r="AN57" i="28"/>
  <c r="AN53" i="28"/>
  <c r="AN55" i="28"/>
  <c r="AN52" i="28"/>
  <c r="O46" i="28"/>
  <c r="P46" i="28"/>
  <c r="P35" i="28"/>
  <c r="O35" i="28"/>
  <c r="T46" i="28"/>
  <c r="S46" i="28"/>
  <c r="O48" i="28"/>
  <c r="P48" i="28"/>
  <c r="K36" i="28"/>
  <c r="L36" i="28"/>
  <c r="L38" i="28"/>
  <c r="K38" i="28"/>
  <c r="P42" i="28"/>
  <c r="O42" i="28"/>
  <c r="P34" i="28"/>
  <c r="O34" i="28"/>
  <c r="S36" i="28"/>
  <c r="T36" i="28"/>
  <c r="G46" i="28"/>
  <c r="H46" i="28"/>
  <c r="S50" i="28"/>
  <c r="T50" i="28"/>
  <c r="H31" i="28"/>
  <c r="G31" i="28"/>
  <c r="O39" i="28"/>
  <c r="P39" i="28"/>
  <c r="G29" i="28"/>
  <c r="G37" i="28"/>
  <c r="H30" i="28"/>
  <c r="G38" i="28"/>
  <c r="S40" i="28"/>
  <c r="T41" i="28"/>
  <c r="O45" i="28"/>
  <c r="S49" i="28"/>
  <c r="P33" i="28"/>
  <c r="H11" i="28"/>
  <c r="Z48" i="28"/>
  <c r="AA48" i="28" s="1"/>
  <c r="O37" i="28"/>
  <c r="S47" i="28"/>
  <c r="T34" i="28"/>
  <c r="G36" i="28"/>
  <c r="Z35" i="28"/>
  <c r="AA35" i="28" s="1"/>
  <c r="K39" i="28"/>
  <c r="K42" i="28"/>
  <c r="G43" i="28"/>
  <c r="G45" i="28"/>
  <c r="Z47" i="28"/>
  <c r="AA47" i="28" s="1"/>
  <c r="T15" i="28"/>
  <c r="S15" i="28"/>
  <c r="K9" i="28"/>
  <c r="L9" i="28"/>
  <c r="M27" i="28"/>
  <c r="M26" i="28"/>
  <c r="N26" i="28" s="1"/>
  <c r="Q27" i="28"/>
  <c r="Q24" i="28"/>
  <c r="R24" i="28" s="1"/>
  <c r="Y24" i="28"/>
  <c r="Z24" i="28" s="1"/>
  <c r="AA24" i="28" s="1"/>
  <c r="E24" i="28"/>
  <c r="F24" i="28" s="1"/>
  <c r="F23" i="28"/>
  <c r="Q26" i="28"/>
  <c r="R26" i="28" s="1"/>
  <c r="Q25" i="28"/>
  <c r="I25" i="28"/>
  <c r="J25" i="28" s="1"/>
  <c r="Y25" i="28"/>
  <c r="I26" i="28"/>
  <c r="J26" i="28" s="1"/>
  <c r="I24" i="28"/>
  <c r="J24" i="28" s="1"/>
  <c r="H8" i="28"/>
  <c r="G8" i="28"/>
  <c r="P12" i="28"/>
  <c r="O12" i="28"/>
  <c r="H7" i="28"/>
  <c r="G7" i="28"/>
  <c r="H15" i="28"/>
  <c r="G15" i="28"/>
  <c r="T12" i="28"/>
  <c r="S12" i="28"/>
  <c r="P15" i="28"/>
  <c r="O15" i="28"/>
  <c r="K43" i="28"/>
  <c r="L43" i="28"/>
  <c r="AR29" i="28"/>
  <c r="AQ29" i="28"/>
  <c r="K37" i="28"/>
  <c r="L37" i="28"/>
  <c r="U6" i="28"/>
  <c r="Y9" i="28"/>
  <c r="G10" i="28"/>
  <c r="S16" i="28"/>
  <c r="Y18" i="28"/>
  <c r="Q18" i="28"/>
  <c r="R18" i="28" s="1"/>
  <c r="I18" i="28"/>
  <c r="J18" i="28" s="1"/>
  <c r="N17" i="28"/>
  <c r="F17" i="28"/>
  <c r="Q19" i="28"/>
  <c r="R19" i="28" s="1"/>
  <c r="Y19" i="28"/>
  <c r="Z19" i="28" s="1"/>
  <c r="AA19" i="28" s="1"/>
  <c r="M20" i="28"/>
  <c r="N20" i="28" s="1"/>
  <c r="J17" i="28"/>
  <c r="M18" i="28"/>
  <c r="N18" i="28" s="1"/>
  <c r="Y17" i="28"/>
  <c r="R17" i="28"/>
  <c r="E18" i="28"/>
  <c r="F18" i="28" s="1"/>
  <c r="J19" i="28"/>
  <c r="AR19" i="28"/>
  <c r="Y22" i="28"/>
  <c r="L32" i="28"/>
  <c r="K32" i="28"/>
  <c r="G33" i="28"/>
  <c r="H33" i="28"/>
  <c r="T42" i="28"/>
  <c r="S42" i="28"/>
  <c r="AP2" i="28"/>
  <c r="Q22" i="28"/>
  <c r="R22" i="28" s="1"/>
  <c r="Z40" i="28"/>
  <c r="AA40" i="28" s="1"/>
  <c r="Z39" i="28"/>
  <c r="AA39" i="28" s="1"/>
  <c r="F5" i="28"/>
  <c r="I8" i="28"/>
  <c r="J8" i="28" s="1"/>
  <c r="AQ11" i="28"/>
  <c r="G16" i="28"/>
  <c r="M19" i="28"/>
  <c r="AQ19" i="28"/>
  <c r="E22" i="28"/>
  <c r="F22" i="28" s="1"/>
  <c r="L33" i="28"/>
  <c r="K33" i="28"/>
  <c r="AR34" i="28"/>
  <c r="S35" i="28"/>
  <c r="T35" i="28"/>
  <c r="K40" i="28"/>
  <c r="AR45" i="28"/>
  <c r="AQ45" i="28"/>
  <c r="M23" i="28"/>
  <c r="N23" i="28" s="1"/>
  <c r="M22" i="28"/>
  <c r="N22" i="28" s="1"/>
  <c r="Y20" i="28"/>
  <c r="E20" i="28"/>
  <c r="F20" i="28" s="1"/>
  <c r="I22" i="28"/>
  <c r="J22" i="28" s="1"/>
  <c r="F19" i="28"/>
  <c r="Y21" i="28"/>
  <c r="Z21" i="28" s="1"/>
  <c r="AA21" i="28" s="1"/>
  <c r="AQ13" i="28"/>
  <c r="AR15" i="28"/>
  <c r="AQ15" i="28"/>
  <c r="Y7" i="28"/>
  <c r="I7" i="28"/>
  <c r="J7" i="28" s="1"/>
  <c r="Q8" i="28"/>
  <c r="R8" i="28" s="1"/>
  <c r="AQ10" i="28"/>
  <c r="AQ17" i="28"/>
  <c r="I15" i="28"/>
  <c r="J15" i="28" s="1"/>
  <c r="N19" i="28"/>
  <c r="M21" i="28"/>
  <c r="AQ24" i="28"/>
  <c r="AR24" i="28"/>
  <c r="H34" i="28"/>
  <c r="G34" i="28"/>
  <c r="O40" i="28"/>
  <c r="P40" i="28"/>
  <c r="L41" i="28"/>
  <c r="K41" i="28"/>
  <c r="P47" i="28"/>
  <c r="O47" i="28"/>
  <c r="AR37" i="28"/>
  <c r="AQ37" i="28"/>
  <c r="Q20" i="28"/>
  <c r="R20" i="28" s="1"/>
  <c r="AQ14" i="28"/>
  <c r="AR5" i="28"/>
  <c r="Y6" i="28"/>
  <c r="Z6" i="28" s="1"/>
  <c r="AA6" i="28" s="1"/>
  <c r="M11" i="28"/>
  <c r="N11" i="28" s="1"/>
  <c r="Q13" i="28"/>
  <c r="R13" i="28" s="1"/>
  <c r="Y10" i="28"/>
  <c r="Q10" i="28"/>
  <c r="R10" i="28" s="1"/>
  <c r="J10" i="28"/>
  <c r="N9" i="28"/>
  <c r="F9" i="28"/>
  <c r="Y11" i="28"/>
  <c r="Z11" i="28" s="1"/>
  <c r="AA11" i="28" s="1"/>
  <c r="Q11" i="28"/>
  <c r="R11" i="28" s="1"/>
  <c r="I11" i="28"/>
  <c r="J11" i="28" s="1"/>
  <c r="Y8" i="28"/>
  <c r="Z8" i="28" s="1"/>
  <c r="AA8" i="28" s="1"/>
  <c r="Q9" i="28"/>
  <c r="R9" i="28" s="1"/>
  <c r="H12" i="28"/>
  <c r="G12" i="28"/>
  <c r="M13" i="28"/>
  <c r="N13" i="28" s="1"/>
  <c r="Y16" i="28"/>
  <c r="Z16" i="28" s="1"/>
  <c r="AA16" i="28" s="1"/>
  <c r="I20" i="28"/>
  <c r="J20" i="28" s="1"/>
  <c r="N21" i="28"/>
  <c r="AR23" i="28"/>
  <c r="L31" i="28"/>
  <c r="K31" i="28"/>
  <c r="P32" i="28"/>
  <c r="L34" i="28"/>
  <c r="K34" i="28"/>
  <c r="I23" i="28"/>
  <c r="J23" i="28" s="1"/>
  <c r="AR21" i="28"/>
  <c r="Q23" i="28"/>
  <c r="R23" i="28" s="1"/>
  <c r="M25" i="28"/>
  <c r="N25" i="28" s="1"/>
  <c r="Y23" i="28"/>
  <c r="M24" i="28"/>
  <c r="N24" i="28" s="1"/>
  <c r="J21" i="28"/>
  <c r="F21" i="28"/>
  <c r="V5" i="28"/>
  <c r="E6" i="28"/>
  <c r="F6" i="28" s="1"/>
  <c r="M8" i="28"/>
  <c r="N8" i="28" s="1"/>
  <c r="M10" i="28"/>
  <c r="N10" i="28" s="1"/>
  <c r="I12" i="28"/>
  <c r="J12" i="28" s="1"/>
  <c r="M14" i="28"/>
  <c r="N14" i="28" s="1"/>
  <c r="E14" i="28"/>
  <c r="F14" i="28" s="1"/>
  <c r="J13" i="28"/>
  <c r="M16" i="28"/>
  <c r="N16" i="28" s="1"/>
  <c r="Y13" i="28"/>
  <c r="Z13" i="28" s="1"/>
  <c r="AA13" i="28" s="1"/>
  <c r="I16" i="28"/>
  <c r="J16" i="28" s="1"/>
  <c r="Y14" i="28"/>
  <c r="Q14" i="28"/>
  <c r="R14" i="28" s="1"/>
  <c r="I14" i="28"/>
  <c r="J14" i="28" s="1"/>
  <c r="F13" i="28"/>
  <c r="Y15" i="28"/>
  <c r="Z15" i="28" s="1"/>
  <c r="AA15" i="28" s="1"/>
  <c r="AR18" i="28"/>
  <c r="AQ18" i="28"/>
  <c r="Q21" i="28"/>
  <c r="R21" i="28" s="1"/>
  <c r="P38" i="28"/>
  <c r="O38" i="28"/>
  <c r="H39" i="28"/>
  <c r="T39" i="28"/>
  <c r="S39" i="28"/>
  <c r="O41" i="28"/>
  <c r="P41" i="28"/>
  <c r="G40" i="28"/>
  <c r="H40" i="28"/>
  <c r="S44" i="28"/>
  <c r="T44" i="28"/>
  <c r="P49" i="28"/>
  <c r="O49" i="28"/>
  <c r="Z31" i="28"/>
  <c r="AA31" i="28" s="1"/>
  <c r="T32" i="28"/>
  <c r="S32" i="28"/>
  <c r="E26" i="28"/>
  <c r="F26" i="28" s="1"/>
  <c r="R25" i="28"/>
  <c r="M29" i="28"/>
  <c r="N29" i="28" s="1"/>
  <c r="I28" i="28"/>
  <c r="J28" i="28" s="1"/>
  <c r="Z33" i="28"/>
  <c r="AA33" i="28" s="1"/>
  <c r="H35" i="28"/>
  <c r="G35" i="28"/>
  <c r="O36" i="28"/>
  <c r="H42" i="28"/>
  <c r="G42" i="28"/>
  <c r="AQ35" i="28"/>
  <c r="AR35" i="28"/>
  <c r="T38" i="28"/>
  <c r="S38" i="28"/>
  <c r="P43" i="28"/>
  <c r="O43" i="28"/>
  <c r="G32" i="28"/>
  <c r="H32" i="28"/>
  <c r="K35" i="28"/>
  <c r="L35" i="28"/>
  <c r="T37" i="28"/>
  <c r="H41" i="28"/>
  <c r="L44" i="28"/>
  <c r="G48" i="28"/>
  <c r="H48" i="28"/>
  <c r="Z41" i="28"/>
  <c r="AA41" i="28" s="1"/>
  <c r="L48" i="28"/>
  <c r="K48" i="28"/>
  <c r="H51" i="28"/>
  <c r="G51" i="28"/>
  <c r="H44" i="28"/>
  <c r="G44" i="28"/>
  <c r="L51" i="28"/>
  <c r="K51" i="28"/>
  <c r="T43" i="28"/>
  <c r="H49" i="28"/>
  <c r="G49" i="28"/>
  <c r="O50" i="28"/>
  <c r="P50" i="28"/>
  <c r="P51" i="28"/>
  <c r="O51" i="28"/>
  <c r="H47" i="28"/>
  <c r="G47" i="28"/>
  <c r="T51" i="28"/>
  <c r="S51" i="28"/>
  <c r="L45" i="28"/>
  <c r="T48" i="28"/>
  <c r="S48" i="28"/>
  <c r="K49" i="28"/>
  <c r="P44" i="28"/>
  <c r="O44" i="28"/>
  <c r="K46" i="28"/>
  <c r="K47" i="28"/>
  <c r="G50" i="28"/>
  <c r="H50" i="28"/>
  <c r="AQ47" i="28"/>
  <c r="AQ51" i="28"/>
  <c r="AR46" i="7"/>
  <c r="AS35" i="7"/>
  <c r="AR31" i="7"/>
  <c r="AS12" i="7"/>
  <c r="AS8" i="7"/>
  <c r="AR38" i="7"/>
  <c r="AR23" i="7"/>
  <c r="AQ2" i="7"/>
  <c r="AS37" i="7"/>
  <c r="AR4" i="7"/>
  <c r="AS44" i="7"/>
  <c r="AS40" i="7"/>
  <c r="AS29" i="7"/>
  <c r="AR6" i="7"/>
  <c r="AQ23" i="14"/>
  <c r="AQ48" i="14"/>
  <c r="AR35" i="14"/>
  <c r="AR22" i="14"/>
  <c r="AQ50" i="14"/>
  <c r="I25" i="17"/>
  <c r="H25" i="17"/>
  <c r="I29" i="17"/>
  <c r="P29" i="17"/>
  <c r="H16" i="17"/>
  <c r="I16" i="17"/>
  <c r="U22" i="17"/>
  <c r="T22" i="17"/>
  <c r="P30" i="17"/>
  <c r="Q30" i="17"/>
  <c r="T38" i="17"/>
  <c r="U38" i="17"/>
  <c r="P8" i="17"/>
  <c r="Q8" i="17"/>
  <c r="U14" i="17"/>
  <c r="T14" i="17"/>
  <c r="P34" i="17"/>
  <c r="Q34" i="17"/>
  <c r="Q32" i="17"/>
  <c r="U42" i="17"/>
  <c r="L21" i="17"/>
  <c r="P27" i="17"/>
  <c r="P31" i="17"/>
  <c r="V6" i="17"/>
  <c r="I8" i="17"/>
  <c r="L13" i="17"/>
  <c r="M20" i="17"/>
  <c r="M26" i="17"/>
  <c r="M22" i="17"/>
  <c r="L22" i="17"/>
  <c r="T12" i="17"/>
  <c r="U12" i="17"/>
  <c r="H38" i="17"/>
  <c r="I38" i="17"/>
  <c r="T46" i="17"/>
  <c r="U46" i="17"/>
  <c r="I9" i="17"/>
  <c r="H9" i="17"/>
  <c r="M14" i="17"/>
  <c r="L14" i="17"/>
  <c r="L38" i="17"/>
  <c r="M38" i="17"/>
  <c r="X5" i="17"/>
  <c r="Y5" i="17"/>
  <c r="P46" i="17"/>
  <c r="Q46" i="17"/>
  <c r="I18" i="17"/>
  <c r="H18" i="17"/>
  <c r="H40" i="17"/>
  <c r="I40" i="17"/>
  <c r="L36" i="17"/>
  <c r="M36" i="17"/>
  <c r="P38" i="17"/>
  <c r="Q38" i="17"/>
  <c r="H42" i="17"/>
  <c r="I42" i="17"/>
  <c r="L12" i="17"/>
  <c r="M12" i="17"/>
  <c r="T20" i="17"/>
  <c r="U20" i="17"/>
  <c r="Q17" i="17"/>
  <c r="P17" i="17"/>
  <c r="P50" i="17"/>
  <c r="Q50" i="17"/>
  <c r="Q9" i="17"/>
  <c r="P9" i="17"/>
  <c r="U21" i="17"/>
  <c r="T21" i="17"/>
  <c r="I10" i="17"/>
  <c r="H10" i="17"/>
  <c r="P16" i="17"/>
  <c r="Q16" i="17"/>
  <c r="T34" i="17"/>
  <c r="U34" i="17"/>
  <c r="P42" i="17"/>
  <c r="Q42" i="17"/>
  <c r="L46" i="17"/>
  <c r="M46" i="17"/>
  <c r="Q10" i="17"/>
  <c r="P10" i="17"/>
  <c r="Q18" i="17"/>
  <c r="P18" i="17"/>
  <c r="H32" i="17"/>
  <c r="I32" i="17"/>
  <c r="L42" i="17"/>
  <c r="M42" i="17"/>
  <c r="I6" i="17"/>
  <c r="H6" i="17"/>
  <c r="I17" i="17"/>
  <c r="H17" i="17"/>
  <c r="Q26" i="17"/>
  <c r="P26" i="17"/>
  <c r="T36" i="17"/>
  <c r="U36" i="17"/>
  <c r="H50" i="17"/>
  <c r="I50" i="17"/>
  <c r="I30" i="17"/>
  <c r="T30" i="17"/>
  <c r="I34" i="17"/>
  <c r="M44" i="17"/>
  <c r="Q48" i="17"/>
  <c r="K2" i="17"/>
  <c r="Q21" i="17"/>
  <c r="T13" i="17"/>
  <c r="H31" i="17"/>
  <c r="M34" i="17"/>
  <c r="L35" i="17"/>
  <c r="Q40" i="17"/>
  <c r="I46" i="17"/>
  <c r="I48" i="17"/>
  <c r="I13" i="17"/>
  <c r="U44" i="17"/>
  <c r="I28" i="17"/>
  <c r="H28" i="17"/>
  <c r="G2" i="17"/>
  <c r="I5" i="17"/>
  <c r="H5" i="17"/>
  <c r="I11" i="17"/>
  <c r="H11" i="17"/>
  <c r="I12" i="17"/>
  <c r="H12" i="17"/>
  <c r="M16" i="17"/>
  <c r="L16" i="17"/>
  <c r="U17" i="17"/>
  <c r="Q19" i="17"/>
  <c r="P19" i="17"/>
  <c r="Q13" i="17"/>
  <c r="Q15" i="17"/>
  <c r="P15" i="17"/>
  <c r="Q20" i="17"/>
  <c r="P20" i="17"/>
  <c r="I21" i="17"/>
  <c r="M11" i="17"/>
  <c r="L11" i="17"/>
  <c r="U15" i="17"/>
  <c r="T15" i="17"/>
  <c r="U19" i="17"/>
  <c r="T19" i="17"/>
  <c r="I7" i="17"/>
  <c r="H7" i="17"/>
  <c r="M8" i="17"/>
  <c r="L8" i="17"/>
  <c r="U9" i="17"/>
  <c r="Q11" i="17"/>
  <c r="P11" i="17"/>
  <c r="O2" i="17"/>
  <c r="M17" i="17"/>
  <c r="I23" i="17"/>
  <c r="H23" i="17"/>
  <c r="M7" i="17"/>
  <c r="L7" i="17"/>
  <c r="Q12" i="17"/>
  <c r="P12" i="17"/>
  <c r="U16" i="17"/>
  <c r="T16" i="17"/>
  <c r="M23" i="17"/>
  <c r="L23" i="17"/>
  <c r="M24" i="17"/>
  <c r="L24" i="17"/>
  <c r="S2" i="17"/>
  <c r="U8" i="17"/>
  <c r="T8" i="17"/>
  <c r="U24" i="17"/>
  <c r="T24" i="17"/>
  <c r="U11" i="17"/>
  <c r="T11" i="17"/>
  <c r="I19" i="17"/>
  <c r="H19" i="17"/>
  <c r="I20" i="17"/>
  <c r="H20" i="17"/>
  <c r="M15" i="17"/>
  <c r="L15" i="17"/>
  <c r="M19" i="17"/>
  <c r="L19" i="17"/>
  <c r="U23" i="17"/>
  <c r="T23" i="17"/>
  <c r="M9" i="17"/>
  <c r="I15" i="17"/>
  <c r="H15" i="17"/>
  <c r="Q23" i="17"/>
  <c r="P23" i="17"/>
  <c r="Q25" i="17"/>
  <c r="P25" i="17"/>
  <c r="H26" i="17"/>
  <c r="L27" i="17"/>
  <c r="M28" i="17"/>
  <c r="M29" i="17"/>
  <c r="L29" i="17"/>
  <c r="M31" i="17"/>
  <c r="L31" i="17"/>
  <c r="U32" i="17"/>
  <c r="T32" i="17"/>
  <c r="L33" i="17"/>
  <c r="Q35" i="17"/>
  <c r="P35" i="17"/>
  <c r="I37" i="17"/>
  <c r="H37" i="17"/>
  <c r="I45" i="17"/>
  <c r="H45" i="17"/>
  <c r="Q33" i="17"/>
  <c r="P33" i="17"/>
  <c r="M37" i="17"/>
  <c r="L37" i="17"/>
  <c r="I41" i="17"/>
  <c r="H41" i="17"/>
  <c r="I43" i="17"/>
  <c r="H43" i="17"/>
  <c r="M45" i="17"/>
  <c r="L45" i="17"/>
  <c r="I49" i="17"/>
  <c r="H49" i="17"/>
  <c r="M50" i="17"/>
  <c r="L50" i="17"/>
  <c r="M51" i="17"/>
  <c r="L51" i="17"/>
  <c r="Q28" i="17"/>
  <c r="P28" i="17"/>
  <c r="L30" i="17"/>
  <c r="Q36" i="17"/>
  <c r="P36" i="17"/>
  <c r="Q37" i="17"/>
  <c r="P37" i="17"/>
  <c r="I39" i="17"/>
  <c r="H39" i="17"/>
  <c r="M41" i="17"/>
  <c r="L41" i="17"/>
  <c r="M43" i="17"/>
  <c r="L43" i="17"/>
  <c r="Q45" i="17"/>
  <c r="P45" i="17"/>
  <c r="I47" i="17"/>
  <c r="H47" i="17"/>
  <c r="M49" i="17"/>
  <c r="L49" i="17"/>
  <c r="L10" i="17"/>
  <c r="T10" i="17"/>
  <c r="H14" i="17"/>
  <c r="P14" i="17"/>
  <c r="L18" i="17"/>
  <c r="T18" i="17"/>
  <c r="H22" i="17"/>
  <c r="P22" i="17"/>
  <c r="T25" i="17"/>
  <c r="U26" i="17"/>
  <c r="U31" i="17"/>
  <c r="T31" i="17"/>
  <c r="M32" i="17"/>
  <c r="L32" i="17"/>
  <c r="T33" i="17"/>
  <c r="U37" i="17"/>
  <c r="T37" i="17"/>
  <c r="M39" i="17"/>
  <c r="L39" i="17"/>
  <c r="Q41" i="17"/>
  <c r="P41" i="17"/>
  <c r="Q43" i="17"/>
  <c r="P43" i="17"/>
  <c r="U45" i="17"/>
  <c r="T45" i="17"/>
  <c r="M47" i="17"/>
  <c r="L47" i="17"/>
  <c r="Q49" i="17"/>
  <c r="P49" i="17"/>
  <c r="U29" i="17"/>
  <c r="T29" i="17"/>
  <c r="Q39" i="17"/>
  <c r="P39" i="17"/>
  <c r="U41" i="17"/>
  <c r="T41" i="17"/>
  <c r="U43" i="17"/>
  <c r="T43" i="17"/>
  <c r="Q47" i="17"/>
  <c r="P47" i="17"/>
  <c r="U49" i="17"/>
  <c r="T49" i="17"/>
  <c r="U51" i="17"/>
  <c r="T51" i="17"/>
  <c r="H24" i="17"/>
  <c r="P24" i="17"/>
  <c r="L25" i="17"/>
  <c r="H27" i="17"/>
  <c r="T27" i="17"/>
  <c r="U28" i="17"/>
  <c r="I35" i="17"/>
  <c r="H35" i="17"/>
  <c r="I36" i="17"/>
  <c r="H36" i="17"/>
  <c r="U39" i="17"/>
  <c r="T39" i="17"/>
  <c r="U47" i="17"/>
  <c r="T47" i="17"/>
  <c r="U50" i="17"/>
  <c r="T50" i="17"/>
  <c r="I33" i="17"/>
  <c r="H33" i="17"/>
  <c r="L40" i="17"/>
  <c r="T40" i="17"/>
  <c r="H44" i="17"/>
  <c r="P44" i="17"/>
  <c r="L48" i="17"/>
  <c r="T48" i="17"/>
  <c r="H51" i="17"/>
  <c r="P51" i="17"/>
  <c r="AQ28" i="14"/>
  <c r="AR46" i="14"/>
  <c r="AR34" i="14"/>
  <c r="AR8" i="14"/>
  <c r="AR45" i="14"/>
  <c r="AR15" i="14"/>
  <c r="AQ11" i="14"/>
  <c r="AR43" i="14"/>
  <c r="AQ25" i="14"/>
  <c r="AR49" i="14"/>
  <c r="AQ33" i="14"/>
  <c r="AQ36" i="14"/>
  <c r="AQ44" i="14"/>
  <c r="AQ26" i="14"/>
  <c r="AQ42" i="14"/>
  <c r="AR14" i="14"/>
  <c r="AR20" i="14"/>
  <c r="AQ32" i="14"/>
  <c r="K31" i="14"/>
  <c r="L31" i="14"/>
  <c r="T42" i="14"/>
  <c r="S42" i="14"/>
  <c r="S48" i="14"/>
  <c r="T48" i="14"/>
  <c r="O36" i="14"/>
  <c r="P36" i="14"/>
  <c r="G48" i="14"/>
  <c r="H48" i="14"/>
  <c r="O50" i="14"/>
  <c r="P50" i="14"/>
  <c r="G50" i="14"/>
  <c r="H50" i="14"/>
  <c r="O48" i="14"/>
  <c r="P48" i="14"/>
  <c r="L36" i="14"/>
  <c r="H11" i="14"/>
  <c r="P33" i="14"/>
  <c r="G37" i="14"/>
  <c r="P44" i="14"/>
  <c r="T46" i="14"/>
  <c r="P35" i="14"/>
  <c r="L37" i="14"/>
  <c r="P14" i="14"/>
  <c r="Z37" i="14"/>
  <c r="AA37" i="14" s="1"/>
  <c r="H42" i="14"/>
  <c r="G47" i="14"/>
  <c r="K17" i="14"/>
  <c r="O37" i="14"/>
  <c r="O38" i="14"/>
  <c r="T39" i="14"/>
  <c r="K44" i="14"/>
  <c r="L47" i="14"/>
  <c r="Z34" i="14"/>
  <c r="AA34" i="14" s="1"/>
  <c r="Z39" i="14"/>
  <c r="AA39" i="14" s="1"/>
  <c r="G40" i="14"/>
  <c r="L45" i="14"/>
  <c r="P13" i="14"/>
  <c r="O13" i="14"/>
  <c r="P15" i="14"/>
  <c r="O15" i="14"/>
  <c r="H15" i="14"/>
  <c r="G15" i="14"/>
  <c r="L14" i="14"/>
  <c r="K14" i="14"/>
  <c r="H27" i="14"/>
  <c r="G27" i="14"/>
  <c r="H13" i="14"/>
  <c r="G13" i="14"/>
  <c r="L8" i="14"/>
  <c r="K8" i="14"/>
  <c r="L11" i="14"/>
  <c r="K11" i="14"/>
  <c r="H7" i="14"/>
  <c r="G7" i="14"/>
  <c r="P18" i="14"/>
  <c r="O18" i="14"/>
  <c r="P10" i="14"/>
  <c r="O10" i="14"/>
  <c r="H14" i="14"/>
  <c r="S38" i="14"/>
  <c r="T38" i="14"/>
  <c r="H30" i="14"/>
  <c r="G30" i="14"/>
  <c r="Q9" i="14"/>
  <c r="R9" i="14" s="1"/>
  <c r="Y6" i="14"/>
  <c r="E6" i="14"/>
  <c r="F6" i="14" s="1"/>
  <c r="V5" i="14"/>
  <c r="I7" i="14"/>
  <c r="J7" i="14" s="1"/>
  <c r="M8" i="14"/>
  <c r="N8" i="14" s="1"/>
  <c r="Y7" i="14"/>
  <c r="Z7" i="14" s="1"/>
  <c r="AA7" i="14" s="1"/>
  <c r="M9" i="14"/>
  <c r="N9" i="14" s="1"/>
  <c r="U6" i="14"/>
  <c r="Q8" i="14"/>
  <c r="R8" i="14" s="1"/>
  <c r="Y9" i="14"/>
  <c r="Q12" i="14"/>
  <c r="R12" i="14" s="1"/>
  <c r="I12" i="14"/>
  <c r="J12" i="14" s="1"/>
  <c r="I10" i="14"/>
  <c r="J10" i="14" s="1"/>
  <c r="M11" i="14"/>
  <c r="N11" i="14" s="1"/>
  <c r="Y10" i="14"/>
  <c r="Q13" i="14"/>
  <c r="R13" i="14" s="1"/>
  <c r="Q10" i="14"/>
  <c r="R10" i="14" s="1"/>
  <c r="F9" i="14"/>
  <c r="AQ16" i="14"/>
  <c r="H24" i="14"/>
  <c r="G24" i="14"/>
  <c r="P27" i="14"/>
  <c r="O27" i="14"/>
  <c r="G41" i="14"/>
  <c r="AN59" i="14"/>
  <c r="AN56" i="14"/>
  <c r="AN54" i="14"/>
  <c r="AN53" i="14"/>
  <c r="AN52" i="14"/>
  <c r="Q11" i="14"/>
  <c r="R11" i="14" s="1"/>
  <c r="G12" i="14"/>
  <c r="H12" i="14"/>
  <c r="F5" i="14"/>
  <c r="AR7" i="14"/>
  <c r="AQ7" i="14"/>
  <c r="AR9" i="14"/>
  <c r="P16" i="14"/>
  <c r="O16" i="14"/>
  <c r="H21" i="14"/>
  <c r="G21" i="14"/>
  <c r="P24" i="14"/>
  <c r="O24" i="14"/>
  <c r="AR24" i="14"/>
  <c r="AQ24" i="14"/>
  <c r="Z30" i="14"/>
  <c r="AA30" i="14" s="1"/>
  <c r="K33" i="14"/>
  <c r="L13" i="14"/>
  <c r="K13" i="14"/>
  <c r="G35" i="14"/>
  <c r="H35" i="14"/>
  <c r="AR5" i="14"/>
  <c r="O34" i="14"/>
  <c r="P34" i="14"/>
  <c r="Y8" i="14"/>
  <c r="J9" i="14"/>
  <c r="E10" i="14"/>
  <c r="F10" i="14" s="1"/>
  <c r="AR10" i="14"/>
  <c r="AQ10" i="14"/>
  <c r="AR17" i="14"/>
  <c r="AQ19" i="14"/>
  <c r="Y11" i="14"/>
  <c r="M12" i="14"/>
  <c r="N12" i="14" s="1"/>
  <c r="Z13" i="14"/>
  <c r="AA13" i="14" s="1"/>
  <c r="AR13" i="14"/>
  <c r="AQ13" i="14"/>
  <c r="T14" i="14"/>
  <c r="S14" i="14"/>
  <c r="K15" i="14"/>
  <c r="L15" i="14"/>
  <c r="H18" i="14"/>
  <c r="G18" i="14"/>
  <c r="H31" i="14"/>
  <c r="G31" i="14"/>
  <c r="P39" i="14"/>
  <c r="O39" i="14"/>
  <c r="H51" i="14"/>
  <c r="G51" i="14"/>
  <c r="Y15" i="14"/>
  <c r="Z15" i="14" s="1"/>
  <c r="AA15" i="14" s="1"/>
  <c r="M17" i="14"/>
  <c r="H28" i="14"/>
  <c r="L35" i="14"/>
  <c r="K35" i="14"/>
  <c r="T36" i="14"/>
  <c r="S36" i="14"/>
  <c r="G43" i="14"/>
  <c r="H43" i="14"/>
  <c r="L50" i="14"/>
  <c r="K50" i="14"/>
  <c r="Q15" i="14"/>
  <c r="R15" i="14" s="1"/>
  <c r="M19" i="14"/>
  <c r="M21" i="14"/>
  <c r="N21" i="14" s="1"/>
  <c r="Q18" i="14"/>
  <c r="R18" i="14" s="1"/>
  <c r="I18" i="14"/>
  <c r="J18" i="14" s="1"/>
  <c r="N17" i="14"/>
  <c r="F17" i="14"/>
  <c r="L28" i="14"/>
  <c r="K28" i="14"/>
  <c r="AQ12" i="14"/>
  <c r="Q16" i="14"/>
  <c r="R16" i="14" s="1"/>
  <c r="Q17" i="14"/>
  <c r="R17" i="14" s="1"/>
  <c r="P32" i="14"/>
  <c r="O32" i="14"/>
  <c r="G34" i="14"/>
  <c r="H34" i="14"/>
  <c r="G36" i="14"/>
  <c r="H36" i="14"/>
  <c r="K38" i="14"/>
  <c r="L38" i="14"/>
  <c r="O43" i="14"/>
  <c r="P43" i="14"/>
  <c r="L49" i="14"/>
  <c r="K49" i="14"/>
  <c r="AQ4" i="14"/>
  <c r="AQ6" i="14"/>
  <c r="AQ9" i="14"/>
  <c r="Y12" i="14"/>
  <c r="Z12" i="14" s="1"/>
  <c r="AA12" i="14" s="1"/>
  <c r="AQ18" i="14"/>
  <c r="AR21" i="14"/>
  <c r="AQ21" i="14"/>
  <c r="I26" i="14"/>
  <c r="J26" i="14" s="1"/>
  <c r="Y24" i="14"/>
  <c r="Q24" i="14"/>
  <c r="R24" i="14" s="1"/>
  <c r="F23" i="14"/>
  <c r="M26" i="14"/>
  <c r="N26" i="14" s="1"/>
  <c r="M25" i="14"/>
  <c r="N25" i="14" s="1"/>
  <c r="S30" i="14"/>
  <c r="T30" i="14"/>
  <c r="T40" i="14"/>
  <c r="T41" i="14"/>
  <c r="S41" i="14"/>
  <c r="AP2" i="14"/>
  <c r="AQ31" i="14"/>
  <c r="AR31" i="14"/>
  <c r="S32" i="14"/>
  <c r="T32" i="14"/>
  <c r="L34" i="14"/>
  <c r="K34" i="14"/>
  <c r="AR41" i="14"/>
  <c r="AQ41" i="14"/>
  <c r="Z43" i="14"/>
  <c r="AA43" i="14" s="1"/>
  <c r="P49" i="14"/>
  <c r="O49" i="14"/>
  <c r="J25" i="14"/>
  <c r="R25" i="14"/>
  <c r="E26" i="14"/>
  <c r="F26" i="14" s="1"/>
  <c r="Y29" i="14"/>
  <c r="Z29" i="14" s="1"/>
  <c r="AA29" i="14" s="1"/>
  <c r="M31" i="14"/>
  <c r="N31" i="14" s="1"/>
  <c r="P45" i="14"/>
  <c r="O45" i="14"/>
  <c r="H46" i="14"/>
  <c r="G46" i="14"/>
  <c r="Z46" i="14"/>
  <c r="AA46" i="14" s="1"/>
  <c r="O47" i="14"/>
  <c r="T49" i="14"/>
  <c r="S49" i="14"/>
  <c r="K51" i="14"/>
  <c r="I24" i="14"/>
  <c r="J24" i="14" s="1"/>
  <c r="I30" i="14"/>
  <c r="J30" i="14" s="1"/>
  <c r="P51" i="14"/>
  <c r="O51" i="14"/>
  <c r="E22" i="14"/>
  <c r="F22" i="14" s="1"/>
  <c r="M28" i="14"/>
  <c r="N28" i="14" s="1"/>
  <c r="M29" i="14"/>
  <c r="N29" i="14" s="1"/>
  <c r="I27" i="14"/>
  <c r="J27" i="14" s="1"/>
  <c r="Q27" i="14"/>
  <c r="R27" i="14" s="1"/>
  <c r="Y27" i="14"/>
  <c r="Z27" i="14" s="1"/>
  <c r="AA27" i="14" s="1"/>
  <c r="AR27" i="14"/>
  <c r="Q29" i="14"/>
  <c r="R29" i="14" s="1"/>
  <c r="AR30" i="14"/>
  <c r="Q31" i="14"/>
  <c r="R31" i="14" s="1"/>
  <c r="L32" i="14"/>
  <c r="S34" i="14"/>
  <c r="AR37" i="14"/>
  <c r="L39" i="14"/>
  <c r="L40" i="14"/>
  <c r="L41" i="14"/>
  <c r="K41" i="14"/>
  <c r="S43" i="14"/>
  <c r="S45" i="14"/>
  <c r="L46" i="14"/>
  <c r="T47" i="14"/>
  <c r="T50" i="14"/>
  <c r="S50" i="14"/>
  <c r="AR51" i="14"/>
  <c r="AQ51" i="14"/>
  <c r="S44" i="14"/>
  <c r="H45" i="14"/>
  <c r="G45" i="14"/>
  <c r="L48" i="14"/>
  <c r="S51" i="14"/>
  <c r="I23" i="14"/>
  <c r="J23" i="14" s="1"/>
  <c r="F25" i="14"/>
  <c r="Q26" i="14"/>
  <c r="R26" i="14" s="1"/>
  <c r="Y26" i="14"/>
  <c r="Z26" i="14" s="1"/>
  <c r="AA26" i="14" s="1"/>
  <c r="I29" i="14"/>
  <c r="J29" i="14" s="1"/>
  <c r="M30" i="14"/>
  <c r="N30" i="14" s="1"/>
  <c r="Z36" i="14"/>
  <c r="AA36" i="14" s="1"/>
  <c r="O40" i="14"/>
  <c r="O41" i="14"/>
  <c r="K42" i="14"/>
  <c r="H44" i="14"/>
  <c r="P46" i="14"/>
  <c r="O46" i="14"/>
  <c r="Q28" i="14"/>
  <c r="R28" i="14" s="1"/>
  <c r="AR29" i="14"/>
  <c r="S33" i="14"/>
  <c r="S35" i="14"/>
  <c r="G38" i="14"/>
  <c r="AR38" i="14"/>
  <c r="AR39" i="14"/>
  <c r="AR40" i="14"/>
  <c r="AQ40" i="14"/>
  <c r="K43" i="14"/>
  <c r="Z45" i="14"/>
  <c r="AA45" i="14" s="1"/>
  <c r="AR47" i="14"/>
  <c r="H49" i="14"/>
  <c r="G49" i="14"/>
  <c r="AS49" i="7"/>
  <c r="AS41" i="7"/>
  <c r="AS33" i="7"/>
  <c r="AS50" i="7"/>
  <c r="AS42" i="7"/>
  <c r="AS34" i="7"/>
  <c r="AS26" i="7"/>
  <c r="AS18" i="7"/>
  <c r="AS10" i="7"/>
  <c r="AQ2" i="28" l="1"/>
  <c r="Z17" i="28"/>
  <c r="AA17" i="28" s="1"/>
  <c r="T23" i="28"/>
  <c r="S23" i="28"/>
  <c r="P23" i="28"/>
  <c r="O23" i="28"/>
  <c r="K23" i="28"/>
  <c r="L23" i="28"/>
  <c r="S13" i="28"/>
  <c r="T13" i="28"/>
  <c r="P29" i="28"/>
  <c r="O29" i="28"/>
  <c r="P10" i="28"/>
  <c r="O10" i="28"/>
  <c r="Z23" i="28"/>
  <c r="AA23" i="28" s="1"/>
  <c r="S19" i="28"/>
  <c r="T19" i="28"/>
  <c r="S10" i="28"/>
  <c r="T10" i="28"/>
  <c r="H22" i="28"/>
  <c r="G22" i="28"/>
  <c r="P20" i="28"/>
  <c r="O20" i="28"/>
  <c r="T18" i="28"/>
  <c r="S18" i="28"/>
  <c r="H23" i="28"/>
  <c r="G23" i="28"/>
  <c r="O26" i="28"/>
  <c r="P26" i="28"/>
  <c r="L25" i="28"/>
  <c r="K25" i="28"/>
  <c r="H13" i="28"/>
  <c r="G13" i="28"/>
  <c r="O16" i="28"/>
  <c r="P16" i="28"/>
  <c r="O8" i="28"/>
  <c r="P8" i="28"/>
  <c r="O25" i="28"/>
  <c r="P25" i="28"/>
  <c r="L11" i="28"/>
  <c r="K11" i="28"/>
  <c r="Z10" i="28"/>
  <c r="AA10" i="28" s="1"/>
  <c r="H19" i="28"/>
  <c r="G19" i="28"/>
  <c r="L8" i="28"/>
  <c r="K8" i="28"/>
  <c r="K19" i="28"/>
  <c r="L19" i="28"/>
  <c r="Z18" i="28"/>
  <c r="AA18" i="28" s="1"/>
  <c r="L26" i="28"/>
  <c r="K26" i="28"/>
  <c r="H24" i="28"/>
  <c r="G24" i="28"/>
  <c r="H18" i="28"/>
  <c r="G18" i="28"/>
  <c r="T11" i="28"/>
  <c r="S11" i="28"/>
  <c r="K22" i="28"/>
  <c r="L22" i="28"/>
  <c r="H26" i="28"/>
  <c r="G26" i="28"/>
  <c r="L7" i="28"/>
  <c r="K7" i="28"/>
  <c r="L14" i="28"/>
  <c r="K14" i="28"/>
  <c r="H14" i="28"/>
  <c r="G14" i="28"/>
  <c r="H21" i="28"/>
  <c r="G21" i="28"/>
  <c r="G9" i="28"/>
  <c r="H9" i="28"/>
  <c r="Z7" i="28"/>
  <c r="AA7" i="28" s="1"/>
  <c r="Z20" i="28"/>
  <c r="AA20" i="28" s="1"/>
  <c r="T17" i="28"/>
  <c r="S17" i="28"/>
  <c r="G17" i="28"/>
  <c r="H17" i="28"/>
  <c r="T25" i="28"/>
  <c r="S25" i="28"/>
  <c r="O13" i="28"/>
  <c r="P13" i="28"/>
  <c r="T8" i="28"/>
  <c r="S8" i="28"/>
  <c r="X5" i="28"/>
  <c r="W5" i="28"/>
  <c r="O11" i="28"/>
  <c r="P11" i="28"/>
  <c r="G20" i="28"/>
  <c r="H20" i="28"/>
  <c r="Q30" i="28"/>
  <c r="R30" i="28" s="1"/>
  <c r="I30" i="28"/>
  <c r="J30" i="28" s="1"/>
  <c r="Q31" i="28"/>
  <c r="R31" i="28" s="1"/>
  <c r="R27" i="28"/>
  <c r="M30" i="28"/>
  <c r="N30" i="28" s="1"/>
  <c r="N27" i="28"/>
  <c r="I29" i="28"/>
  <c r="J29" i="28" s="1"/>
  <c r="E28" i="28"/>
  <c r="F28" i="28" s="1"/>
  <c r="Y29" i="28"/>
  <c r="Z29" i="28" s="1"/>
  <c r="AA29" i="28" s="1"/>
  <c r="AR27" i="28"/>
  <c r="AR2" i="28" s="1"/>
  <c r="M31" i="28"/>
  <c r="N31" i="28" s="1"/>
  <c r="Q28" i="28"/>
  <c r="R28" i="28" s="1"/>
  <c r="F27" i="28"/>
  <c r="Y26" i="28"/>
  <c r="Z25" i="28" s="1"/>
  <c r="AA25" i="28" s="1"/>
  <c r="Q29" i="28"/>
  <c r="R29" i="28" s="1"/>
  <c r="M28" i="28"/>
  <c r="N28" i="28" s="1"/>
  <c r="J27" i="28"/>
  <c r="Y28" i="28"/>
  <c r="T21" i="28"/>
  <c r="S21" i="28"/>
  <c r="T14" i="28"/>
  <c r="S14" i="28"/>
  <c r="P14" i="28"/>
  <c r="O14" i="28"/>
  <c r="L21" i="28"/>
  <c r="K21" i="28"/>
  <c r="P21" i="28"/>
  <c r="O21" i="28"/>
  <c r="O9" i="28"/>
  <c r="P9" i="28"/>
  <c r="P19" i="28"/>
  <c r="O19" i="28"/>
  <c r="O22" i="28"/>
  <c r="P22" i="28"/>
  <c r="S22" i="28"/>
  <c r="T22" i="28"/>
  <c r="P17" i="28"/>
  <c r="O17" i="28"/>
  <c r="Z9" i="28"/>
  <c r="AA9" i="28" s="1"/>
  <c r="L24" i="28"/>
  <c r="K24" i="28"/>
  <c r="S24" i="28"/>
  <c r="T24" i="28"/>
  <c r="L13" i="28"/>
  <c r="K13" i="28"/>
  <c r="H5" i="28"/>
  <c r="F2" i="28"/>
  <c r="G5" i="28"/>
  <c r="Y27" i="28"/>
  <c r="Z27" i="28" s="1"/>
  <c r="AA27" i="28" s="1"/>
  <c r="Z14" i="28"/>
  <c r="AA14" i="28" s="1"/>
  <c r="P24" i="28"/>
  <c r="O24" i="28"/>
  <c r="K20" i="28"/>
  <c r="L20" i="28"/>
  <c r="S9" i="28"/>
  <c r="T9" i="28"/>
  <c r="L15" i="28"/>
  <c r="K15" i="28"/>
  <c r="Z22" i="28"/>
  <c r="AA22" i="28" s="1"/>
  <c r="P18" i="28"/>
  <c r="O18" i="28"/>
  <c r="V6" i="28"/>
  <c r="U7" i="28"/>
  <c r="Z12" i="28"/>
  <c r="AA12" i="28" s="1"/>
  <c r="H6" i="28"/>
  <c r="G6" i="28"/>
  <c r="K28" i="28"/>
  <c r="L28" i="28"/>
  <c r="L16" i="28"/>
  <c r="K16" i="28"/>
  <c r="L12" i="28"/>
  <c r="K12" i="28"/>
  <c r="L10" i="28"/>
  <c r="K10" i="28"/>
  <c r="S20" i="28"/>
  <c r="T20" i="28"/>
  <c r="K17" i="28"/>
  <c r="L17" i="28"/>
  <c r="L18" i="28"/>
  <c r="K18" i="28"/>
  <c r="T26" i="28"/>
  <c r="S26" i="28"/>
  <c r="AR2" i="7"/>
  <c r="V7" i="17"/>
  <c r="W6" i="17"/>
  <c r="P2" i="17"/>
  <c r="Q2" i="17"/>
  <c r="M2" i="17"/>
  <c r="H2" i="17"/>
  <c r="U2" i="17"/>
  <c r="I2" i="17"/>
  <c r="T2" i="17"/>
  <c r="L2" i="17"/>
  <c r="Z6" i="14"/>
  <c r="AA6" i="14" s="1"/>
  <c r="Z10" i="14"/>
  <c r="AA10" i="14" s="1"/>
  <c r="O25" i="14"/>
  <c r="P25" i="14"/>
  <c r="S17" i="14"/>
  <c r="T17" i="14"/>
  <c r="P21" i="14"/>
  <c r="O21" i="14"/>
  <c r="P9" i="14"/>
  <c r="O9" i="14"/>
  <c r="L23" i="14"/>
  <c r="K23" i="14"/>
  <c r="V6" i="14"/>
  <c r="U7" i="14"/>
  <c r="AR19" i="14"/>
  <c r="AR2" i="14" s="1"/>
  <c r="Z24" i="14"/>
  <c r="AA24" i="14" s="1"/>
  <c r="Z23" i="14"/>
  <c r="AA23" i="14" s="1"/>
  <c r="Z25" i="14"/>
  <c r="AA25" i="14" s="1"/>
  <c r="P17" i="14"/>
  <c r="O17" i="14"/>
  <c r="S15" i="14"/>
  <c r="T15" i="14"/>
  <c r="O11" i="14"/>
  <c r="P11" i="14"/>
  <c r="T9" i="14"/>
  <c r="S9" i="14"/>
  <c r="Z14" i="14"/>
  <c r="AA14" i="14" s="1"/>
  <c r="H25" i="14"/>
  <c r="G25" i="14"/>
  <c r="L29" i="14"/>
  <c r="K29" i="14"/>
  <c r="P31" i="14"/>
  <c r="O31" i="14"/>
  <c r="L26" i="14"/>
  <c r="K26" i="14"/>
  <c r="T26" i="14"/>
  <c r="S26" i="14"/>
  <c r="L27" i="14"/>
  <c r="K27" i="14"/>
  <c r="G26" i="14"/>
  <c r="H26" i="14"/>
  <c r="S16" i="14"/>
  <c r="T16" i="14"/>
  <c r="K18" i="14"/>
  <c r="L18" i="14"/>
  <c r="H9" i="14"/>
  <c r="G9" i="14"/>
  <c r="L24" i="14"/>
  <c r="K24" i="14"/>
  <c r="M22" i="14"/>
  <c r="N22" i="14" s="1"/>
  <c r="Y21" i="14"/>
  <c r="Z21" i="14" s="1"/>
  <c r="AA21" i="14" s="1"/>
  <c r="Q21" i="14"/>
  <c r="R21" i="14" s="1"/>
  <c r="I21" i="14"/>
  <c r="J21" i="14" s="1"/>
  <c r="M23" i="14"/>
  <c r="N23" i="14" s="1"/>
  <c r="Y20" i="14"/>
  <c r="Q22" i="14"/>
  <c r="R22" i="14" s="1"/>
  <c r="Y19" i="14"/>
  <c r="N19" i="14"/>
  <c r="J19" i="14"/>
  <c r="E20" i="14"/>
  <c r="F20" i="14" s="1"/>
  <c r="F19" i="14"/>
  <c r="F2" i="14" s="1"/>
  <c r="M20" i="14"/>
  <c r="N20" i="14" s="1"/>
  <c r="R19" i="14"/>
  <c r="I22" i="14"/>
  <c r="J22" i="14" s="1"/>
  <c r="Q20" i="14"/>
  <c r="R20" i="14" s="1"/>
  <c r="T24" i="14"/>
  <c r="S24" i="14"/>
  <c r="H17" i="14"/>
  <c r="G17" i="14"/>
  <c r="P29" i="14"/>
  <c r="O29" i="14"/>
  <c r="K30" i="14"/>
  <c r="L30" i="14"/>
  <c r="T25" i="14"/>
  <c r="S25" i="14"/>
  <c r="O26" i="14"/>
  <c r="P26" i="14"/>
  <c r="AQ2" i="14"/>
  <c r="S18" i="14"/>
  <c r="T18" i="14"/>
  <c r="Z28" i="14"/>
  <c r="AA28" i="14" s="1"/>
  <c r="L12" i="14"/>
  <c r="K12" i="14"/>
  <c r="O8" i="14"/>
  <c r="P8" i="14"/>
  <c r="T27" i="14"/>
  <c r="S27" i="14"/>
  <c r="T11" i="14"/>
  <c r="S11" i="14"/>
  <c r="L10" i="14"/>
  <c r="K10" i="14"/>
  <c r="S31" i="14"/>
  <c r="T31" i="14"/>
  <c r="P28" i="14"/>
  <c r="O28" i="14"/>
  <c r="L25" i="14"/>
  <c r="K25" i="14"/>
  <c r="G23" i="14"/>
  <c r="H23" i="14"/>
  <c r="Y18" i="14"/>
  <c r="H10" i="14"/>
  <c r="G10" i="14"/>
  <c r="T10" i="14"/>
  <c r="S10" i="14"/>
  <c r="T12" i="14"/>
  <c r="S12" i="14"/>
  <c r="L7" i="14"/>
  <c r="K7" i="14"/>
  <c r="O12" i="14"/>
  <c r="P12" i="14"/>
  <c r="K9" i="14"/>
  <c r="L9" i="14"/>
  <c r="T13" i="14"/>
  <c r="S13" i="14"/>
  <c r="Z9" i="14"/>
  <c r="AA9" i="14" s="1"/>
  <c r="W5" i="14"/>
  <c r="X5" i="14"/>
  <c r="T28" i="14"/>
  <c r="S28" i="14"/>
  <c r="P30" i="14"/>
  <c r="O30" i="14"/>
  <c r="Q23" i="14"/>
  <c r="R23" i="14" s="1"/>
  <c r="T29" i="14"/>
  <c r="S29" i="14"/>
  <c r="G22" i="14"/>
  <c r="H22" i="14"/>
  <c r="I20" i="14"/>
  <c r="J20" i="14" s="1"/>
  <c r="Z11" i="14"/>
  <c r="AA11" i="14" s="1"/>
  <c r="Z8" i="14"/>
  <c r="AA8" i="14" s="1"/>
  <c r="G5" i="14"/>
  <c r="H5" i="14"/>
  <c r="T8" i="14"/>
  <c r="S8" i="14"/>
  <c r="H6" i="14"/>
  <c r="G6" i="14"/>
  <c r="R2" i="28" l="1"/>
  <c r="L27" i="28"/>
  <c r="K27" i="28"/>
  <c r="AB51" i="28"/>
  <c r="AE51" i="28" s="1"/>
  <c r="AF51" i="28" s="1"/>
  <c r="AB47" i="28"/>
  <c r="AB39" i="28"/>
  <c r="AB31" i="28"/>
  <c r="AB43" i="28"/>
  <c r="AB59" i="28"/>
  <c r="AE59" i="28" s="1"/>
  <c r="AB55" i="28"/>
  <c r="AE55" i="28" s="1"/>
  <c r="AB27" i="28"/>
  <c r="AB35" i="28"/>
  <c r="AB11" i="28"/>
  <c r="AB15" i="28"/>
  <c r="AB23" i="28"/>
  <c r="AB7" i="28"/>
  <c r="AB19" i="28"/>
  <c r="T31" i="28"/>
  <c r="S31" i="28"/>
  <c r="AB4" i="28"/>
  <c r="AB44" i="28"/>
  <c r="X6" i="28"/>
  <c r="W6" i="28"/>
  <c r="Z26" i="28"/>
  <c r="AA26" i="28" s="1"/>
  <c r="AB6" i="28" s="1"/>
  <c r="P28" i="28"/>
  <c r="O28" i="28"/>
  <c r="AB16" i="28"/>
  <c r="S29" i="28"/>
  <c r="T29" i="28"/>
  <c r="AB42" i="28"/>
  <c r="AB28" i="28"/>
  <c r="AB52" i="28"/>
  <c r="AE52" i="28" s="1"/>
  <c r="H28" i="28"/>
  <c r="G28" i="28"/>
  <c r="L30" i="28"/>
  <c r="K30" i="28"/>
  <c r="AB26" i="28"/>
  <c r="AB46" i="28"/>
  <c r="O31" i="28"/>
  <c r="P31" i="28"/>
  <c r="V7" i="28"/>
  <c r="U8" i="28"/>
  <c r="AB49" i="28"/>
  <c r="AB45" i="28"/>
  <c r="AB57" i="28"/>
  <c r="AE57" i="28" s="1"/>
  <c r="AB53" i="28"/>
  <c r="AE53" i="28" s="1"/>
  <c r="AB41" i="28"/>
  <c r="AB33" i="28"/>
  <c r="AB29" i="28"/>
  <c r="AB21" i="28"/>
  <c r="AB17" i="28"/>
  <c r="AB25" i="28"/>
  <c r="AB13" i="28"/>
  <c r="AB37" i="28"/>
  <c r="AB5" i="28"/>
  <c r="AB9" i="28"/>
  <c r="AB10" i="28"/>
  <c r="H27" i="28"/>
  <c r="G27" i="28"/>
  <c r="K29" i="28"/>
  <c r="K2" i="28" s="1"/>
  <c r="L29" i="28"/>
  <c r="L2" i="28" s="1"/>
  <c r="S30" i="28"/>
  <c r="T30" i="28"/>
  <c r="T2" i="28" s="1"/>
  <c r="AB54" i="28"/>
  <c r="AE54" i="28" s="1"/>
  <c r="T27" i="28"/>
  <c r="S27" i="28"/>
  <c r="AB36" i="28"/>
  <c r="AB32" i="28"/>
  <c r="P27" i="28"/>
  <c r="P2" i="28" s="1"/>
  <c r="O27" i="28"/>
  <c r="AB14" i="28"/>
  <c r="N2" i="28"/>
  <c r="AB24" i="28"/>
  <c r="Z28" i="28"/>
  <c r="AA28" i="28" s="1"/>
  <c r="AB12" i="28" s="1"/>
  <c r="S28" i="28"/>
  <c r="T28" i="28"/>
  <c r="O30" i="28"/>
  <c r="P30" i="28"/>
  <c r="AB22" i="28"/>
  <c r="J2" i="28"/>
  <c r="Y6" i="17"/>
  <c r="X6" i="17"/>
  <c r="W7" i="17"/>
  <c r="V8" i="17"/>
  <c r="N2" i="14"/>
  <c r="Z19" i="14"/>
  <c r="AA19" i="14" s="1"/>
  <c r="AB51" i="14"/>
  <c r="AE51" i="14" s="1"/>
  <c r="AF51" i="14" s="1"/>
  <c r="AB39" i="14"/>
  <c r="AB27" i="14"/>
  <c r="AB59" i="14"/>
  <c r="AE59" i="14" s="1"/>
  <c r="AB15" i="14"/>
  <c r="AB23" i="14"/>
  <c r="AB55" i="14"/>
  <c r="AE55" i="14" s="1"/>
  <c r="T19" i="14"/>
  <c r="S19" i="14"/>
  <c r="T23" i="14"/>
  <c r="S23" i="14"/>
  <c r="S2" i="14" s="1"/>
  <c r="AB41" i="14"/>
  <c r="AB5" i="14"/>
  <c r="Z18" i="14"/>
  <c r="AA18" i="14" s="1"/>
  <c r="AB58" i="14" s="1"/>
  <c r="AE58" i="14" s="1"/>
  <c r="Z17" i="14"/>
  <c r="AA17" i="14" s="1"/>
  <c r="AB49" i="14" s="1"/>
  <c r="P20" i="14"/>
  <c r="O20" i="14"/>
  <c r="T22" i="14"/>
  <c r="S22" i="14"/>
  <c r="O22" i="14"/>
  <c r="P22" i="14"/>
  <c r="AB10" i="14"/>
  <c r="U8" i="14"/>
  <c r="V7" i="14"/>
  <c r="T21" i="14"/>
  <c r="S21" i="14"/>
  <c r="AB56" i="14"/>
  <c r="AE56" i="14" s="1"/>
  <c r="AB52" i="14"/>
  <c r="AE52" i="14" s="1"/>
  <c r="G19" i="14"/>
  <c r="H19" i="14"/>
  <c r="H2" i="14" s="1"/>
  <c r="Z20" i="14"/>
  <c r="AA20" i="14" s="1"/>
  <c r="AB28" i="14" s="1"/>
  <c r="AB11" i="14"/>
  <c r="AB35" i="14"/>
  <c r="X6" i="14"/>
  <c r="W6" i="14"/>
  <c r="L22" i="14"/>
  <c r="K22" i="14"/>
  <c r="P19" i="14"/>
  <c r="O19" i="14"/>
  <c r="O2" i="14" s="1"/>
  <c r="AB38" i="14"/>
  <c r="AB7" i="14"/>
  <c r="AB43" i="14"/>
  <c r="AB6" i="14"/>
  <c r="AB46" i="14"/>
  <c r="J2" i="14"/>
  <c r="AB50" i="14"/>
  <c r="R2" i="14"/>
  <c r="L20" i="14"/>
  <c r="K20" i="14"/>
  <c r="H20" i="14"/>
  <c r="G20" i="14"/>
  <c r="O23" i="14"/>
  <c r="P23" i="14"/>
  <c r="AB19" i="14"/>
  <c r="AB47" i="14"/>
  <c r="AB30" i="14"/>
  <c r="AB54" i="14"/>
  <c r="AE54" i="14" s="1"/>
  <c r="AB14" i="14"/>
  <c r="T20" i="14"/>
  <c r="S20" i="14"/>
  <c r="L19" i="14"/>
  <c r="L2" i="14" s="1"/>
  <c r="K19" i="14"/>
  <c r="L21" i="14"/>
  <c r="K21" i="14"/>
  <c r="AB31" i="14"/>
  <c r="AB18" i="14"/>
  <c r="AK5" i="7"/>
  <c r="AL5" i="7"/>
  <c r="AM5" i="7"/>
  <c r="AN5" i="7"/>
  <c r="AK6" i="7"/>
  <c r="AL6" i="7"/>
  <c r="AM6" i="7"/>
  <c r="AN6" i="7"/>
  <c r="AK7" i="7"/>
  <c r="AL7" i="7"/>
  <c r="AM7" i="7"/>
  <c r="AN7" i="7"/>
  <c r="AK8" i="7"/>
  <c r="AL8" i="7"/>
  <c r="AM8" i="7"/>
  <c r="AN8" i="7"/>
  <c r="AK9" i="7"/>
  <c r="AL9" i="7"/>
  <c r="AM9" i="7"/>
  <c r="AN9" i="7"/>
  <c r="AK10" i="7"/>
  <c r="AL10" i="7"/>
  <c r="AM10" i="7"/>
  <c r="AN10" i="7"/>
  <c r="AK11" i="7"/>
  <c r="AL11" i="7"/>
  <c r="AM11" i="7"/>
  <c r="AN11" i="7"/>
  <c r="AK12" i="7"/>
  <c r="AL12" i="7"/>
  <c r="AM12" i="7"/>
  <c r="AN12" i="7"/>
  <c r="AK13" i="7"/>
  <c r="AL13" i="7"/>
  <c r="AM13" i="7"/>
  <c r="AN13" i="7"/>
  <c r="AK14" i="7"/>
  <c r="AL14" i="7"/>
  <c r="AM14" i="7"/>
  <c r="AN14" i="7"/>
  <c r="AK15" i="7"/>
  <c r="AL15" i="7"/>
  <c r="AM15" i="7"/>
  <c r="AN15" i="7"/>
  <c r="AK16" i="7"/>
  <c r="AL16" i="7"/>
  <c r="AM16" i="7"/>
  <c r="AN16" i="7"/>
  <c r="AK17" i="7"/>
  <c r="AL17" i="7"/>
  <c r="AM17" i="7"/>
  <c r="AN17" i="7"/>
  <c r="AK18" i="7"/>
  <c r="AL18" i="7"/>
  <c r="AM18" i="7"/>
  <c r="AN18" i="7"/>
  <c r="AK19" i="7"/>
  <c r="AL19" i="7"/>
  <c r="AM19" i="7"/>
  <c r="AN19" i="7"/>
  <c r="AK20" i="7"/>
  <c r="AL20" i="7"/>
  <c r="AM20" i="7"/>
  <c r="AN20" i="7"/>
  <c r="AK21" i="7"/>
  <c r="AL21" i="7"/>
  <c r="AM21" i="7"/>
  <c r="AN21" i="7"/>
  <c r="AK22" i="7"/>
  <c r="AL22" i="7"/>
  <c r="AM22" i="7"/>
  <c r="AN22" i="7"/>
  <c r="AK23" i="7"/>
  <c r="AL23" i="7"/>
  <c r="AM23" i="7"/>
  <c r="AN23" i="7"/>
  <c r="AK24" i="7"/>
  <c r="AL24" i="7"/>
  <c r="AM24" i="7"/>
  <c r="AN24" i="7"/>
  <c r="AK25" i="7"/>
  <c r="AL25" i="7"/>
  <c r="AM25" i="7"/>
  <c r="AN25" i="7"/>
  <c r="AK26" i="7"/>
  <c r="AL26" i="7"/>
  <c r="AM26" i="7"/>
  <c r="AN26" i="7"/>
  <c r="AK27" i="7"/>
  <c r="AL27" i="7"/>
  <c r="AM27" i="7"/>
  <c r="AN27" i="7"/>
  <c r="AK28" i="7"/>
  <c r="AL28" i="7"/>
  <c r="AM28" i="7"/>
  <c r="AN28" i="7"/>
  <c r="AK29" i="7"/>
  <c r="AL29" i="7"/>
  <c r="AM29" i="7"/>
  <c r="AN29" i="7"/>
  <c r="AK30" i="7"/>
  <c r="AL30" i="7"/>
  <c r="AM30" i="7"/>
  <c r="AN30" i="7"/>
  <c r="AK31" i="7"/>
  <c r="AL31" i="7"/>
  <c r="AM31" i="7"/>
  <c r="AN31" i="7"/>
  <c r="AK32" i="7"/>
  <c r="AL32" i="7"/>
  <c r="AM32" i="7"/>
  <c r="AN32" i="7"/>
  <c r="AK33" i="7"/>
  <c r="AL33" i="7"/>
  <c r="AM33" i="7"/>
  <c r="AN33" i="7"/>
  <c r="AK34" i="7"/>
  <c r="AL34" i="7"/>
  <c r="AM34" i="7"/>
  <c r="AN34" i="7"/>
  <c r="AK35" i="7"/>
  <c r="AL35" i="7"/>
  <c r="AM35" i="7"/>
  <c r="AN35" i="7"/>
  <c r="AK36" i="7"/>
  <c r="AL36" i="7"/>
  <c r="AM36" i="7"/>
  <c r="AN36" i="7"/>
  <c r="AK37" i="7"/>
  <c r="AL37" i="7"/>
  <c r="AM37" i="7"/>
  <c r="AN37" i="7"/>
  <c r="AK38" i="7"/>
  <c r="AL38" i="7"/>
  <c r="AM38" i="7"/>
  <c r="AN38" i="7"/>
  <c r="AK39" i="7"/>
  <c r="AL39" i="7"/>
  <c r="AM39" i="7"/>
  <c r="AN39" i="7"/>
  <c r="AK40" i="7"/>
  <c r="AL40" i="7"/>
  <c r="AM40" i="7"/>
  <c r="AN40" i="7"/>
  <c r="AK41" i="7"/>
  <c r="AL41" i="7"/>
  <c r="AM41" i="7"/>
  <c r="AN41" i="7"/>
  <c r="AK42" i="7"/>
  <c r="AL42" i="7"/>
  <c r="AM42" i="7"/>
  <c r="AN42" i="7"/>
  <c r="AK43" i="7"/>
  <c r="AL43" i="7"/>
  <c r="AM43" i="7"/>
  <c r="AN43" i="7"/>
  <c r="AK44" i="7"/>
  <c r="AL44" i="7"/>
  <c r="AM44" i="7"/>
  <c r="AN44" i="7"/>
  <c r="AK45" i="7"/>
  <c r="AL45" i="7"/>
  <c r="AM45" i="7"/>
  <c r="AN45" i="7"/>
  <c r="AK46" i="7"/>
  <c r="AL46" i="7"/>
  <c r="AM46" i="7"/>
  <c r="AN46" i="7"/>
  <c r="AK47" i="7"/>
  <c r="AL47" i="7"/>
  <c r="AM47" i="7"/>
  <c r="AN47" i="7"/>
  <c r="AK48" i="7"/>
  <c r="AL48" i="7"/>
  <c r="AM48" i="7"/>
  <c r="AN48" i="7"/>
  <c r="AK49" i="7"/>
  <c r="AL49" i="7"/>
  <c r="AM49" i="7"/>
  <c r="AN49" i="7"/>
  <c r="AK50" i="7"/>
  <c r="AL50" i="7"/>
  <c r="AM50" i="7"/>
  <c r="AN50" i="7"/>
  <c r="AK51" i="7"/>
  <c r="AL51" i="7"/>
  <c r="AM51" i="7"/>
  <c r="AN51" i="7"/>
  <c r="AK52" i="7"/>
  <c r="AO52" i="7" s="1"/>
  <c r="AL52" i="7"/>
  <c r="AM52" i="7"/>
  <c r="AN52" i="7"/>
  <c r="AK53" i="7"/>
  <c r="AO53" i="7" s="1"/>
  <c r="AL53" i="7"/>
  <c r="AM53" i="7"/>
  <c r="AN53" i="7"/>
  <c r="AK54" i="7"/>
  <c r="AO54" i="7" s="1"/>
  <c r="AL54" i="7"/>
  <c r="AM54" i="7"/>
  <c r="AN54" i="7"/>
  <c r="AK55" i="7"/>
  <c r="AO55" i="7" s="1"/>
  <c r="AL55" i="7"/>
  <c r="AM55" i="7"/>
  <c r="AN55" i="7"/>
  <c r="AK56" i="7"/>
  <c r="AO56" i="7" s="1"/>
  <c r="AL56" i="7"/>
  <c r="AM56" i="7"/>
  <c r="AN56" i="7"/>
  <c r="AK57" i="7"/>
  <c r="AO57" i="7" s="1"/>
  <c r="AL57" i="7"/>
  <c r="AM57" i="7"/>
  <c r="AN57" i="7"/>
  <c r="AK58" i="7"/>
  <c r="AO58" i="7" s="1"/>
  <c r="AL58" i="7"/>
  <c r="AM58" i="7"/>
  <c r="AN58" i="7"/>
  <c r="AK59" i="7"/>
  <c r="AO59" i="7" s="1"/>
  <c r="AL59" i="7"/>
  <c r="AM59" i="7"/>
  <c r="AN59" i="7"/>
  <c r="AN4" i="7"/>
  <c r="AM4" i="7"/>
  <c r="AL4" i="7"/>
  <c r="AK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4" i="7"/>
  <c r="S2" i="28" l="1"/>
  <c r="G2" i="28"/>
  <c r="O2" i="28"/>
  <c r="AB34" i="28"/>
  <c r="AC34" i="28" s="1"/>
  <c r="H2" i="28"/>
  <c r="AB38" i="28"/>
  <c r="AE38" i="28" s="1"/>
  <c r="AF38" i="28" s="1"/>
  <c r="AE12" i="28"/>
  <c r="AF12" i="28" s="1"/>
  <c r="AC12" i="28"/>
  <c r="AE23" i="28"/>
  <c r="AF23" i="28" s="1"/>
  <c r="AC23" i="28"/>
  <c r="AC13" i="28"/>
  <c r="AE13" i="28"/>
  <c r="AF13" i="28" s="1"/>
  <c r="AC28" i="28"/>
  <c r="AE28" i="28"/>
  <c r="AF28" i="28" s="1"/>
  <c r="AE25" i="28"/>
  <c r="AF25" i="28" s="1"/>
  <c r="AC25" i="28"/>
  <c r="AE45" i="28"/>
  <c r="AF45" i="28" s="1"/>
  <c r="AC45" i="28"/>
  <c r="AC26" i="28"/>
  <c r="AE26" i="28"/>
  <c r="AF26" i="28" s="1"/>
  <c r="AC42" i="28"/>
  <c r="AE42" i="28"/>
  <c r="AF42" i="28" s="1"/>
  <c r="AC6" i="28"/>
  <c r="AE6" i="28"/>
  <c r="AF6" i="28" s="1"/>
  <c r="AC11" i="28"/>
  <c r="AE11" i="28"/>
  <c r="AF11" i="28" s="1"/>
  <c r="AE47" i="28"/>
  <c r="AF47" i="28" s="1"/>
  <c r="AC47" i="28"/>
  <c r="AE37" i="28"/>
  <c r="AF37" i="28" s="1"/>
  <c r="AC37" i="28"/>
  <c r="AE44" i="28"/>
  <c r="AF44" i="28" s="1"/>
  <c r="AC44" i="28"/>
  <c r="AE4" i="28"/>
  <c r="AF4" i="28" s="1"/>
  <c r="AC4" i="28"/>
  <c r="AB56" i="28"/>
  <c r="AE56" i="28" s="1"/>
  <c r="AE17" i="28"/>
  <c r="AF17" i="28" s="1"/>
  <c r="AC17" i="28"/>
  <c r="AE49" i="28"/>
  <c r="AF49" i="28" s="1"/>
  <c r="AC49" i="28"/>
  <c r="AC35" i="28"/>
  <c r="AE35" i="28"/>
  <c r="AF35" i="28" s="1"/>
  <c r="AH51" i="28"/>
  <c r="AG51" i="28"/>
  <c r="AE24" i="28"/>
  <c r="AF24" i="28" s="1"/>
  <c r="AC24" i="28"/>
  <c r="AE46" i="28"/>
  <c r="AF46" i="28" s="1"/>
  <c r="AC46" i="28"/>
  <c r="AE15" i="28"/>
  <c r="AF15" i="28" s="1"/>
  <c r="AC15" i="28"/>
  <c r="AE21" i="28"/>
  <c r="AF21" i="28" s="1"/>
  <c r="AC21" i="28"/>
  <c r="U9" i="28"/>
  <c r="V8" i="28"/>
  <c r="AB30" i="28"/>
  <c r="AB18" i="28"/>
  <c r="AE27" i="28"/>
  <c r="AF27" i="28" s="1"/>
  <c r="AC27" i="28"/>
  <c r="AE32" i="28"/>
  <c r="AF32" i="28" s="1"/>
  <c r="AC32" i="28"/>
  <c r="AC10" i="28"/>
  <c r="AE10" i="28"/>
  <c r="AF10" i="28" s="1"/>
  <c r="AE29" i="28"/>
  <c r="AF29" i="28" s="1"/>
  <c r="AC29" i="28"/>
  <c r="X7" i="28"/>
  <c r="W7" i="28"/>
  <c r="AE16" i="28"/>
  <c r="AF16" i="28" s="1"/>
  <c r="AC16" i="28"/>
  <c r="AB48" i="28"/>
  <c r="AB8" i="28"/>
  <c r="AB20" i="28"/>
  <c r="AE9" i="28"/>
  <c r="AF9" i="28" s="1"/>
  <c r="AC9" i="28"/>
  <c r="AE33" i="28"/>
  <c r="AF33" i="28" s="1"/>
  <c r="AC33" i="28"/>
  <c r="AE19" i="28"/>
  <c r="AF19" i="28" s="1"/>
  <c r="AC19" i="28"/>
  <c r="AC36" i="28"/>
  <c r="AE36" i="28"/>
  <c r="AF36" i="28" s="1"/>
  <c r="AE5" i="28"/>
  <c r="AF5" i="28" s="1"/>
  <c r="AC5" i="28"/>
  <c r="AE41" i="28"/>
  <c r="AF41" i="28" s="1"/>
  <c r="AC41" i="28"/>
  <c r="AE7" i="28"/>
  <c r="AF7" i="28" s="1"/>
  <c r="AC7" i="28"/>
  <c r="AC43" i="28"/>
  <c r="AE43" i="28"/>
  <c r="AF43" i="28" s="1"/>
  <c r="AB50" i="28"/>
  <c r="AE31" i="28"/>
  <c r="AF31" i="28" s="1"/>
  <c r="AC31" i="28"/>
  <c r="AB40" i="28"/>
  <c r="AE22" i="28"/>
  <c r="AF22" i="28" s="1"/>
  <c r="AC22" i="28"/>
  <c r="AC14" i="28"/>
  <c r="AE14" i="28"/>
  <c r="AF14" i="28" s="1"/>
  <c r="AE39" i="28"/>
  <c r="AF39" i="28" s="1"/>
  <c r="AC39" i="28"/>
  <c r="AB58" i="28"/>
  <c r="AE58" i="28" s="1"/>
  <c r="Y7" i="17"/>
  <c r="X7" i="17"/>
  <c r="V9" i="17"/>
  <c r="W8" i="17"/>
  <c r="AB16" i="14"/>
  <c r="P2" i="14"/>
  <c r="G2" i="14"/>
  <c r="AB40" i="14"/>
  <c r="AB42" i="14"/>
  <c r="AB48" i="14"/>
  <c r="AC48" i="14" s="1"/>
  <c r="AB12" i="14"/>
  <c r="AB44" i="14"/>
  <c r="AE44" i="14" s="1"/>
  <c r="AF44" i="14" s="1"/>
  <c r="AB13" i="14"/>
  <c r="T2" i="14"/>
  <c r="K2" i="14"/>
  <c r="AB22" i="14"/>
  <c r="AB36" i="14"/>
  <c r="AC36" i="14" s="1"/>
  <c r="AB26" i="14"/>
  <c r="AC26" i="14" s="1"/>
  <c r="AB21" i="14"/>
  <c r="AB34" i="14"/>
  <c r="AC34" i="14" s="1"/>
  <c r="AB4" i="14"/>
  <c r="AB8" i="14"/>
  <c r="AB45" i="14"/>
  <c r="AE49" i="14"/>
  <c r="AF49" i="14" s="1"/>
  <c r="AC49" i="14"/>
  <c r="AC28" i="14"/>
  <c r="AE28" i="14"/>
  <c r="AF28" i="14" s="1"/>
  <c r="AC10" i="14"/>
  <c r="AE10" i="14"/>
  <c r="AF10" i="14" s="1"/>
  <c r="AB25" i="14"/>
  <c r="AE31" i="14"/>
  <c r="AF31" i="14" s="1"/>
  <c r="AC31" i="14"/>
  <c r="AC7" i="14"/>
  <c r="AE7" i="14"/>
  <c r="AF7" i="14" s="1"/>
  <c r="AE4" i="14"/>
  <c r="AF4" i="14" s="1"/>
  <c r="AC4" i="14"/>
  <c r="AC16" i="14"/>
  <c r="AE16" i="14"/>
  <c r="AF16" i="14" s="1"/>
  <c r="AB29" i="14"/>
  <c r="AB53" i="14"/>
  <c r="AE53" i="14" s="1"/>
  <c r="AE23" i="14"/>
  <c r="AF23" i="14" s="1"/>
  <c r="AC23" i="14"/>
  <c r="AE11" i="14"/>
  <c r="AF11" i="14" s="1"/>
  <c r="AC11" i="14"/>
  <c r="X7" i="14"/>
  <c r="W7" i="14"/>
  <c r="AE14" i="14"/>
  <c r="AF14" i="14" s="1"/>
  <c r="AC14" i="14"/>
  <c r="AE6" i="14"/>
  <c r="AF6" i="14" s="1"/>
  <c r="AC6" i="14"/>
  <c r="AE43" i="14"/>
  <c r="AF43" i="14" s="1"/>
  <c r="AC43" i="14"/>
  <c r="AC21" i="14"/>
  <c r="AE21" i="14"/>
  <c r="AF21" i="14" s="1"/>
  <c r="AE22" i="14"/>
  <c r="AF22" i="14" s="1"/>
  <c r="AC22" i="14"/>
  <c r="AE30" i="14"/>
  <c r="AF30" i="14" s="1"/>
  <c r="AC30" i="14"/>
  <c r="AC38" i="14"/>
  <c r="AE38" i="14"/>
  <c r="AF38" i="14" s="1"/>
  <c r="AE35" i="14"/>
  <c r="AF35" i="14" s="1"/>
  <c r="AC35" i="14"/>
  <c r="AB20" i="14"/>
  <c r="AB24" i="14"/>
  <c r="AB9" i="14"/>
  <c r="AB57" i="14"/>
  <c r="AE57" i="14" s="1"/>
  <c r="AC15" i="14"/>
  <c r="AE15" i="14"/>
  <c r="AF15" i="14" s="1"/>
  <c r="AC40" i="14"/>
  <c r="AE40" i="14"/>
  <c r="AF40" i="14" s="1"/>
  <c r="AE12" i="14"/>
  <c r="AF12" i="14" s="1"/>
  <c r="AC12" i="14"/>
  <c r="AC5" i="14"/>
  <c r="AE5" i="14"/>
  <c r="AF5" i="14" s="1"/>
  <c r="AE45" i="14"/>
  <c r="AF45" i="14" s="1"/>
  <c r="AC45" i="14"/>
  <c r="AE42" i="14"/>
  <c r="AF42" i="14" s="1"/>
  <c r="AC42" i="14"/>
  <c r="AE19" i="14"/>
  <c r="AF19" i="14" s="1"/>
  <c r="AC19" i="14"/>
  <c r="AE50" i="14"/>
  <c r="AF50" i="14" s="1"/>
  <c r="AC50" i="14"/>
  <c r="AB32" i="14"/>
  <c r="AB17" i="14"/>
  <c r="AB33" i="14"/>
  <c r="AE27" i="14"/>
  <c r="AF27" i="14" s="1"/>
  <c r="AC27" i="14"/>
  <c r="AC39" i="14"/>
  <c r="AE39" i="14"/>
  <c r="AF39" i="14" s="1"/>
  <c r="AC47" i="14"/>
  <c r="AE47" i="14"/>
  <c r="AF47" i="14" s="1"/>
  <c r="AE13" i="14"/>
  <c r="AF13" i="14" s="1"/>
  <c r="AC13" i="14"/>
  <c r="AC41" i="14"/>
  <c r="AE41" i="14"/>
  <c r="AF41" i="14" s="1"/>
  <c r="AE18" i="14"/>
  <c r="AF18" i="14" s="1"/>
  <c r="AC18" i="14"/>
  <c r="AE46" i="14"/>
  <c r="AF46" i="14" s="1"/>
  <c r="AC46" i="14"/>
  <c r="AE8" i="14"/>
  <c r="AF8" i="14" s="1"/>
  <c r="AC8" i="14"/>
  <c r="V8" i="14"/>
  <c r="U9" i="14"/>
  <c r="AB37" i="14"/>
  <c r="AH51" i="14"/>
  <c r="AG51" i="14"/>
  <c r="AE34" i="28" l="1"/>
  <c r="AF34" i="28" s="1"/>
  <c r="AH34" i="28" s="1"/>
  <c r="AC38" i="28"/>
  <c r="AE50" i="28"/>
  <c r="AF50" i="28" s="1"/>
  <c r="AC50" i="28"/>
  <c r="AC30" i="28"/>
  <c r="AE30" i="28"/>
  <c r="AF30" i="28" s="1"/>
  <c r="AG15" i="28"/>
  <c r="AH15" i="28"/>
  <c r="AH6" i="28"/>
  <c r="AG6" i="28"/>
  <c r="AG22" i="28"/>
  <c r="AH22" i="28"/>
  <c r="AH19" i="28"/>
  <c r="AG19" i="28"/>
  <c r="AE40" i="28"/>
  <c r="AF40" i="28" s="1"/>
  <c r="AC40" i="28"/>
  <c r="AG16" i="28"/>
  <c r="AH16" i="28"/>
  <c r="AH32" i="28"/>
  <c r="AG32" i="28"/>
  <c r="AH21" i="28"/>
  <c r="AG21" i="28"/>
  <c r="AH24" i="28"/>
  <c r="AG24" i="28"/>
  <c r="AG17" i="28"/>
  <c r="AH17" i="28"/>
  <c r="AG26" i="28"/>
  <c r="AH26" i="28"/>
  <c r="AH13" i="28"/>
  <c r="AG13" i="28"/>
  <c r="AE18" i="28"/>
  <c r="AF18" i="28" s="1"/>
  <c r="AC18" i="28"/>
  <c r="AG35" i="28"/>
  <c r="AH35" i="28"/>
  <c r="AG4" i="28"/>
  <c r="AH4" i="28"/>
  <c r="AH23" i="28"/>
  <c r="AG23" i="28"/>
  <c r="AG14" i="28"/>
  <c r="AH14" i="28"/>
  <c r="AH43" i="28"/>
  <c r="AG43" i="28"/>
  <c r="AG36" i="28"/>
  <c r="AH36" i="28"/>
  <c r="AG7" i="28"/>
  <c r="AH7" i="28"/>
  <c r="AG37" i="28"/>
  <c r="AH37" i="28"/>
  <c r="AG39" i="28"/>
  <c r="AH39" i="28"/>
  <c r="AH41" i="28"/>
  <c r="AG41" i="28"/>
  <c r="AH33" i="28"/>
  <c r="AG33" i="28"/>
  <c r="AH47" i="28"/>
  <c r="AG47" i="28"/>
  <c r="AG31" i="28"/>
  <c r="AH31" i="28"/>
  <c r="AG27" i="28"/>
  <c r="AH27" i="28"/>
  <c r="AG11" i="28"/>
  <c r="AH11" i="28"/>
  <c r="AH5" i="28"/>
  <c r="AG5" i="28"/>
  <c r="AH45" i="28"/>
  <c r="AG45" i="28"/>
  <c r="AG38" i="28"/>
  <c r="AH38" i="28"/>
  <c r="AG9" i="28"/>
  <c r="AH9" i="28"/>
  <c r="AE20" i="28"/>
  <c r="AF20" i="28" s="1"/>
  <c r="AC20" i="28"/>
  <c r="AG29" i="28"/>
  <c r="AH29" i="28"/>
  <c r="AE8" i="28"/>
  <c r="AF8" i="28" s="1"/>
  <c r="AC8" i="28"/>
  <c r="AH10" i="28"/>
  <c r="AG10" i="28"/>
  <c r="W8" i="28"/>
  <c r="X8" i="28"/>
  <c r="AH44" i="28"/>
  <c r="AG44" i="28"/>
  <c r="AH25" i="28"/>
  <c r="AG25" i="28"/>
  <c r="AE48" i="28"/>
  <c r="AF48" i="28" s="1"/>
  <c r="AC48" i="28"/>
  <c r="V9" i="28"/>
  <c r="U10" i="28"/>
  <c r="AG46" i="28"/>
  <c r="AH46" i="28"/>
  <c r="AH49" i="28"/>
  <c r="AG49" i="28"/>
  <c r="AH42" i="28"/>
  <c r="AG42" i="28"/>
  <c r="AG28" i="28"/>
  <c r="AH28" i="28"/>
  <c r="AH12" i="28"/>
  <c r="AG12" i="28"/>
  <c r="Y8" i="17"/>
  <c r="X8" i="17"/>
  <c r="V10" i="17"/>
  <c r="W9" i="17"/>
  <c r="AE48" i="14"/>
  <c r="AF48" i="14" s="1"/>
  <c r="AG48" i="14" s="1"/>
  <c r="AE26" i="14"/>
  <c r="AF26" i="14" s="1"/>
  <c r="AC44" i="14"/>
  <c r="AE34" i="14"/>
  <c r="AF34" i="14" s="1"/>
  <c r="AE36" i="14"/>
  <c r="AF36" i="14" s="1"/>
  <c r="AG36" i="14" s="1"/>
  <c r="AC25" i="14"/>
  <c r="AE25" i="14"/>
  <c r="AF25" i="14" s="1"/>
  <c r="AG40" i="14"/>
  <c r="AH40" i="14"/>
  <c r="AG23" i="14"/>
  <c r="AH23" i="14"/>
  <c r="AH10" i="14"/>
  <c r="AG10" i="14"/>
  <c r="AC17" i="14"/>
  <c r="AE17" i="14"/>
  <c r="AF17" i="14" s="1"/>
  <c r="AH15" i="14"/>
  <c r="AG15" i="14"/>
  <c r="AC29" i="14"/>
  <c r="AE29" i="14"/>
  <c r="AF29" i="14" s="1"/>
  <c r="AH28" i="14"/>
  <c r="AG28" i="14"/>
  <c r="AG34" i="14"/>
  <c r="AH34" i="14"/>
  <c r="AH47" i="14"/>
  <c r="AG47" i="14"/>
  <c r="AE32" i="14"/>
  <c r="AF32" i="14" s="1"/>
  <c r="AC32" i="14"/>
  <c r="AH45" i="14"/>
  <c r="AG45" i="14"/>
  <c r="AH43" i="14"/>
  <c r="AG43" i="14"/>
  <c r="AE20" i="14"/>
  <c r="AF20" i="14" s="1"/>
  <c r="AC20" i="14"/>
  <c r="AH14" i="14"/>
  <c r="AG14" i="14"/>
  <c r="AG27" i="14"/>
  <c r="AH27" i="14"/>
  <c r="AH21" i="14"/>
  <c r="AG21" i="14"/>
  <c r="AG4" i="14"/>
  <c r="AH4" i="14"/>
  <c r="AC37" i="14"/>
  <c r="AE37" i="14"/>
  <c r="AF37" i="14" s="1"/>
  <c r="AG26" i="14"/>
  <c r="AH26" i="14"/>
  <c r="AG31" i="14"/>
  <c r="AH31" i="14"/>
  <c r="AG41" i="14"/>
  <c r="AH41" i="14"/>
  <c r="AH19" i="14"/>
  <c r="AG19" i="14"/>
  <c r="AH12" i="14"/>
  <c r="AG12" i="14"/>
  <c r="AH22" i="14"/>
  <c r="AG22" i="14"/>
  <c r="AH8" i="14"/>
  <c r="AG8" i="14"/>
  <c r="AG38" i="14"/>
  <c r="AH38" i="14"/>
  <c r="AH46" i="14"/>
  <c r="AG46" i="14"/>
  <c r="AH5" i="14"/>
  <c r="AG5" i="14"/>
  <c r="V9" i="14"/>
  <c r="U10" i="14"/>
  <c r="AH39" i="14"/>
  <c r="AG39" i="14"/>
  <c r="AH50" i="14"/>
  <c r="AG50" i="14"/>
  <c r="AE9" i="14"/>
  <c r="AF9" i="14" s="1"/>
  <c r="AC9" i="14"/>
  <c r="AH30" i="14"/>
  <c r="AG30" i="14"/>
  <c r="AG6" i="14"/>
  <c r="AH6" i="14"/>
  <c r="AH16" i="14"/>
  <c r="AG16" i="14"/>
  <c r="AH36" i="14"/>
  <c r="AH44" i="14"/>
  <c r="AG44" i="14"/>
  <c r="AC33" i="14"/>
  <c r="AE33" i="14"/>
  <c r="AF33" i="14" s="1"/>
  <c r="AG42" i="14"/>
  <c r="AH42" i="14"/>
  <c r="AH35" i="14"/>
  <c r="AG35" i="14"/>
  <c r="AH7" i="14"/>
  <c r="AG7" i="14"/>
  <c r="AG13" i="14"/>
  <c r="AH13" i="14"/>
  <c r="W8" i="14"/>
  <c r="X8" i="14"/>
  <c r="AG18" i="14"/>
  <c r="AH18" i="14"/>
  <c r="AE24" i="14"/>
  <c r="AF24" i="14" s="1"/>
  <c r="AC24" i="14"/>
  <c r="AH11" i="14"/>
  <c r="AG11" i="14"/>
  <c r="AH49" i="14"/>
  <c r="AG49" i="14"/>
  <c r="AA37" i="7"/>
  <c r="AB37" i="7" s="1"/>
  <c r="AA46" i="7"/>
  <c r="AB46" i="7" s="1"/>
  <c r="Z30" i="7"/>
  <c r="Z31" i="7"/>
  <c r="AA31" i="7" s="1"/>
  <c r="AB31" i="7" s="1"/>
  <c r="Z32" i="7"/>
  <c r="AA32" i="7" s="1"/>
  <c r="AB32" i="7" s="1"/>
  <c r="Z33" i="7"/>
  <c r="Z34" i="7"/>
  <c r="Z35" i="7"/>
  <c r="AA34" i="7" s="1"/>
  <c r="AB34" i="7" s="1"/>
  <c r="Z36" i="7"/>
  <c r="Z37" i="7"/>
  <c r="Z38" i="7"/>
  <c r="Z39" i="7"/>
  <c r="Z40" i="7"/>
  <c r="Z41" i="7"/>
  <c r="Z42" i="7"/>
  <c r="AA42" i="7" s="1"/>
  <c r="AB42" i="7" s="1"/>
  <c r="Z43" i="7"/>
  <c r="AA43" i="7" s="1"/>
  <c r="AB43" i="7" s="1"/>
  <c r="Z44" i="7"/>
  <c r="AA44" i="7" s="1"/>
  <c r="AB44" i="7" s="1"/>
  <c r="Z45" i="7"/>
  <c r="Z46" i="7"/>
  <c r="Z47" i="7"/>
  <c r="AA47" i="7" s="1"/>
  <c r="AB47" i="7" s="1"/>
  <c r="Z48" i="7"/>
  <c r="Z49" i="7"/>
  <c r="Z50" i="7"/>
  <c r="AA50" i="7" s="1"/>
  <c r="AB50" i="7" s="1"/>
  <c r="Q33" i="7"/>
  <c r="V5" i="7"/>
  <c r="R32" i="7"/>
  <c r="S32" i="7" s="1"/>
  <c r="T32" i="7" s="1"/>
  <c r="R33" i="7"/>
  <c r="S33" i="7" s="1"/>
  <c r="T33" i="7" s="1"/>
  <c r="R34" i="7"/>
  <c r="S34" i="7" s="1"/>
  <c r="T34" i="7" s="1"/>
  <c r="R35" i="7"/>
  <c r="S35" i="7" s="1"/>
  <c r="T35" i="7" s="1"/>
  <c r="R36" i="7"/>
  <c r="S36" i="7" s="1"/>
  <c r="T36" i="7" s="1"/>
  <c r="R37" i="7"/>
  <c r="S37" i="7" s="1"/>
  <c r="T37" i="7" s="1"/>
  <c r="R38" i="7"/>
  <c r="S38" i="7" s="1"/>
  <c r="T38" i="7" s="1"/>
  <c r="R39" i="7"/>
  <c r="S39" i="7" s="1"/>
  <c r="T39" i="7" s="1"/>
  <c r="R40" i="7"/>
  <c r="S40" i="7" s="1"/>
  <c r="T40" i="7" s="1"/>
  <c r="R41" i="7"/>
  <c r="S41" i="7" s="1"/>
  <c r="T41" i="7" s="1"/>
  <c r="R42" i="7"/>
  <c r="S42" i="7" s="1"/>
  <c r="T42" i="7" s="1"/>
  <c r="R43" i="7"/>
  <c r="S43" i="7" s="1"/>
  <c r="T43" i="7" s="1"/>
  <c r="R44" i="7"/>
  <c r="S44" i="7" s="1"/>
  <c r="T44" i="7" s="1"/>
  <c r="R45" i="7"/>
  <c r="S45" i="7" s="1"/>
  <c r="T45" i="7" s="1"/>
  <c r="R46" i="7"/>
  <c r="S46" i="7" s="1"/>
  <c r="T46" i="7" s="1"/>
  <c r="R47" i="7"/>
  <c r="S47" i="7" s="1"/>
  <c r="T47" i="7" s="1"/>
  <c r="R48" i="7"/>
  <c r="S48" i="7" s="1"/>
  <c r="T48" i="7" s="1"/>
  <c r="R49" i="7"/>
  <c r="S49" i="7" s="1"/>
  <c r="T49" i="7" s="1"/>
  <c r="R50" i="7"/>
  <c r="S50" i="7" s="1"/>
  <c r="T50" i="7" s="1"/>
  <c r="R51" i="7"/>
  <c r="S51" i="7" s="1"/>
  <c r="T51" i="7" s="1"/>
  <c r="R52" i="7"/>
  <c r="N52" i="7"/>
  <c r="N32" i="7"/>
  <c r="O32" i="7" s="1"/>
  <c r="P32" i="7" s="1"/>
  <c r="N33" i="7"/>
  <c r="O33" i="7" s="1"/>
  <c r="P33" i="7" s="1"/>
  <c r="N34" i="7"/>
  <c r="O34" i="7" s="1"/>
  <c r="P34" i="7" s="1"/>
  <c r="N35" i="7"/>
  <c r="O35" i="7" s="1"/>
  <c r="P35" i="7" s="1"/>
  <c r="N36" i="7"/>
  <c r="O36" i="7" s="1"/>
  <c r="P36" i="7" s="1"/>
  <c r="N37" i="7"/>
  <c r="O37" i="7" s="1"/>
  <c r="P37" i="7" s="1"/>
  <c r="N38" i="7"/>
  <c r="O38" i="7" s="1"/>
  <c r="P38" i="7" s="1"/>
  <c r="N39" i="7"/>
  <c r="O39" i="7" s="1"/>
  <c r="P39" i="7" s="1"/>
  <c r="N40" i="7"/>
  <c r="O40" i="7" s="1"/>
  <c r="P40" i="7" s="1"/>
  <c r="N41" i="7"/>
  <c r="O41" i="7" s="1"/>
  <c r="P41" i="7" s="1"/>
  <c r="N42" i="7"/>
  <c r="O42" i="7" s="1"/>
  <c r="P42" i="7" s="1"/>
  <c r="N43" i="7"/>
  <c r="O43" i="7" s="1"/>
  <c r="P43" i="7" s="1"/>
  <c r="N44" i="7"/>
  <c r="O44" i="7" s="1"/>
  <c r="P44" i="7" s="1"/>
  <c r="N45" i="7"/>
  <c r="O45" i="7" s="1"/>
  <c r="P45" i="7" s="1"/>
  <c r="N46" i="7"/>
  <c r="O46" i="7" s="1"/>
  <c r="P46" i="7" s="1"/>
  <c r="N47" i="7"/>
  <c r="O47" i="7" s="1"/>
  <c r="P47" i="7" s="1"/>
  <c r="N48" i="7"/>
  <c r="O48" i="7" s="1"/>
  <c r="P48" i="7" s="1"/>
  <c r="N49" i="7"/>
  <c r="O49" i="7" s="1"/>
  <c r="P49" i="7" s="1"/>
  <c r="N50" i="7"/>
  <c r="O50" i="7" s="1"/>
  <c r="P50" i="7" s="1"/>
  <c r="N51" i="7"/>
  <c r="O51" i="7" s="1"/>
  <c r="P51" i="7" s="1"/>
  <c r="J9" i="7"/>
  <c r="J13" i="7"/>
  <c r="J17" i="7"/>
  <c r="J31" i="7"/>
  <c r="K31" i="7" s="1"/>
  <c r="L31" i="7" s="1"/>
  <c r="J32" i="7"/>
  <c r="J33" i="7"/>
  <c r="K33" i="7" s="1"/>
  <c r="L33" i="7" s="1"/>
  <c r="J34" i="7"/>
  <c r="K34" i="7" s="1"/>
  <c r="L34" i="7" s="1"/>
  <c r="J35" i="7"/>
  <c r="K35" i="7" s="1"/>
  <c r="L35" i="7" s="1"/>
  <c r="J36" i="7"/>
  <c r="K36" i="7" s="1"/>
  <c r="M36" i="7" s="1"/>
  <c r="J37" i="7"/>
  <c r="K37" i="7" s="1"/>
  <c r="L37" i="7" s="1"/>
  <c r="J38" i="7"/>
  <c r="K38" i="7" s="1"/>
  <c r="L38" i="7" s="1"/>
  <c r="J39" i="7"/>
  <c r="K39" i="7" s="1"/>
  <c r="L39" i="7" s="1"/>
  <c r="J40" i="7"/>
  <c r="K40" i="7" s="1"/>
  <c r="M40" i="7" s="1"/>
  <c r="J41" i="7"/>
  <c r="K41" i="7" s="1"/>
  <c r="L41" i="7" s="1"/>
  <c r="J42" i="7"/>
  <c r="K42" i="7" s="1"/>
  <c r="L42" i="7" s="1"/>
  <c r="J43" i="7"/>
  <c r="K43" i="7" s="1"/>
  <c r="L43" i="7" s="1"/>
  <c r="J44" i="7"/>
  <c r="K44" i="7" s="1"/>
  <c r="M44" i="7" s="1"/>
  <c r="J45" i="7"/>
  <c r="K45" i="7" s="1"/>
  <c r="L45" i="7" s="1"/>
  <c r="J46" i="7"/>
  <c r="K46" i="7" s="1"/>
  <c r="L46" i="7" s="1"/>
  <c r="J47" i="7"/>
  <c r="K47" i="7" s="1"/>
  <c r="L47" i="7" s="1"/>
  <c r="J48" i="7"/>
  <c r="K48" i="7" s="1"/>
  <c r="M48" i="7" s="1"/>
  <c r="J49" i="7"/>
  <c r="K49" i="7" s="1"/>
  <c r="L49" i="7" s="1"/>
  <c r="J50" i="7"/>
  <c r="K50" i="7" s="1"/>
  <c r="L50" i="7" s="1"/>
  <c r="J51" i="7"/>
  <c r="K51" i="7" s="1"/>
  <c r="L51" i="7" s="1"/>
  <c r="J52" i="7"/>
  <c r="F52" i="7"/>
  <c r="F7" i="7"/>
  <c r="G7" i="7" s="1"/>
  <c r="I7" i="7" s="1"/>
  <c r="F8" i="7"/>
  <c r="G8" i="7" s="1"/>
  <c r="H8" i="7" s="1"/>
  <c r="F9" i="7"/>
  <c r="F11" i="7"/>
  <c r="G11" i="7" s="1"/>
  <c r="I11" i="7" s="1"/>
  <c r="F12" i="7"/>
  <c r="G12" i="7" s="1"/>
  <c r="I12" i="7" s="1"/>
  <c r="F13" i="7"/>
  <c r="F15" i="7"/>
  <c r="G15" i="7" s="1"/>
  <c r="H15" i="7" s="1"/>
  <c r="F16" i="7"/>
  <c r="G16" i="7" s="1"/>
  <c r="H16" i="7" s="1"/>
  <c r="F17" i="7"/>
  <c r="F19" i="7"/>
  <c r="F21" i="7"/>
  <c r="F23" i="7"/>
  <c r="F25" i="7"/>
  <c r="F27" i="7"/>
  <c r="F29" i="7"/>
  <c r="G29" i="7" s="1"/>
  <c r="H29" i="7" s="1"/>
  <c r="F30" i="7"/>
  <c r="G30" i="7" s="1"/>
  <c r="H30" i="7" s="1"/>
  <c r="F31" i="7"/>
  <c r="G31" i="7" s="1"/>
  <c r="I31" i="7" s="1"/>
  <c r="F32" i="7"/>
  <c r="G32" i="7" s="1"/>
  <c r="H32" i="7" s="1"/>
  <c r="F33" i="7"/>
  <c r="G33" i="7" s="1"/>
  <c r="H33" i="7" s="1"/>
  <c r="F34" i="7"/>
  <c r="G34" i="7" s="1"/>
  <c r="I34" i="7" s="1"/>
  <c r="F35" i="7"/>
  <c r="G35" i="7" s="1"/>
  <c r="I35" i="7" s="1"/>
  <c r="F36" i="7"/>
  <c r="G36" i="7" s="1"/>
  <c r="H36" i="7" s="1"/>
  <c r="F37" i="7"/>
  <c r="G37" i="7" s="1"/>
  <c r="H37" i="7" s="1"/>
  <c r="F38" i="7"/>
  <c r="G38" i="7" s="1"/>
  <c r="H38" i="7" s="1"/>
  <c r="F39" i="7"/>
  <c r="G39" i="7" s="1"/>
  <c r="I39" i="7" s="1"/>
  <c r="F40" i="7"/>
  <c r="G40" i="7" s="1"/>
  <c r="H40" i="7" s="1"/>
  <c r="F41" i="7"/>
  <c r="G41" i="7" s="1"/>
  <c r="H41" i="7" s="1"/>
  <c r="F42" i="7"/>
  <c r="G42" i="7" s="1"/>
  <c r="H42" i="7" s="1"/>
  <c r="F43" i="7"/>
  <c r="G43" i="7" s="1"/>
  <c r="H43" i="7" s="1"/>
  <c r="F44" i="7"/>
  <c r="G44" i="7" s="1"/>
  <c r="H44" i="7" s="1"/>
  <c r="F45" i="7"/>
  <c r="G45" i="7" s="1"/>
  <c r="H45" i="7" s="1"/>
  <c r="F46" i="7"/>
  <c r="G46" i="7" s="1"/>
  <c r="H46" i="7" s="1"/>
  <c r="F47" i="7"/>
  <c r="G47" i="7" s="1"/>
  <c r="I47" i="7" s="1"/>
  <c r="F48" i="7"/>
  <c r="G48" i="7" s="1"/>
  <c r="H48" i="7" s="1"/>
  <c r="F49" i="7"/>
  <c r="G49" i="7" s="1"/>
  <c r="H49" i="7" s="1"/>
  <c r="F50" i="7"/>
  <c r="G50" i="7" s="1"/>
  <c r="I50" i="7" s="1"/>
  <c r="F51" i="7"/>
  <c r="G51" i="7" s="1"/>
  <c r="I51" i="7" s="1"/>
  <c r="F5" i="7"/>
  <c r="M49" i="7" l="1"/>
  <c r="AA35" i="7"/>
  <c r="AB35" i="7" s="1"/>
  <c r="AA49" i="7"/>
  <c r="AB49" i="7" s="1"/>
  <c r="AA41" i="7"/>
  <c r="AB41" i="7" s="1"/>
  <c r="AA33" i="7"/>
  <c r="AB33" i="7" s="1"/>
  <c r="AA48" i="7"/>
  <c r="AB48" i="7" s="1"/>
  <c r="AA39" i="7"/>
  <c r="AB39" i="7" s="1"/>
  <c r="AA30" i="7"/>
  <c r="AB30" i="7" s="1"/>
  <c r="AA38" i="7"/>
  <c r="AB38" i="7" s="1"/>
  <c r="H34" i="7"/>
  <c r="AA45" i="7"/>
  <c r="AB45" i="7" s="1"/>
  <c r="AG34" i="28"/>
  <c r="AH48" i="28"/>
  <c r="AG48" i="28"/>
  <c r="AG8" i="28"/>
  <c r="AH8" i="28"/>
  <c r="AG18" i="28"/>
  <c r="AH18" i="28"/>
  <c r="AH40" i="28"/>
  <c r="AG40" i="28"/>
  <c r="AG30" i="28"/>
  <c r="AH30" i="28"/>
  <c r="U11" i="28"/>
  <c r="V10" i="28"/>
  <c r="W9" i="28"/>
  <c r="X9" i="28"/>
  <c r="AG20" i="28"/>
  <c r="AH20" i="28"/>
  <c r="AF2" i="28"/>
  <c r="AH50" i="28"/>
  <c r="AG50" i="28"/>
  <c r="Y9" i="17"/>
  <c r="X9" i="17"/>
  <c r="W10" i="17"/>
  <c r="V11" i="17"/>
  <c r="AH48" i="14"/>
  <c r="AH37" i="14"/>
  <c r="AG37" i="14"/>
  <c r="AG9" i="14"/>
  <c r="AH9" i="14"/>
  <c r="AH20" i="14"/>
  <c r="AG20" i="14"/>
  <c r="AH24" i="14"/>
  <c r="AG24" i="14"/>
  <c r="AH29" i="14"/>
  <c r="AG29" i="14"/>
  <c r="AH17" i="14"/>
  <c r="AG17" i="14"/>
  <c r="AH25" i="14"/>
  <c r="AG25" i="14"/>
  <c r="U11" i="14"/>
  <c r="V10" i="14"/>
  <c r="X9" i="14"/>
  <c r="W9" i="14"/>
  <c r="AG32" i="14"/>
  <c r="AH32" i="14"/>
  <c r="AF2" i="14"/>
  <c r="AG33" i="14"/>
  <c r="AH33" i="14"/>
  <c r="M33" i="7"/>
  <c r="AA36" i="7"/>
  <c r="AB36" i="7" s="1"/>
  <c r="Q49" i="7"/>
  <c r="AA40" i="7"/>
  <c r="AB40" i="7" s="1"/>
  <c r="I43" i="7"/>
  <c r="H12" i="7"/>
  <c r="U48" i="7"/>
  <c r="H11" i="7"/>
  <c r="U39" i="7"/>
  <c r="H51" i="7"/>
  <c r="U32" i="7"/>
  <c r="H50" i="7"/>
  <c r="I41" i="7"/>
  <c r="H35" i="7"/>
  <c r="Q40" i="7"/>
  <c r="M34" i="7"/>
  <c r="Q34" i="7"/>
  <c r="U38" i="7"/>
  <c r="I49" i="7"/>
  <c r="M50" i="7"/>
  <c r="Q50" i="7"/>
  <c r="Q32" i="7"/>
  <c r="I33" i="7"/>
  <c r="Q48" i="7"/>
  <c r="U47" i="7"/>
  <c r="I42" i="7"/>
  <c r="I15" i="7"/>
  <c r="M42" i="7"/>
  <c r="Q42" i="7"/>
  <c r="U46" i="7"/>
  <c r="M41" i="7"/>
  <c r="Q41" i="7"/>
  <c r="U40" i="7"/>
  <c r="I46" i="7"/>
  <c r="I38" i="7"/>
  <c r="H47" i="7"/>
  <c r="H31" i="7"/>
  <c r="M39" i="7"/>
  <c r="I45" i="7"/>
  <c r="I37" i="7"/>
  <c r="I29" i="7"/>
  <c r="M46" i="7"/>
  <c r="M38" i="7"/>
  <c r="Q46" i="7"/>
  <c r="Q38" i="7"/>
  <c r="U44" i="7"/>
  <c r="U36" i="7"/>
  <c r="M31" i="7"/>
  <c r="Q39" i="7"/>
  <c r="U45" i="7"/>
  <c r="U37" i="7"/>
  <c r="M45" i="7"/>
  <c r="M37" i="7"/>
  <c r="Q45" i="7"/>
  <c r="Q37" i="7"/>
  <c r="U51" i="7"/>
  <c r="U43" i="7"/>
  <c r="U35" i="7"/>
  <c r="H39" i="7"/>
  <c r="H7" i="7"/>
  <c r="I30" i="7"/>
  <c r="M47" i="7"/>
  <c r="Q47" i="7"/>
  <c r="I48" i="7"/>
  <c r="I44" i="7"/>
  <c r="I40" i="7"/>
  <c r="I36" i="7"/>
  <c r="I32" i="7"/>
  <c r="I16" i="7"/>
  <c r="I8" i="7"/>
  <c r="Q44" i="7"/>
  <c r="Q36" i="7"/>
  <c r="U50" i="7"/>
  <c r="U42" i="7"/>
  <c r="U34" i="7"/>
  <c r="M51" i="7"/>
  <c r="M43" i="7"/>
  <c r="M35" i="7"/>
  <c r="Q51" i="7"/>
  <c r="Q43" i="7"/>
  <c r="Q35" i="7"/>
  <c r="U49" i="7"/>
  <c r="U41" i="7"/>
  <c r="U33" i="7"/>
  <c r="L40" i="7"/>
  <c r="L44" i="7"/>
  <c r="L36" i="7"/>
  <c r="K32" i="7"/>
  <c r="L48" i="7"/>
  <c r="AH2" i="28" l="1"/>
  <c r="AG2" i="28"/>
  <c r="X10" i="28"/>
  <c r="W10" i="28"/>
  <c r="U12" i="28"/>
  <c r="V11" i="28"/>
  <c r="X10" i="17"/>
  <c r="Y10" i="17"/>
  <c r="V12" i="17"/>
  <c r="W11" i="17"/>
  <c r="AH2" i="14"/>
  <c r="AG2" i="14"/>
  <c r="X10" i="14"/>
  <c r="W10" i="14"/>
  <c r="V11" i="14"/>
  <c r="U12" i="14"/>
  <c r="L32" i="7"/>
  <c r="M32" i="7"/>
  <c r="E49" i="11"/>
  <c r="F49" i="11" s="1"/>
  <c r="E47" i="11"/>
  <c r="F47" i="11" s="1"/>
  <c r="E45" i="11"/>
  <c r="F45" i="11" s="1"/>
  <c r="E43" i="11"/>
  <c r="F43" i="11" s="1"/>
  <c r="E41" i="11"/>
  <c r="F41" i="11" s="1"/>
  <c r="F39" i="11"/>
  <c r="E37" i="11"/>
  <c r="F37" i="11" s="1"/>
  <c r="F35" i="11"/>
  <c r="E35" i="11"/>
  <c r="E33" i="11"/>
  <c r="F33" i="11" s="1"/>
  <c r="F31" i="11"/>
  <c r="F29" i="11"/>
  <c r="E29" i="11"/>
  <c r="F27" i="11"/>
  <c r="D25" i="11"/>
  <c r="F24" i="11"/>
  <c r="F23" i="11"/>
  <c r="E23" i="11"/>
  <c r="E25" i="11" s="1"/>
  <c r="D23" i="11"/>
  <c r="F22" i="11"/>
  <c r="D21" i="11"/>
  <c r="F20" i="11"/>
  <c r="F19" i="11"/>
  <c r="E19" i="11"/>
  <c r="E21" i="11" s="1"/>
  <c r="D19" i="11"/>
  <c r="F18" i="11"/>
  <c r="D17" i="11"/>
  <c r="F17" i="11" s="1"/>
  <c r="F16" i="11"/>
  <c r="F15" i="11"/>
  <c r="E15" i="11"/>
  <c r="E17" i="11" s="1"/>
  <c r="D15" i="11"/>
  <c r="F14" i="11"/>
  <c r="F12" i="11"/>
  <c r="E11" i="11"/>
  <c r="F11" i="11" s="1"/>
  <c r="D11" i="11"/>
  <c r="F10" i="11"/>
  <c r="F8" i="11"/>
  <c r="E7" i="11"/>
  <c r="E9" i="11" s="1"/>
  <c r="F9" i="11" s="1"/>
  <c r="D7" i="11"/>
  <c r="F7" i="11" s="1"/>
  <c r="F6" i="11"/>
  <c r="F5" i="11"/>
  <c r="F4" i="11"/>
  <c r="E3" i="11"/>
  <c r="D3" i="11"/>
  <c r="F3" i="11" s="1"/>
  <c r="F2" i="11"/>
  <c r="W11" i="28" l="1"/>
  <c r="X11" i="28"/>
  <c r="V12" i="28"/>
  <c r="U13" i="28"/>
  <c r="V13" i="17"/>
  <c r="W12" i="17"/>
  <c r="Y11" i="17"/>
  <c r="X11" i="17"/>
  <c r="V12" i="14"/>
  <c r="U13" i="14"/>
  <c r="W11" i="14"/>
  <c r="X11" i="14"/>
  <c r="F25" i="11"/>
  <c r="F21" i="11"/>
  <c r="E13" i="11"/>
  <c r="F13" i="11" s="1"/>
  <c r="U14" i="28" l="1"/>
  <c r="V13" i="28"/>
  <c r="X12" i="28"/>
  <c r="W12" i="28"/>
  <c r="X12" i="17"/>
  <c r="Y12" i="17"/>
  <c r="W13" i="17"/>
  <c r="V14" i="17"/>
  <c r="X12" i="14"/>
  <c r="W12" i="14"/>
  <c r="U14" i="14"/>
  <c r="V13" i="14"/>
  <c r="E25" i="7"/>
  <c r="AS25" i="7" s="1"/>
  <c r="E21" i="7"/>
  <c r="AS21" i="7" s="1"/>
  <c r="E17" i="7"/>
  <c r="AS17" i="7" s="1"/>
  <c r="E13" i="7"/>
  <c r="AS13" i="7" s="1"/>
  <c r="E9" i="7"/>
  <c r="AS9" i="7" s="1"/>
  <c r="E5" i="7"/>
  <c r="AS5" i="7" s="1"/>
  <c r="AS2" i="7" l="1"/>
  <c r="X13" i="28"/>
  <c r="W13" i="28"/>
  <c r="U15" i="28"/>
  <c r="V14" i="28"/>
  <c r="W14" i="17"/>
  <c r="V15" i="17"/>
  <c r="Y13" i="17"/>
  <c r="X13" i="17"/>
  <c r="U15" i="14"/>
  <c r="V14" i="14"/>
  <c r="X13" i="14"/>
  <c r="W13" i="14"/>
  <c r="Z8" i="7"/>
  <c r="Z9" i="7"/>
  <c r="Z10" i="7"/>
  <c r="Z11" i="7"/>
  <c r="AA11" i="7" s="1"/>
  <c r="AB11" i="7" s="1"/>
  <c r="Z13" i="7"/>
  <c r="Z14" i="7"/>
  <c r="Z15" i="7"/>
  <c r="Z12" i="7"/>
  <c r="Z16" i="7"/>
  <c r="Z17" i="7"/>
  <c r="Z26" i="7"/>
  <c r="Z7" i="7"/>
  <c r="Z6" i="7"/>
  <c r="AA6" i="7" s="1"/>
  <c r="AB6" i="7" s="1"/>
  <c r="V6" i="7"/>
  <c r="W5" i="7"/>
  <c r="R17" i="7"/>
  <c r="S17" i="7" s="1"/>
  <c r="R14" i="7"/>
  <c r="S14" i="7" s="1"/>
  <c r="R15" i="7"/>
  <c r="S15" i="7" s="1"/>
  <c r="R16" i="7"/>
  <c r="S16" i="7" s="1"/>
  <c r="R18" i="7"/>
  <c r="S18" i="7" s="1"/>
  <c r="R19" i="7"/>
  <c r="R9" i="7"/>
  <c r="S9" i="7" s="1"/>
  <c r="R8" i="7"/>
  <c r="S8" i="7" s="1"/>
  <c r="R10" i="7"/>
  <c r="S10" i="7" s="1"/>
  <c r="R11" i="7"/>
  <c r="S11" i="7" s="1"/>
  <c r="R12" i="7"/>
  <c r="S12" i="7" s="1"/>
  <c r="R13" i="7"/>
  <c r="S13" i="7" s="1"/>
  <c r="G21" i="7"/>
  <c r="J23" i="7"/>
  <c r="G25" i="7"/>
  <c r="J27" i="7"/>
  <c r="N9" i="7"/>
  <c r="O9" i="7" s="1"/>
  <c r="N8" i="7"/>
  <c r="O8" i="7" s="1"/>
  <c r="J8" i="7"/>
  <c r="G13" i="7"/>
  <c r="J16" i="7"/>
  <c r="J15" i="7"/>
  <c r="K15" i="7" s="1"/>
  <c r="N14" i="7"/>
  <c r="O14" i="7" s="1"/>
  <c r="N15" i="7"/>
  <c r="O15" i="7" s="1"/>
  <c r="N16" i="7"/>
  <c r="O16" i="7" s="1"/>
  <c r="N17" i="7"/>
  <c r="O17" i="7" s="1"/>
  <c r="K13" i="7"/>
  <c r="J14" i="7"/>
  <c r="K14" i="7" s="1"/>
  <c r="G17" i="7"/>
  <c r="N18" i="7"/>
  <c r="O18" i="7" s="1"/>
  <c r="N19" i="7"/>
  <c r="K17" i="7"/>
  <c r="J18" i="7"/>
  <c r="K18" i="7" s="1"/>
  <c r="J19" i="7"/>
  <c r="G9" i="7"/>
  <c r="N13" i="7"/>
  <c r="O13" i="7" s="1"/>
  <c r="J10" i="7"/>
  <c r="K10" i="7" s="1"/>
  <c r="K9" i="7"/>
  <c r="J11" i="7"/>
  <c r="K11" i="7" s="1"/>
  <c r="N10" i="7"/>
  <c r="O10" i="7" s="1"/>
  <c r="J12" i="7"/>
  <c r="N11" i="7"/>
  <c r="O11" i="7" s="1"/>
  <c r="N12" i="7"/>
  <c r="O12" i="7" s="1"/>
  <c r="G5" i="7"/>
  <c r="J7" i="7"/>
  <c r="F18" i="7"/>
  <c r="G18" i="7" s="1"/>
  <c r="F6" i="7"/>
  <c r="G6" i="7" s="1"/>
  <c r="F14" i="7"/>
  <c r="G14" i="7" s="1"/>
  <c r="F10" i="7"/>
  <c r="G10" i="7" s="1"/>
  <c r="E23" i="7"/>
  <c r="AS23" i="7" s="1"/>
  <c r="F22" i="7"/>
  <c r="G22" i="7" s="1"/>
  <c r="E27" i="7"/>
  <c r="AS27" i="7" s="1"/>
  <c r="F26" i="7"/>
  <c r="G26" i="7" s="1"/>
  <c r="E19" i="7"/>
  <c r="AS19" i="7" s="1"/>
  <c r="Z19" i="7" l="1"/>
  <c r="AA8" i="7"/>
  <c r="AB8" i="7" s="1"/>
  <c r="AA15" i="7"/>
  <c r="AB15" i="7" s="1"/>
  <c r="Z27" i="7"/>
  <c r="X14" i="28"/>
  <c r="W14" i="28"/>
  <c r="V15" i="28"/>
  <c r="U16" i="28"/>
  <c r="W15" i="17"/>
  <c r="V16" i="17"/>
  <c r="Y14" i="17"/>
  <c r="X14" i="17"/>
  <c r="W14" i="14"/>
  <c r="X14" i="14"/>
  <c r="U16" i="14"/>
  <c r="V15" i="14"/>
  <c r="Z21" i="7"/>
  <c r="Z20" i="7"/>
  <c r="AA20" i="7" s="1"/>
  <c r="AB20" i="7" s="1"/>
  <c r="Z24" i="7"/>
  <c r="Z25" i="7"/>
  <c r="AA25" i="7" s="1"/>
  <c r="AB25" i="7" s="1"/>
  <c r="AA13" i="7"/>
  <c r="AB13" i="7" s="1"/>
  <c r="AA16" i="7"/>
  <c r="AB16" i="7" s="1"/>
  <c r="AA19" i="7"/>
  <c r="AB19" i="7" s="1"/>
  <c r="AA26" i="7"/>
  <c r="AB26" i="7" s="1"/>
  <c r="Z18" i="7"/>
  <c r="AA18" i="7" s="1"/>
  <c r="AB18" i="7" s="1"/>
  <c r="AA14" i="7"/>
  <c r="AB14" i="7" s="1"/>
  <c r="Z23" i="7"/>
  <c r="AA7" i="7"/>
  <c r="AB7" i="7" s="1"/>
  <c r="Z22" i="7"/>
  <c r="AA12" i="7"/>
  <c r="AB12" i="7" s="1"/>
  <c r="AA10" i="7"/>
  <c r="AB10" i="7" s="1"/>
  <c r="Z29" i="7"/>
  <c r="AA29" i="7" s="1"/>
  <c r="AB29" i="7" s="1"/>
  <c r="Z28" i="7"/>
  <c r="AA28" i="7" s="1"/>
  <c r="AB28" i="7" s="1"/>
  <c r="AA9" i="7"/>
  <c r="AB9" i="7" s="1"/>
  <c r="L9" i="7"/>
  <c r="M9" i="7"/>
  <c r="L14" i="7"/>
  <c r="M14" i="7"/>
  <c r="H13" i="7"/>
  <c r="I13" i="7"/>
  <c r="T16" i="7"/>
  <c r="U16" i="7"/>
  <c r="P12" i="7"/>
  <c r="Q12" i="7"/>
  <c r="H9" i="7"/>
  <c r="I9" i="7"/>
  <c r="L13" i="7"/>
  <c r="M13" i="7"/>
  <c r="T12" i="7"/>
  <c r="U12" i="7"/>
  <c r="T15" i="7"/>
  <c r="U15" i="7"/>
  <c r="T14" i="7"/>
  <c r="U14" i="7"/>
  <c r="L15" i="7"/>
  <c r="M15" i="7"/>
  <c r="L10" i="7"/>
  <c r="M10" i="7"/>
  <c r="H17" i="7"/>
  <c r="I17" i="7"/>
  <c r="P13" i="7"/>
  <c r="Q13" i="7"/>
  <c r="T13" i="7"/>
  <c r="U13" i="7"/>
  <c r="H22" i="7"/>
  <c r="I22" i="7"/>
  <c r="P11" i="7"/>
  <c r="Q11" i="7"/>
  <c r="P17" i="7"/>
  <c r="Q17" i="7"/>
  <c r="I10" i="7"/>
  <c r="H10" i="7"/>
  <c r="L18" i="7"/>
  <c r="M18" i="7"/>
  <c r="P16" i="7"/>
  <c r="Q16" i="7"/>
  <c r="P9" i="7"/>
  <c r="Q9" i="7"/>
  <c r="T10" i="7"/>
  <c r="U10" i="7"/>
  <c r="T17" i="7"/>
  <c r="U17" i="7"/>
  <c r="H18" i="7"/>
  <c r="I18" i="7"/>
  <c r="T18" i="7"/>
  <c r="U18" i="7"/>
  <c r="I5" i="7"/>
  <c r="H5" i="7"/>
  <c r="Q8" i="7"/>
  <c r="P10" i="7"/>
  <c r="Q10" i="7"/>
  <c r="L17" i="7"/>
  <c r="M17" i="7"/>
  <c r="P15" i="7"/>
  <c r="Q15" i="7"/>
  <c r="U8" i="7"/>
  <c r="P18" i="7"/>
  <c r="Q18" i="7"/>
  <c r="H26" i="7"/>
  <c r="I26" i="7"/>
  <c r="H21" i="7"/>
  <c r="I21" i="7"/>
  <c r="T11" i="7"/>
  <c r="U11" i="7"/>
  <c r="H14" i="7"/>
  <c r="I14" i="7"/>
  <c r="H6" i="7"/>
  <c r="I6" i="7"/>
  <c r="L11" i="7"/>
  <c r="M11" i="7"/>
  <c r="P14" i="7"/>
  <c r="Q14" i="7"/>
  <c r="H25" i="7"/>
  <c r="I25" i="7"/>
  <c r="T9" i="7"/>
  <c r="U9" i="7"/>
  <c r="V7" i="7"/>
  <c r="W6" i="7"/>
  <c r="Y5" i="7"/>
  <c r="X5" i="7"/>
  <c r="R22" i="7"/>
  <c r="S22" i="7" s="1"/>
  <c r="S19" i="7"/>
  <c r="R26" i="7"/>
  <c r="S26" i="7" s="1"/>
  <c r="T8" i="7"/>
  <c r="J20" i="7"/>
  <c r="K20" i="7" s="1"/>
  <c r="R20" i="7"/>
  <c r="S20" i="7" s="1"/>
  <c r="R21" i="7"/>
  <c r="S21" i="7" s="1"/>
  <c r="J24" i="7"/>
  <c r="K24" i="7" s="1"/>
  <c r="R25" i="7"/>
  <c r="S25" i="7" s="1"/>
  <c r="R24" i="7"/>
  <c r="S24" i="7" s="1"/>
  <c r="J28" i="7"/>
  <c r="K28" i="7" s="1"/>
  <c r="R28" i="7"/>
  <c r="S28" i="7" s="1"/>
  <c r="R29" i="7"/>
  <c r="S29" i="7" s="1"/>
  <c r="R30" i="7"/>
  <c r="S30" i="7" s="1"/>
  <c r="R31" i="7"/>
  <c r="S31" i="7" s="1"/>
  <c r="R23" i="7"/>
  <c r="S23" i="7" s="1"/>
  <c r="R27" i="7"/>
  <c r="S27" i="7" s="1"/>
  <c r="U27" i="7" s="1"/>
  <c r="N20" i="7"/>
  <c r="O20" i="7" s="1"/>
  <c r="P8" i="7"/>
  <c r="G27" i="7"/>
  <c r="J29" i="7"/>
  <c r="K29" i="7" s="1"/>
  <c r="J30" i="7"/>
  <c r="K30" i="7" s="1"/>
  <c r="N30" i="7"/>
  <c r="O30" i="7" s="1"/>
  <c r="N31" i="7"/>
  <c r="O31" i="7" s="1"/>
  <c r="K27" i="7"/>
  <c r="N25" i="7"/>
  <c r="O25" i="7" s="1"/>
  <c r="K8" i="7"/>
  <c r="K7" i="7"/>
  <c r="G23" i="7"/>
  <c r="K23" i="7"/>
  <c r="J25" i="7"/>
  <c r="K25" i="7" s="1"/>
  <c r="N27" i="7"/>
  <c r="O27" i="7" s="1"/>
  <c r="J26" i="7"/>
  <c r="K26" i="7" s="1"/>
  <c r="N26" i="7"/>
  <c r="O26" i="7" s="1"/>
  <c r="G19" i="7"/>
  <c r="J22" i="7"/>
  <c r="K22" i="7" s="1"/>
  <c r="O19" i="7"/>
  <c r="K19" i="7"/>
  <c r="N23" i="7"/>
  <c r="O23" i="7" s="1"/>
  <c r="J21" i="7"/>
  <c r="K21" i="7" s="1"/>
  <c r="N22" i="7"/>
  <c r="O22" i="7" s="1"/>
  <c r="K12" i="7"/>
  <c r="N21" i="7"/>
  <c r="O21" i="7" s="1"/>
  <c r="K16" i="7"/>
  <c r="N29" i="7"/>
  <c r="O29" i="7" s="1"/>
  <c r="N24" i="7"/>
  <c r="O24" i="7" s="1"/>
  <c r="N28" i="7"/>
  <c r="O28" i="7" s="1"/>
  <c r="F28" i="7"/>
  <c r="G28" i="7" s="1"/>
  <c r="F20" i="7"/>
  <c r="G20" i="7" s="1"/>
  <c r="F24" i="7"/>
  <c r="G24" i="7" s="1"/>
  <c r="AA22" i="7" l="1"/>
  <c r="AB22" i="7" s="1"/>
  <c r="V16" i="28"/>
  <c r="U17" i="28"/>
  <c r="X15" i="28"/>
  <c r="W15" i="28"/>
  <c r="W16" i="17"/>
  <c r="V17" i="17"/>
  <c r="Y15" i="17"/>
  <c r="X15" i="17"/>
  <c r="X15" i="14"/>
  <c r="W15" i="14"/>
  <c r="V16" i="14"/>
  <c r="U17" i="14"/>
  <c r="AA23" i="7"/>
  <c r="AB23" i="7" s="1"/>
  <c r="AC39" i="7" s="1"/>
  <c r="AC42" i="7"/>
  <c r="AA27" i="7"/>
  <c r="AB27" i="7" s="1"/>
  <c r="AC50" i="7"/>
  <c r="AC46" i="7"/>
  <c r="AC38" i="7"/>
  <c r="AC34" i="7"/>
  <c r="AC49" i="7"/>
  <c r="AC45" i="7"/>
  <c r="AC5" i="7"/>
  <c r="AC26" i="7"/>
  <c r="AA17" i="7"/>
  <c r="AB17" i="7" s="1"/>
  <c r="AC17" i="7" s="1"/>
  <c r="AA21" i="7"/>
  <c r="AB21" i="7" s="1"/>
  <c r="AC33" i="7" s="1"/>
  <c r="AA24" i="7"/>
  <c r="AB24" i="7" s="1"/>
  <c r="AC24" i="7" s="1"/>
  <c r="AC31" i="7"/>
  <c r="AC27" i="7"/>
  <c r="AC22" i="7"/>
  <c r="O2" i="7"/>
  <c r="S2" i="7"/>
  <c r="P22" i="7"/>
  <c r="Q22" i="7"/>
  <c r="T25" i="7"/>
  <c r="U25" i="7"/>
  <c r="P27" i="7"/>
  <c r="Q27" i="7"/>
  <c r="L24" i="7"/>
  <c r="M24" i="7"/>
  <c r="P28" i="7"/>
  <c r="Q28" i="7"/>
  <c r="L25" i="7"/>
  <c r="M25" i="7"/>
  <c r="T21" i="7"/>
  <c r="U21" i="7"/>
  <c r="L19" i="7"/>
  <c r="M19" i="7"/>
  <c r="L23" i="7"/>
  <c r="M23" i="7"/>
  <c r="L30" i="7"/>
  <c r="M30" i="7"/>
  <c r="T30" i="7"/>
  <c r="U30" i="7"/>
  <c r="T20" i="7"/>
  <c r="U20" i="7"/>
  <c r="P29" i="7"/>
  <c r="Q29" i="7"/>
  <c r="P19" i="7"/>
  <c r="Q19" i="7"/>
  <c r="H23" i="7"/>
  <c r="I23" i="7"/>
  <c r="L29" i="7"/>
  <c r="M29" i="7"/>
  <c r="T29" i="7"/>
  <c r="U29" i="7"/>
  <c r="L20" i="7"/>
  <c r="M20" i="7"/>
  <c r="H28" i="7"/>
  <c r="I28" i="7"/>
  <c r="P31" i="7"/>
  <c r="Q31" i="7"/>
  <c r="P30" i="7"/>
  <c r="Q30" i="7"/>
  <c r="L16" i="7"/>
  <c r="M16" i="7"/>
  <c r="I27" i="7"/>
  <c r="H27" i="7"/>
  <c r="H20" i="7"/>
  <c r="I20" i="7"/>
  <c r="L27" i="7"/>
  <c r="M27" i="7"/>
  <c r="L21" i="7"/>
  <c r="M21" i="7"/>
  <c r="T23" i="7"/>
  <c r="U23" i="7"/>
  <c r="P23" i="7"/>
  <c r="Q23" i="7"/>
  <c r="T31" i="7"/>
  <c r="U31" i="7"/>
  <c r="P24" i="7"/>
  <c r="Q24" i="7"/>
  <c r="L22" i="7"/>
  <c r="M22" i="7"/>
  <c r="M7" i="7"/>
  <c r="K2" i="7"/>
  <c r="T28" i="7"/>
  <c r="U28" i="7"/>
  <c r="P21" i="7"/>
  <c r="Q21" i="7"/>
  <c r="H19" i="7"/>
  <c r="I19" i="7"/>
  <c r="L8" i="7"/>
  <c r="M8" i="7"/>
  <c r="L28" i="7"/>
  <c r="M28" i="7"/>
  <c r="T26" i="7"/>
  <c r="U26" i="7"/>
  <c r="H24" i="7"/>
  <c r="I24" i="7"/>
  <c r="L12" i="7"/>
  <c r="M12" i="7"/>
  <c r="P26" i="7"/>
  <c r="Q26" i="7"/>
  <c r="P25" i="7"/>
  <c r="Q25" i="7"/>
  <c r="P20" i="7"/>
  <c r="Q20" i="7"/>
  <c r="T24" i="7"/>
  <c r="U24" i="7"/>
  <c r="T19" i="7"/>
  <c r="U19" i="7"/>
  <c r="L26" i="7"/>
  <c r="M26" i="7"/>
  <c r="T22" i="7"/>
  <c r="U22" i="7"/>
  <c r="V8" i="7"/>
  <c r="W7" i="7"/>
  <c r="X6" i="7"/>
  <c r="Y6" i="7"/>
  <c r="T27" i="7"/>
  <c r="G2" i="7"/>
  <c r="L7" i="7"/>
  <c r="AD24" i="7" l="1"/>
  <c r="AF24" i="7"/>
  <c r="AG24" i="7" s="1"/>
  <c r="AC29" i="7"/>
  <c r="AD34" i="7"/>
  <c r="AF34" i="7"/>
  <c r="AG34" i="7" s="1"/>
  <c r="AC20" i="7"/>
  <c r="AD49" i="7"/>
  <c r="AF49" i="7"/>
  <c r="AG49" i="7" s="1"/>
  <c r="AD33" i="7"/>
  <c r="AF33" i="7"/>
  <c r="AG33" i="7" s="1"/>
  <c r="AC13" i="7"/>
  <c r="AD38" i="7"/>
  <c r="AF38" i="7"/>
  <c r="AG38" i="7" s="1"/>
  <c r="AD45" i="7"/>
  <c r="AF45" i="7"/>
  <c r="AG45" i="7" s="1"/>
  <c r="AD17" i="7"/>
  <c r="AF17" i="7"/>
  <c r="AG17" i="7" s="1"/>
  <c r="AC53" i="7"/>
  <c r="AF53" i="7" s="1"/>
  <c r="AD46" i="7"/>
  <c r="AF46" i="7"/>
  <c r="AG46" i="7" s="1"/>
  <c r="AD27" i="7"/>
  <c r="AF27" i="7"/>
  <c r="AG27" i="7" s="1"/>
  <c r="AD50" i="7"/>
  <c r="AF50" i="7"/>
  <c r="AG50" i="7" s="1"/>
  <c r="T2" i="7"/>
  <c r="AD26" i="7"/>
  <c r="AF26" i="7"/>
  <c r="AG26" i="7" s="1"/>
  <c r="AC41" i="7"/>
  <c r="AC56" i="7"/>
  <c r="AF56" i="7" s="1"/>
  <c r="AC57" i="7"/>
  <c r="AF57" i="7" s="1"/>
  <c r="AC25" i="7"/>
  <c r="AD22" i="7"/>
  <c r="AF22" i="7"/>
  <c r="AG22" i="7" s="1"/>
  <c r="AD5" i="7"/>
  <c r="AF5" i="7"/>
  <c r="AG5" i="7" s="1"/>
  <c r="AC9" i="7"/>
  <c r="AD42" i="7"/>
  <c r="AF42" i="7"/>
  <c r="AG42" i="7" s="1"/>
  <c r="AC54" i="7"/>
  <c r="AF54" i="7" s="1"/>
  <c r="AC58" i="7"/>
  <c r="AF58" i="7" s="1"/>
  <c r="AC10" i="7"/>
  <c r="AC6" i="7"/>
  <c r="AC14" i="7"/>
  <c r="AD39" i="7"/>
  <c r="AF39" i="7"/>
  <c r="AG39" i="7" s="1"/>
  <c r="AC18" i="7"/>
  <c r="AD31" i="7"/>
  <c r="AF31" i="7"/>
  <c r="AG31" i="7" s="1"/>
  <c r="AC37" i="7"/>
  <c r="AC44" i="7"/>
  <c r="AC52" i="7"/>
  <c r="AF52" i="7" s="1"/>
  <c r="AC30" i="7"/>
  <c r="V17" i="28"/>
  <c r="U18" i="28"/>
  <c r="W16" i="28"/>
  <c r="X16" i="28"/>
  <c r="W17" i="17"/>
  <c r="V18" i="17"/>
  <c r="X16" i="17"/>
  <c r="Y16" i="17"/>
  <c r="U18" i="14"/>
  <c r="V17" i="14"/>
  <c r="X16" i="14"/>
  <c r="W16" i="14"/>
  <c r="AC11" i="7"/>
  <c r="AC19" i="7"/>
  <c r="AC23" i="7"/>
  <c r="AC15" i="7"/>
  <c r="AC8" i="7"/>
  <c r="AC4" i="7"/>
  <c r="AC7" i="7"/>
  <c r="AC48" i="7"/>
  <c r="AC32" i="7"/>
  <c r="AC59" i="7"/>
  <c r="AF59" i="7" s="1"/>
  <c r="AC16" i="7"/>
  <c r="AC28" i="7"/>
  <c r="AC55" i="7"/>
  <c r="AF55" i="7" s="1"/>
  <c r="AC51" i="7"/>
  <c r="AF51" i="7" s="1"/>
  <c r="AG51" i="7" s="1"/>
  <c r="AC43" i="7"/>
  <c r="AC47" i="7"/>
  <c r="AC21" i="7"/>
  <c r="AC36" i="7"/>
  <c r="AC35" i="7"/>
  <c r="AC12" i="7"/>
  <c r="AC40" i="7"/>
  <c r="U2" i="7"/>
  <c r="H2" i="7"/>
  <c r="I2" i="7"/>
  <c r="Q2" i="7"/>
  <c r="P2" i="7"/>
  <c r="M2" i="7"/>
  <c r="L2" i="7"/>
  <c r="Y7" i="7"/>
  <c r="X7" i="7"/>
  <c r="V9" i="7"/>
  <c r="W8" i="7"/>
  <c r="AD25" i="7" l="1"/>
  <c r="AF25" i="7"/>
  <c r="AG25" i="7" s="1"/>
  <c r="AI45" i="7"/>
  <c r="AH45" i="7"/>
  <c r="AH51" i="7"/>
  <c r="AI51" i="7"/>
  <c r="AD18" i="7"/>
  <c r="AF18" i="7"/>
  <c r="AG18" i="7" s="1"/>
  <c r="AH42" i="7"/>
  <c r="AI42" i="7"/>
  <c r="AI27" i="7"/>
  <c r="AH27" i="7"/>
  <c r="AD20" i="7"/>
  <c r="AF20" i="7"/>
  <c r="AG20" i="7" s="1"/>
  <c r="AD7" i="7"/>
  <c r="AF7" i="7"/>
  <c r="AG7" i="7" s="1"/>
  <c r="AD12" i="7"/>
  <c r="AF12" i="7"/>
  <c r="AG12" i="7" s="1"/>
  <c r="AD28" i="7"/>
  <c r="AF28" i="7"/>
  <c r="AG28" i="7" s="1"/>
  <c r="AD15" i="7"/>
  <c r="AF15" i="7"/>
  <c r="AG15" i="7" s="1"/>
  <c r="AD30" i="7"/>
  <c r="AF30" i="7"/>
  <c r="AG30" i="7" s="1"/>
  <c r="AD9" i="7"/>
  <c r="AF9" i="7"/>
  <c r="AG9" i="7" s="1"/>
  <c r="AD41" i="7"/>
  <c r="AF41" i="7"/>
  <c r="AG41" i="7" s="1"/>
  <c r="AH46" i="7"/>
  <c r="AI46" i="7"/>
  <c r="AD48" i="7"/>
  <c r="AF48" i="7"/>
  <c r="AG48" i="7" s="1"/>
  <c r="AH50" i="7"/>
  <c r="AI50" i="7"/>
  <c r="AI49" i="7"/>
  <c r="AH49" i="7"/>
  <c r="AD40" i="7"/>
  <c r="AF40" i="7"/>
  <c r="AG40" i="7" s="1"/>
  <c r="AH39" i="7"/>
  <c r="AI39" i="7"/>
  <c r="AH38" i="7"/>
  <c r="AI38" i="7"/>
  <c r="AD16" i="7"/>
  <c r="AF16" i="7"/>
  <c r="AG16" i="7" s="1"/>
  <c r="AD23" i="7"/>
  <c r="AF23" i="7"/>
  <c r="AG23" i="7" s="1"/>
  <c r="AD14" i="7"/>
  <c r="AF14" i="7"/>
  <c r="AG14" i="7" s="1"/>
  <c r="AH5" i="7"/>
  <c r="AI5" i="7"/>
  <c r="AH26" i="7"/>
  <c r="AI26" i="7"/>
  <c r="AD13" i="7"/>
  <c r="AF13" i="7"/>
  <c r="AG13" i="7" s="1"/>
  <c r="AD29" i="7"/>
  <c r="AF29" i="7"/>
  <c r="AG29" i="7" s="1"/>
  <c r="AD43" i="7"/>
  <c r="AF43" i="7"/>
  <c r="AG43" i="7" s="1"/>
  <c r="AD8" i="7"/>
  <c r="AF8" i="7"/>
  <c r="AG8" i="7" s="1"/>
  <c r="AD36" i="7"/>
  <c r="AF36" i="7"/>
  <c r="AG36" i="7" s="1"/>
  <c r="AD19" i="7"/>
  <c r="AF19" i="7"/>
  <c r="AG19" i="7" s="1"/>
  <c r="AD44" i="7"/>
  <c r="AF44" i="7"/>
  <c r="AG44" i="7" s="1"/>
  <c r="AD6" i="7"/>
  <c r="AF6" i="7"/>
  <c r="AG6" i="7" s="1"/>
  <c r="AH33" i="7"/>
  <c r="AI33" i="7"/>
  <c r="AH24" i="7"/>
  <c r="AI24" i="7"/>
  <c r="AD47" i="7"/>
  <c r="AF47" i="7"/>
  <c r="AG47" i="7" s="1"/>
  <c r="AH31" i="7"/>
  <c r="AI31" i="7"/>
  <c r="AH34" i="7"/>
  <c r="AI34" i="7"/>
  <c r="AD35" i="7"/>
  <c r="AF35" i="7"/>
  <c r="AG35" i="7" s="1"/>
  <c r="AD21" i="7"/>
  <c r="AF21" i="7"/>
  <c r="AG21" i="7" s="1"/>
  <c r="AD32" i="7"/>
  <c r="AF32" i="7"/>
  <c r="AG32" i="7" s="1"/>
  <c r="AD11" i="7"/>
  <c r="AF11" i="7"/>
  <c r="AG11" i="7" s="1"/>
  <c r="AD37" i="7"/>
  <c r="AF37" i="7"/>
  <c r="AG37" i="7" s="1"/>
  <c r="AD10" i="7"/>
  <c r="AF10" i="7"/>
  <c r="AG10" i="7" s="1"/>
  <c r="AH22" i="7"/>
  <c r="AI22" i="7"/>
  <c r="AH17" i="7"/>
  <c r="AI17" i="7"/>
  <c r="U19" i="28"/>
  <c r="V18" i="28"/>
  <c r="X17" i="28"/>
  <c r="W17" i="28"/>
  <c r="V19" i="17"/>
  <c r="W18" i="17"/>
  <c r="Y17" i="17"/>
  <c r="X17" i="17"/>
  <c r="X17" i="14"/>
  <c r="W17" i="14"/>
  <c r="U19" i="14"/>
  <c r="V18" i="14"/>
  <c r="AD4" i="7"/>
  <c r="AF4" i="7"/>
  <c r="AG4" i="7" s="1"/>
  <c r="V10" i="7"/>
  <c r="W9" i="7"/>
  <c r="Y8" i="7"/>
  <c r="X8" i="7"/>
  <c r="AH29" i="7" l="1"/>
  <c r="AI29" i="7"/>
  <c r="AH18" i="7"/>
  <c r="AI18" i="7"/>
  <c r="AH11" i="7"/>
  <c r="AI11" i="7"/>
  <c r="AH40" i="7"/>
  <c r="AI40" i="7"/>
  <c r="AI15" i="7"/>
  <c r="AH15" i="7"/>
  <c r="AH20" i="7"/>
  <c r="AI20" i="7"/>
  <c r="AH35" i="7"/>
  <c r="AI35" i="7"/>
  <c r="AH30" i="7"/>
  <c r="AI30" i="7"/>
  <c r="AH13" i="7"/>
  <c r="AI13" i="7"/>
  <c r="AI23" i="7"/>
  <c r="AH23" i="7"/>
  <c r="AI19" i="7"/>
  <c r="AH19" i="7"/>
  <c r="AH32" i="7"/>
  <c r="AI32" i="7"/>
  <c r="AH8" i="7"/>
  <c r="AI8" i="7"/>
  <c r="AH16" i="7"/>
  <c r="AI16" i="7"/>
  <c r="AI41" i="7"/>
  <c r="AH41" i="7"/>
  <c r="AH28" i="7"/>
  <c r="AI28" i="7"/>
  <c r="AI7" i="7"/>
  <c r="AH7" i="7"/>
  <c r="AH6" i="7"/>
  <c r="AI6" i="7"/>
  <c r="AI37" i="7"/>
  <c r="AH37" i="7"/>
  <c r="AH14" i="7"/>
  <c r="AI14" i="7"/>
  <c r="AI4" i="7"/>
  <c r="AG2" i="7"/>
  <c r="AH4" i="7"/>
  <c r="AI21" i="7"/>
  <c r="AH21" i="7"/>
  <c r="AH44" i="7"/>
  <c r="AI44" i="7"/>
  <c r="AH12" i="7"/>
  <c r="AI12" i="7"/>
  <c r="AI25" i="7"/>
  <c r="AH25" i="7"/>
  <c r="AH48" i="7"/>
  <c r="AI48" i="7"/>
  <c r="AH36" i="7"/>
  <c r="AI36" i="7"/>
  <c r="AH10" i="7"/>
  <c r="AI10" i="7"/>
  <c r="AH47" i="7"/>
  <c r="AI47" i="7"/>
  <c r="AI43" i="7"/>
  <c r="AH43" i="7"/>
  <c r="AH9" i="7"/>
  <c r="AI9" i="7"/>
  <c r="X18" i="28"/>
  <c r="W18" i="28"/>
  <c r="V19" i="28"/>
  <c r="U20" i="28"/>
  <c r="X18" i="17"/>
  <c r="Y18" i="17"/>
  <c r="W19" i="17"/>
  <c r="V20" i="17"/>
  <c r="X18" i="14"/>
  <c r="W18" i="14"/>
  <c r="V19" i="14"/>
  <c r="U20" i="14"/>
  <c r="V11" i="7"/>
  <c r="W10" i="7"/>
  <c r="Y9" i="7"/>
  <c r="X9" i="7"/>
  <c r="AH2" i="7" l="1"/>
  <c r="AI2" i="7"/>
  <c r="V20" i="28"/>
  <c r="U21" i="28"/>
  <c r="X19" i="28"/>
  <c r="W19" i="28"/>
  <c r="V21" i="17"/>
  <c r="W20" i="17"/>
  <c r="Y19" i="17"/>
  <c r="X19" i="17"/>
  <c r="X19" i="14"/>
  <c r="W19" i="14"/>
  <c r="V20" i="14"/>
  <c r="U21" i="14"/>
  <c r="X10" i="7"/>
  <c r="Y10" i="7"/>
  <c r="V12" i="7"/>
  <c r="W11" i="7"/>
  <c r="V21" i="28" l="1"/>
  <c r="U22" i="28"/>
  <c r="X20" i="28"/>
  <c r="W20" i="28"/>
  <c r="X20" i="17"/>
  <c r="Y20" i="17"/>
  <c r="V22" i="17"/>
  <c r="W21" i="17"/>
  <c r="V21" i="14"/>
  <c r="U22" i="14"/>
  <c r="X20" i="14"/>
  <c r="W20" i="14"/>
  <c r="X11" i="7"/>
  <c r="Y11" i="7"/>
  <c r="V13" i="7"/>
  <c r="W12" i="7"/>
  <c r="U23" i="28" l="1"/>
  <c r="V22" i="28"/>
  <c r="X21" i="28"/>
  <c r="W21" i="28"/>
  <c r="X21" i="17"/>
  <c r="Y21" i="17"/>
  <c r="V23" i="17"/>
  <c r="W22" i="17"/>
  <c r="U23" i="14"/>
  <c r="V22" i="14"/>
  <c r="X21" i="14"/>
  <c r="W21" i="14"/>
  <c r="X12" i="7"/>
  <c r="Y12" i="7"/>
  <c r="V14" i="7"/>
  <c r="W13" i="7"/>
  <c r="X22" i="28" l="1"/>
  <c r="W22" i="28"/>
  <c r="U24" i="28"/>
  <c r="V23" i="28"/>
  <c r="Y22" i="17"/>
  <c r="X22" i="17"/>
  <c r="W23" i="17"/>
  <c r="V24" i="17"/>
  <c r="W22" i="14"/>
  <c r="X22" i="14"/>
  <c r="U24" i="14"/>
  <c r="V23" i="14"/>
  <c r="V15" i="7"/>
  <c r="W14" i="7"/>
  <c r="Y13" i="7"/>
  <c r="X13" i="7"/>
  <c r="X23" i="28" l="1"/>
  <c r="W23" i="28"/>
  <c r="U25" i="28"/>
  <c r="V24" i="28"/>
  <c r="W24" i="17"/>
  <c r="V25" i="17"/>
  <c r="X23" i="17"/>
  <c r="Y23" i="17"/>
  <c r="V24" i="14"/>
  <c r="U25" i="14"/>
  <c r="W23" i="14"/>
  <c r="X23" i="14"/>
  <c r="X14" i="7"/>
  <c r="Y14" i="7"/>
  <c r="V16" i="7"/>
  <c r="W15" i="7"/>
  <c r="X24" i="28" l="1"/>
  <c r="W24" i="28"/>
  <c r="U26" i="28"/>
  <c r="V25" i="28"/>
  <c r="V26" i="17"/>
  <c r="W25" i="17"/>
  <c r="X24" i="17"/>
  <c r="Y24" i="17"/>
  <c r="V25" i="14"/>
  <c r="U26" i="14"/>
  <c r="X24" i="14"/>
  <c r="W24" i="14"/>
  <c r="Y15" i="7"/>
  <c r="X15" i="7"/>
  <c r="V17" i="7"/>
  <c r="W16" i="7"/>
  <c r="X25" i="28" l="1"/>
  <c r="W25" i="28"/>
  <c r="U27" i="28"/>
  <c r="V26" i="28"/>
  <c r="Y25" i="17"/>
  <c r="X25" i="17"/>
  <c r="W26" i="17"/>
  <c r="V27" i="17"/>
  <c r="V26" i="14"/>
  <c r="U27" i="14"/>
  <c r="X25" i="14"/>
  <c r="W25" i="14"/>
  <c r="Y16" i="7"/>
  <c r="X16" i="7"/>
  <c r="V18" i="7"/>
  <c r="W17" i="7"/>
  <c r="U28" i="28" l="1"/>
  <c r="V27" i="28"/>
  <c r="X26" i="28"/>
  <c r="W26" i="28"/>
  <c r="W27" i="17"/>
  <c r="V28" i="17"/>
  <c r="X26" i="17"/>
  <c r="Y26" i="17"/>
  <c r="V27" i="14"/>
  <c r="U28" i="14"/>
  <c r="W26" i="14"/>
  <c r="X26" i="14"/>
  <c r="V19" i="7"/>
  <c r="W18" i="7"/>
  <c r="Y17" i="7"/>
  <c r="X17" i="7"/>
  <c r="X27" i="28" l="1"/>
  <c r="W27" i="28"/>
  <c r="V28" i="28"/>
  <c r="U29" i="28"/>
  <c r="V29" i="17"/>
  <c r="W28" i="17"/>
  <c r="X27" i="17"/>
  <c r="Y27" i="17"/>
  <c r="U29" i="14"/>
  <c r="V28" i="14"/>
  <c r="X27" i="14"/>
  <c r="W27" i="14"/>
  <c r="X18" i="7"/>
  <c r="Y18" i="7"/>
  <c r="W19" i="7"/>
  <c r="V20" i="7"/>
  <c r="V29" i="28" l="1"/>
  <c r="U30" i="28"/>
  <c r="X28" i="28"/>
  <c r="W28" i="28"/>
  <c r="X28" i="17"/>
  <c r="Y28" i="17"/>
  <c r="V30" i="17"/>
  <c r="W29" i="17"/>
  <c r="X28" i="14"/>
  <c r="W28" i="14"/>
  <c r="U30" i="14"/>
  <c r="V29" i="14"/>
  <c r="V21" i="7"/>
  <c r="W20" i="7"/>
  <c r="X19" i="7"/>
  <c r="Y19" i="7"/>
  <c r="V30" i="28" l="1"/>
  <c r="U31" i="28"/>
  <c r="X29" i="28"/>
  <c r="W29" i="28"/>
  <c r="Y29" i="17"/>
  <c r="X29" i="17"/>
  <c r="V31" i="17"/>
  <c r="W30" i="17"/>
  <c r="U31" i="14"/>
  <c r="V30" i="14"/>
  <c r="X29" i="14"/>
  <c r="W29" i="14"/>
  <c r="X20" i="7"/>
  <c r="Y20" i="7"/>
  <c r="V22" i="7"/>
  <c r="W21" i="7"/>
  <c r="U32" i="28" l="1"/>
  <c r="V31" i="28"/>
  <c r="X30" i="28"/>
  <c r="W30" i="28"/>
  <c r="Y30" i="17"/>
  <c r="X30" i="17"/>
  <c r="W31" i="17"/>
  <c r="V32" i="17"/>
  <c r="V31" i="14"/>
  <c r="U32" i="14"/>
  <c r="X30" i="14"/>
  <c r="W30" i="14"/>
  <c r="Y21" i="7"/>
  <c r="X21" i="7"/>
  <c r="V23" i="7"/>
  <c r="W22" i="7"/>
  <c r="X31" i="28" l="1"/>
  <c r="W31" i="28"/>
  <c r="U33" i="28"/>
  <c r="V32" i="28"/>
  <c r="X31" i="17"/>
  <c r="Y31" i="17"/>
  <c r="V33" i="17"/>
  <c r="W32" i="17"/>
  <c r="V32" i="14"/>
  <c r="U33" i="14"/>
  <c r="X31" i="14"/>
  <c r="W31" i="14"/>
  <c r="X22" i="7"/>
  <c r="Y22" i="7"/>
  <c r="V24" i="7"/>
  <c r="W23" i="7"/>
  <c r="W32" i="28" l="1"/>
  <c r="X32" i="28"/>
  <c r="U34" i="28"/>
  <c r="V33" i="28"/>
  <c r="V34" i="17"/>
  <c r="W33" i="17"/>
  <c r="X32" i="17"/>
  <c r="Y32" i="17"/>
  <c r="V33" i="14"/>
  <c r="U34" i="14"/>
  <c r="W32" i="14"/>
  <c r="X32" i="14"/>
  <c r="V25" i="7"/>
  <c r="W24" i="7"/>
  <c r="Y23" i="7"/>
  <c r="X23" i="7"/>
  <c r="W33" i="28" l="1"/>
  <c r="X33" i="28"/>
  <c r="U35" i="28"/>
  <c r="V34" i="28"/>
  <c r="Y33" i="17"/>
  <c r="X33" i="17"/>
  <c r="V35" i="17"/>
  <c r="W34" i="17"/>
  <c r="V34" i="14"/>
  <c r="U35" i="14"/>
  <c r="X33" i="14"/>
  <c r="W33" i="14"/>
  <c r="V26" i="7"/>
  <c r="W25" i="7"/>
  <c r="Y24" i="7"/>
  <c r="X24" i="7"/>
  <c r="U36" i="28" l="1"/>
  <c r="V35" i="28"/>
  <c r="X34" i="28"/>
  <c r="W34" i="28"/>
  <c r="Y34" i="17"/>
  <c r="X34" i="17"/>
  <c r="W35" i="17"/>
  <c r="V36" i="17"/>
  <c r="U36" i="14"/>
  <c r="V35" i="14"/>
  <c r="W34" i="14"/>
  <c r="X34" i="14"/>
  <c r="V27" i="7"/>
  <c r="W26" i="7"/>
  <c r="X25" i="7"/>
  <c r="Y25" i="7"/>
  <c r="X35" i="28" l="1"/>
  <c r="W35" i="28"/>
  <c r="V36" i="28"/>
  <c r="U37" i="28"/>
  <c r="W36" i="17"/>
  <c r="V37" i="17"/>
  <c r="Y35" i="17"/>
  <c r="X35" i="17"/>
  <c r="W35" i="14"/>
  <c r="X35" i="14"/>
  <c r="U37" i="14"/>
  <c r="V36" i="14"/>
  <c r="X26" i="7"/>
  <c r="Y26" i="7"/>
  <c r="V28" i="7"/>
  <c r="W27" i="7"/>
  <c r="V37" i="28" l="1"/>
  <c r="U38" i="28"/>
  <c r="X36" i="28"/>
  <c r="W36" i="28"/>
  <c r="V38" i="17"/>
  <c r="W37" i="17"/>
  <c r="Y36" i="17"/>
  <c r="X36" i="17"/>
  <c r="W36" i="14"/>
  <c r="X36" i="14"/>
  <c r="U38" i="14"/>
  <c r="V37" i="14"/>
  <c r="V29" i="7"/>
  <c r="W28" i="7"/>
  <c r="X27" i="7"/>
  <c r="Y27" i="7"/>
  <c r="V38" i="28" l="1"/>
  <c r="U39" i="28"/>
  <c r="X37" i="28"/>
  <c r="W37" i="28"/>
  <c r="X37" i="17"/>
  <c r="Y37" i="17"/>
  <c r="W38" i="17"/>
  <c r="V39" i="17"/>
  <c r="X37" i="14"/>
  <c r="W37" i="14"/>
  <c r="U39" i="14"/>
  <c r="V38" i="14"/>
  <c r="X28" i="7"/>
  <c r="Y28" i="7"/>
  <c r="V30" i="7"/>
  <c r="W29" i="7"/>
  <c r="U40" i="28" l="1"/>
  <c r="V39" i="28"/>
  <c r="X38" i="28"/>
  <c r="W38" i="28"/>
  <c r="V40" i="17"/>
  <c r="W39" i="17"/>
  <c r="Y38" i="17"/>
  <c r="X38" i="17"/>
  <c r="X38" i="14"/>
  <c r="W38" i="14"/>
  <c r="V39" i="14"/>
  <c r="U40" i="14"/>
  <c r="V31" i="7"/>
  <c r="W30" i="7"/>
  <c r="Y29" i="7"/>
  <c r="X29" i="7"/>
  <c r="W39" i="28" l="1"/>
  <c r="X39" i="28"/>
  <c r="U41" i="28"/>
  <c r="V40" i="28"/>
  <c r="Y39" i="17"/>
  <c r="X39" i="17"/>
  <c r="V41" i="17"/>
  <c r="W40" i="17"/>
  <c r="V40" i="14"/>
  <c r="U41" i="14"/>
  <c r="X39" i="14"/>
  <c r="W39" i="14"/>
  <c r="X30" i="7"/>
  <c r="Y30" i="7"/>
  <c r="V32" i="7"/>
  <c r="W31" i="7"/>
  <c r="W40" i="28" l="1"/>
  <c r="X40" i="28"/>
  <c r="U42" i="28"/>
  <c r="V41" i="28"/>
  <c r="V42" i="17"/>
  <c r="W41" i="17"/>
  <c r="Y40" i="17"/>
  <c r="X40" i="17"/>
  <c r="V41" i="14"/>
  <c r="U42" i="14"/>
  <c r="X40" i="14"/>
  <c r="W40" i="14"/>
  <c r="Y31" i="7"/>
  <c r="X31" i="7"/>
  <c r="V33" i="7"/>
  <c r="W32" i="7"/>
  <c r="W41" i="28" l="1"/>
  <c r="X41" i="28"/>
  <c r="U43" i="28"/>
  <c r="V42" i="28"/>
  <c r="Y41" i="17"/>
  <c r="X41" i="17"/>
  <c r="W42" i="17"/>
  <c r="V43" i="17"/>
  <c r="V42" i="14"/>
  <c r="U43" i="14"/>
  <c r="X41" i="14"/>
  <c r="W41" i="14"/>
  <c r="V34" i="7"/>
  <c r="W33" i="7"/>
  <c r="Y32" i="7"/>
  <c r="X32" i="7"/>
  <c r="X42" i="28" l="1"/>
  <c r="W42" i="28"/>
  <c r="U44" i="28"/>
  <c r="V43" i="28"/>
  <c r="Y42" i="17"/>
  <c r="X42" i="17"/>
  <c r="W43" i="17"/>
  <c r="V44" i="17"/>
  <c r="U44" i="14"/>
  <c r="V43" i="14"/>
  <c r="W42" i="14"/>
  <c r="X42" i="14"/>
  <c r="V35" i="7"/>
  <c r="W34" i="7"/>
  <c r="X33" i="7"/>
  <c r="Y33" i="7"/>
  <c r="X43" i="28" l="1"/>
  <c r="W43" i="28"/>
  <c r="V44" i="28"/>
  <c r="U45" i="28"/>
  <c r="X43" i="17"/>
  <c r="Y43" i="17"/>
  <c r="V45" i="17"/>
  <c r="W44" i="17"/>
  <c r="W43" i="14"/>
  <c r="X43" i="14"/>
  <c r="U45" i="14"/>
  <c r="V44" i="14"/>
  <c r="X34" i="7"/>
  <c r="Y34" i="7"/>
  <c r="V36" i="7"/>
  <c r="W35" i="7"/>
  <c r="X44" i="28" l="1"/>
  <c r="W44" i="28"/>
  <c r="V45" i="28"/>
  <c r="U46" i="28"/>
  <c r="W45" i="17"/>
  <c r="V46" i="17"/>
  <c r="Y44" i="17"/>
  <c r="X44" i="17"/>
  <c r="U46" i="14"/>
  <c r="V45" i="14"/>
  <c r="W44" i="14"/>
  <c r="X44" i="14"/>
  <c r="X35" i="7"/>
  <c r="Y35" i="7"/>
  <c r="V37" i="7"/>
  <c r="W36" i="7"/>
  <c r="V46" i="28" l="1"/>
  <c r="U47" i="28"/>
  <c r="X45" i="28"/>
  <c r="W45" i="28"/>
  <c r="W46" i="17"/>
  <c r="V47" i="17"/>
  <c r="X45" i="17"/>
  <c r="Y45" i="17"/>
  <c r="X45" i="14"/>
  <c r="W45" i="14"/>
  <c r="U47" i="14"/>
  <c r="V46" i="14"/>
  <c r="Y36" i="7"/>
  <c r="X36" i="7"/>
  <c r="V38" i="7"/>
  <c r="W37" i="7"/>
  <c r="U48" i="28" l="1"/>
  <c r="V47" i="28"/>
  <c r="W46" i="28"/>
  <c r="X46" i="28"/>
  <c r="V48" i="17"/>
  <c r="W47" i="17"/>
  <c r="X46" i="17"/>
  <c r="Y46" i="17"/>
  <c r="V47" i="14"/>
  <c r="U48" i="14"/>
  <c r="X46" i="14"/>
  <c r="W46" i="14"/>
  <c r="V39" i="7"/>
  <c r="W38" i="7"/>
  <c r="X37" i="7"/>
  <c r="Y37" i="7"/>
  <c r="X47" i="28" l="1"/>
  <c r="W47" i="28"/>
  <c r="U49" i="28"/>
  <c r="V48" i="28"/>
  <c r="X47" i="17"/>
  <c r="Y47" i="17"/>
  <c r="V49" i="17"/>
  <c r="W48" i="17"/>
  <c r="V48" i="14"/>
  <c r="U49" i="14"/>
  <c r="X47" i="14"/>
  <c r="W47" i="14"/>
  <c r="V40" i="7"/>
  <c r="W39" i="7"/>
  <c r="X38" i="7"/>
  <c r="Y38" i="7"/>
  <c r="W48" i="28" l="1"/>
  <c r="X48" i="28"/>
  <c r="U50" i="28"/>
  <c r="V49" i="28"/>
  <c r="Y48" i="17"/>
  <c r="X48" i="17"/>
  <c r="V50" i="17"/>
  <c r="W49" i="17"/>
  <c r="U50" i="14"/>
  <c r="V49" i="14"/>
  <c r="X48" i="14"/>
  <c r="W48" i="14"/>
  <c r="Y39" i="7"/>
  <c r="X39" i="7"/>
  <c r="V41" i="7"/>
  <c r="W40" i="7"/>
  <c r="X49" i="28" l="1"/>
  <c r="W49" i="28"/>
  <c r="U51" i="28"/>
  <c r="V50" i="28"/>
  <c r="Y49" i="17"/>
  <c r="X49" i="17"/>
  <c r="W50" i="17"/>
  <c r="V51" i="17"/>
  <c r="X49" i="14"/>
  <c r="W49" i="14"/>
  <c r="V50" i="14"/>
  <c r="U51" i="14"/>
  <c r="Y40" i="7"/>
  <c r="X40" i="7"/>
  <c r="V42" i="7"/>
  <c r="W41" i="7"/>
  <c r="W50" i="28" l="1"/>
  <c r="X50" i="28"/>
  <c r="U52" i="28"/>
  <c r="V51" i="28"/>
  <c r="X50" i="17"/>
  <c r="Y50" i="17"/>
  <c r="W51" i="17"/>
  <c r="W2" i="17" s="1"/>
  <c r="V52" i="17"/>
  <c r="U52" i="14"/>
  <c r="V51" i="14"/>
  <c r="W50" i="14"/>
  <c r="X50" i="14"/>
  <c r="Y41" i="7"/>
  <c r="X41" i="7"/>
  <c r="V43" i="7"/>
  <c r="W42" i="7"/>
  <c r="X51" i="28" l="1"/>
  <c r="X2" i="28" s="1"/>
  <c r="W51" i="28"/>
  <c r="W2" i="28" s="1"/>
  <c r="V2" i="28"/>
  <c r="X51" i="17"/>
  <c r="X2" i="17" s="1"/>
  <c r="Y51" i="17"/>
  <c r="Y2" i="17" s="1"/>
  <c r="X51" i="14"/>
  <c r="X2" i="14" s="1"/>
  <c r="W51" i="14"/>
  <c r="W2" i="14" s="1"/>
  <c r="V2" i="14"/>
  <c r="X42" i="7"/>
  <c r="Y42" i="7"/>
  <c r="V44" i="7"/>
  <c r="W43" i="7"/>
  <c r="X43" i="7" l="1"/>
  <c r="Y43" i="7"/>
  <c r="V45" i="7"/>
  <c r="W44" i="7"/>
  <c r="Y44" i="7" l="1"/>
  <c r="X44" i="7"/>
  <c r="V46" i="7"/>
  <c r="W45" i="7"/>
  <c r="V47" i="7" l="1"/>
  <c r="W46" i="7"/>
  <c r="Y45" i="7"/>
  <c r="X45" i="7"/>
  <c r="X46" i="7" l="1"/>
  <c r="Y46" i="7"/>
  <c r="V48" i="7"/>
  <c r="W47" i="7"/>
  <c r="Y47" i="7" l="1"/>
  <c r="X47" i="7"/>
  <c r="V49" i="7"/>
  <c r="W48" i="7"/>
  <c r="Y48" i="7" l="1"/>
  <c r="X48" i="7"/>
  <c r="V50" i="7"/>
  <c r="W49" i="7"/>
  <c r="X49" i="7" l="1"/>
  <c r="Y49" i="7"/>
  <c r="V51" i="7"/>
  <c r="W50" i="7"/>
  <c r="X50" i="7" l="1"/>
  <c r="Y50" i="7"/>
  <c r="V52" i="7"/>
  <c r="W51" i="7"/>
  <c r="X51" i="7" l="1"/>
  <c r="X2" i="7" s="1"/>
  <c r="Y51" i="7"/>
  <c r="Y2" i="7" s="1"/>
  <c r="W2" i="7"/>
</calcChain>
</file>

<file path=xl/sharedStrings.xml><?xml version="1.0" encoding="utf-8"?>
<sst xmlns="http://schemas.openxmlformats.org/spreadsheetml/2006/main" count="552" uniqueCount="170">
  <si>
    <t>Sales forecasting models</t>
  </si>
  <si>
    <t>MAD</t>
  </si>
  <si>
    <t>MSE</t>
  </si>
  <si>
    <t>MAPE</t>
  </si>
  <si>
    <t>Sales Volume Index Forecasting Models</t>
  </si>
  <si>
    <t>Operational forecasting models</t>
  </si>
  <si>
    <t>Share prices forecasting models</t>
  </si>
  <si>
    <t>Naïve</t>
  </si>
  <si>
    <t>Simple 3Q MA</t>
  </si>
  <si>
    <t>Simple 4Q MA</t>
  </si>
  <si>
    <t>4Q WMA</t>
  </si>
  <si>
    <t>Simple Exponential Smoothing</t>
  </si>
  <si>
    <t>Multiplicative Seasonal model</t>
  </si>
  <si>
    <t>Multiple Regression</t>
  </si>
  <si>
    <t>Optimal α</t>
  </si>
  <si>
    <t>a slope</t>
  </si>
  <si>
    <t>Slope</t>
  </si>
  <si>
    <t>Intercept</t>
  </si>
  <si>
    <t>b intercept</t>
  </si>
  <si>
    <t>Multiple regression</t>
  </si>
  <si>
    <t>Period</t>
  </si>
  <si>
    <t>Year</t>
  </si>
  <si>
    <t>Quarter</t>
  </si>
  <si>
    <t>Actual sales volume index</t>
  </si>
  <si>
    <t>Naive</t>
  </si>
  <si>
    <t>AD</t>
  </si>
  <si>
    <t>SE</t>
  </si>
  <si>
    <t>APE</t>
  </si>
  <si>
    <t>3Q SMA</t>
  </si>
  <si>
    <t>3-Q AD</t>
  </si>
  <si>
    <t>3-Q SE</t>
  </si>
  <si>
    <t>3-Q APE</t>
  </si>
  <si>
    <t>4Q SMA</t>
  </si>
  <si>
    <t>4Q AD</t>
  </si>
  <si>
    <t>4Q SE</t>
  </si>
  <si>
    <t>4-Q APE</t>
  </si>
  <si>
    <t>WMA APE</t>
  </si>
  <si>
    <t>SES</t>
  </si>
  <si>
    <t>4Q MA</t>
  </si>
  <si>
    <t>Center Moving Average</t>
  </si>
  <si>
    <t>St/It</t>
  </si>
  <si>
    <t>Seasonality</t>
  </si>
  <si>
    <t>Deseasonality</t>
  </si>
  <si>
    <t>Trend</t>
  </si>
  <si>
    <t>Multiplicative Forecast</t>
  </si>
  <si>
    <t>Absolute Deviation</t>
  </si>
  <si>
    <t>Squared Error</t>
  </si>
  <si>
    <t>Absolute Percent Error</t>
  </si>
  <si>
    <t>t - time scope</t>
  </si>
  <si>
    <t>Q1</t>
  </si>
  <si>
    <t>Q2</t>
  </si>
  <si>
    <t>Q3</t>
  </si>
  <si>
    <t>Q4 - dummy</t>
  </si>
  <si>
    <t>Multiple regression forecast</t>
  </si>
  <si>
    <t>Residuals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</si>
  <si>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</si>
  <si>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</si>
  <si>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</si>
  <si>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</si>
  <si>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</si>
  <si>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</si>
  <si>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</si>
  <si>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</si>
  <si>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</si>
  <si>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</si>
  <si>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</si>
  <si>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</si>
  <si>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</si>
  <si>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</si>
  <si>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</si>
  <si>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</si>
  <si>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</si>
  <si>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</si>
  <si>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</si>
  <si>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</si>
  <si>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</si>
  <si>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</si>
  <si>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</si>
  <si>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</si>
  <si>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</si>
  <si>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</si>
  <si>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</si>
  <si>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</si>
  <si>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</si>
  <si>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</si>
  <si>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</si>
  <si>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</si>
  <si>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</si>
  <si>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</si>
  <si>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</si>
  <si>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</si>
  <si>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</si>
  <si>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Q4 </t>
  </si>
  <si>
    <t>RESIDUAL OUTPUT</t>
  </si>
  <si>
    <t>Observation</t>
  </si>
  <si>
    <t>Predicted Number of sales index</t>
  </si>
  <si>
    <t>Sales</t>
  </si>
  <si>
    <r>
      <t>S</t>
    </r>
    <r>
      <rPr>
        <b/>
        <vertAlign val="subscript"/>
        <sz val="11"/>
        <color theme="1"/>
        <rFont val="Calibri"/>
        <family val="2"/>
        <charset val="163"/>
        <scheme val="minor"/>
      </rPr>
      <t xml:space="preserve">t </t>
    </r>
    <r>
      <rPr>
        <b/>
        <sz val="11"/>
        <color theme="1"/>
        <rFont val="Calibri"/>
        <family val="2"/>
        <charset val="163"/>
        <scheme val="minor"/>
      </rPr>
      <t>I</t>
    </r>
    <r>
      <rPr>
        <b/>
        <vertAlign val="subscript"/>
        <sz val="11"/>
        <color theme="1"/>
        <rFont val="Calibri"/>
        <family val="2"/>
        <charset val="163"/>
        <scheme val="minor"/>
      </rPr>
      <t>t</t>
    </r>
  </si>
  <si>
    <r>
      <t>S</t>
    </r>
    <r>
      <rPr>
        <b/>
        <vertAlign val="subscript"/>
        <sz val="11"/>
        <rFont val="Calibri"/>
        <family val="2"/>
        <charset val="163"/>
        <scheme val="minor"/>
      </rPr>
      <t>t</t>
    </r>
  </si>
  <si>
    <t>Deseasonalise</t>
  </si>
  <si>
    <t>Multiplicative Decomposition Forecast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</si>
  <si>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</si>
  <si>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</si>
  <si>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</si>
  <si>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</si>
  <si>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</si>
  <si>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</si>
  <si>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</si>
  <si>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</si>
  <si>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</si>
  <si>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</si>
  <si>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</si>
  <si>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</si>
  <si>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</si>
  <si>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</si>
  <si>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Predicted Sales</t>
  </si>
  <si>
    <t>Operating Cost</t>
  </si>
  <si>
    <t>Predicted Operating Cost</t>
  </si>
  <si>
    <t>Date</t>
  </si>
  <si>
    <t>Closing Share price</t>
  </si>
  <si>
    <t>Week ended</t>
  </si>
  <si>
    <t>Retail/Operating profit</t>
  </si>
  <si>
    <t>operating cost</t>
  </si>
  <si>
    <t>Sales area (000s m2)</t>
  </si>
  <si>
    <t>Number of stores</t>
  </si>
  <si>
    <t>Employees</t>
  </si>
  <si>
    <t>Sources</t>
  </si>
  <si>
    <t>q1_trading_10.pdf (kingfisher.com)</t>
  </si>
  <si>
    <t>2010_interim_results.pdf (kingfisher.com)</t>
  </si>
  <si>
    <t>q3_trading_update.pdf (kingfisher.com)</t>
  </si>
  <si>
    <t>2011_prelim_results.pdf (kingfisher.com)</t>
  </si>
  <si>
    <t>Q1 Trading update for the 13 weeks ended 30 April 2011 (kingfisher.com)</t>
  </si>
  <si>
    <t>Kingfisher plc - 2011 Interim results announcement,2011_Interim_results.pdf</t>
  </si>
  <si>
    <t>Q3 trading update for the 13 weeks ended 29 October 2011,q3_trading_update.pdf (kingfisher.com)</t>
  </si>
  <si>
    <t>Preliminary results for the year ended 28 January 2012,Preliminary results.pdf (kingfisher.com)</t>
  </si>
  <si>
    <t>First Quarter Trading update 2012 (kingfisher.com)</t>
  </si>
  <si>
    <t>Interims 201213 FINAL part 1 (kingfisher.com)</t>
  </si>
  <si>
    <t>Third Quarter trading update to 27 October 2012 (kingfisher.com)</t>
  </si>
  <si>
    <t>Prelims 201213 FINAL (kingfisher.com)</t>
  </si>
  <si>
    <t>Résultats du premier trimestre 2013 (kingfisher.com)</t>
  </si>
  <si>
    <t>Interim results for the 26 weeks ended 3 August 2013 (kingfisher.com)</t>
  </si>
  <si>
    <t>Third Quarter trading update to 2 November 2013 (kingfisher.com)</t>
  </si>
  <si>
    <t>Preliminary results for the year ended 1 February 2014 (kingfisher.com)</t>
  </si>
  <si>
    <t>Kingfisher plc - First Quarter trading update to 3 May 2014</t>
  </si>
  <si>
    <t>Interim Results 2014 full announcement,2014_interim_results.pdf (kingfisher.com)</t>
  </si>
  <si>
    <t>Q3 Trading Report 2014,q3_trading_14.pdf (kingfisher.com)</t>
  </si>
  <si>
    <t>Preliminary results for the year ended 31 January 2015,2015_prelim_results.pdf (kingfisher.com)</t>
  </si>
  <si>
    <t>First Quarter to 2 May 2015,q1_trading_15.pdf (kingfisher.com)</t>
  </si>
  <si>
    <t>Interim Results 2015 full announcement,2015_interim_results.pdf (kingfisher.com)</t>
  </si>
  <si>
    <t>Third Quarter trading update to 31 October 2015 (kingfisher.com)</t>
  </si>
  <si>
    <t>Preliminary results 2016,2016_prelim_results.pdf (kingfisher.com)</t>
  </si>
  <si>
    <t>,2017_final_results.pdf (kingfisher.com)</t>
  </si>
  <si>
    <t>]</t>
  </si>
  <si>
    <t>Fiscal year</t>
  </si>
  <si>
    <t>(blank)</t>
  </si>
  <si>
    <t>FY2010/11</t>
  </si>
  <si>
    <t>FY2011/12</t>
  </si>
  <si>
    <t>FY2012/13</t>
  </si>
  <si>
    <t>FY2013/14</t>
  </si>
  <si>
    <t>FY2014/15</t>
  </si>
  <si>
    <t>FY2015/16</t>
  </si>
  <si>
    <t>FY2016/17</t>
  </si>
  <si>
    <t>FY2017/18</t>
  </si>
  <si>
    <t>FY2018/19</t>
  </si>
  <si>
    <t>FY2019/20</t>
  </si>
  <si>
    <t>FY2020/21</t>
  </si>
  <si>
    <t>FY2021/22</t>
  </si>
  <si>
    <t>Grand Total</t>
  </si>
  <si>
    <t>c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</si>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</sst>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0\ [$€-1]_-;\-* #,##0.00\ [$€-1]_-;_-* &quot;-&quot;??\ [$€-1]_-"/>
    <numFmt numFmtId="166" formatCode="_(* #,##0_);_(* \(#,##0\);_(* &quot;-&quot;??_);_(@_)"/>
    <numFmt numFmtId="167" formatCode="_(* #,##0.0_);_(* \(#,##0.0\);_(* &quot;-&quot;??_);_(@_)"/>
    <numFmt numFmtId="168" formatCode="0.0%"/>
    <numFmt numFmtId="169" formatCode="_(* #,##0.000_);_(* \(#,##0.000\);_(* &quot;-&quot;??_);_(@_)"/>
    <numFmt numFmtId="170" formatCode="_(* #,##0.0000_);_(* \(#,##0.0000\);_(* &quot;-&quot;??_);_(@_)"/>
    <numFmt numFmtId="171" formatCode="_-* #,###_-;\(#,###\);_-* &quot;–&quot;_-;_-@_-"/>
    <numFmt numFmtId="172" formatCode="0.0"/>
  </numFmts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3"/>
    </font>
    <font>
      <u/>
      <sz val="11"/>
      <color theme="10"/>
      <name val="Calibri"/>
      <family val="2"/>
      <charset val="163"/>
    </font>
    <font>
      <sz val="12"/>
      <color rgb="FF000000"/>
      <name val="Calibri"/>
      <family val="2"/>
      <charset val="163"/>
    </font>
    <font>
      <sz val="12"/>
      <color rgb="FF333333"/>
      <name val="Calibri"/>
      <family val="2"/>
      <charset val="163"/>
    </font>
    <font>
      <b/>
      <sz val="12"/>
      <color rgb="FF000000"/>
      <name val="Calibri"/>
      <family val="2"/>
      <charset val="163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63"/>
    </font>
    <font>
      <sz val="11"/>
      <color rgb="FF000000"/>
      <name val="Calibri"/>
      <family val="2"/>
      <charset val="163"/>
    </font>
    <font>
      <b/>
      <sz val="11"/>
      <color rgb="FF000000"/>
      <name val="Calibri"/>
      <family val="2"/>
      <charset val="163"/>
    </font>
    <font>
      <u/>
      <sz val="12"/>
      <color theme="10"/>
      <name val="Calibri"/>
      <family val="2"/>
      <charset val="163"/>
    </font>
    <font>
      <sz val="12"/>
      <name val="Calibri"/>
      <family val="2"/>
      <charset val="163"/>
    </font>
    <font>
      <b/>
      <sz val="12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vertAlign val="subscript"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vertAlign val="subscript"/>
      <sz val="11"/>
      <name val="Calibri"/>
      <family val="2"/>
      <charset val="163"/>
      <scheme val="minor"/>
    </font>
    <font>
      <i/>
      <sz val="11"/>
      <color rgb="FF000000"/>
      <name val="Calibri"/>
      <family val="2"/>
      <charset val="163"/>
    </font>
    <font>
      <b/>
      <i/>
      <sz val="11"/>
      <color rgb="FF000000"/>
      <name val="Calibri"/>
      <family val="2"/>
      <charset val="163"/>
    </font>
    <font>
      <b/>
      <sz val="8"/>
      <color indexed="17"/>
      <name val="Arial"/>
      <family val="2"/>
    </font>
    <font>
      <sz val="8"/>
      <color indexed="17"/>
      <name val="Arial"/>
      <family val="2"/>
    </font>
    <font>
      <b/>
      <sz val="11"/>
      <color theme="1"/>
      <name val="Calibri"/>
      <family val="2"/>
      <charset val="163"/>
    </font>
    <font>
      <b/>
      <sz val="11"/>
      <name val="Calibri"/>
      <family val="2"/>
      <charset val="163"/>
    </font>
    <font>
      <sz val="11"/>
      <color rgb="FF333333"/>
      <name val="Calibri"/>
      <family val="2"/>
      <charset val="163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7" fillId="0" borderId="0"/>
    <xf numFmtId="165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71" fontId="21" fillId="0" borderId="0">
      <alignment horizontal="right" vertical="center"/>
    </xf>
    <xf numFmtId="171" fontId="22" fillId="0" borderId="0">
      <alignment horizontal="right" vertical="center"/>
    </xf>
  </cellStyleXfs>
  <cellXfs count="149">
    <xf numFmtId="0" fontId="0" fillId="0" borderId="0" xfId="0"/>
    <xf numFmtId="0" fontId="2" fillId="0" borderId="0" xfId="0" applyFont="1"/>
    <xf numFmtId="15" fontId="4" fillId="0" borderId="0" xfId="0" applyNumberFormat="1" applyFont="1"/>
    <xf numFmtId="0" fontId="4" fillId="0" borderId="0" xfId="0" applyFont="1"/>
    <xf numFmtId="15" fontId="5" fillId="0" borderId="0" xfId="0" applyNumberFormat="1" applyFont="1" applyAlignment="1">
      <alignment horizontal="right" vertical="top"/>
    </xf>
    <xf numFmtId="3" fontId="4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horizontal="right" vertical="top"/>
    </xf>
    <xf numFmtId="49" fontId="6" fillId="0" borderId="0" xfId="0" applyNumberFormat="1" applyFont="1"/>
    <xf numFmtId="0" fontId="6" fillId="0" borderId="0" xfId="0" applyFont="1"/>
    <xf numFmtId="0" fontId="6" fillId="2" borderId="0" xfId="0" applyFont="1" applyFill="1"/>
    <xf numFmtId="0" fontId="0" fillId="0" borderId="0" xfId="0" pivotButton="1"/>
    <xf numFmtId="0" fontId="12" fillId="0" borderId="0" xfId="1" applyFont="1"/>
    <xf numFmtId="166" fontId="4" fillId="0" borderId="0" xfId="20" applyNumberFormat="1" applyFont="1"/>
    <xf numFmtId="3" fontId="13" fillId="0" borderId="0" xfId="0" applyNumberFormat="1" applyFont="1"/>
    <xf numFmtId="3" fontId="4" fillId="0" borderId="0" xfId="0" applyNumberFormat="1" applyFont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64" fontId="4" fillId="0" borderId="0" xfId="20" applyFont="1"/>
    <xf numFmtId="164" fontId="6" fillId="0" borderId="0" xfId="20" applyFont="1"/>
    <xf numFmtId="167" fontId="4" fillId="0" borderId="0" xfId="20" applyNumberFormat="1" applyFont="1"/>
    <xf numFmtId="167" fontId="0" fillId="0" borderId="0" xfId="20" applyNumberFormat="1" applyFont="1"/>
    <xf numFmtId="166" fontId="6" fillId="0" borderId="0" xfId="20" applyNumberFormat="1" applyFont="1"/>
    <xf numFmtId="166" fontId="0" fillId="0" borderId="0" xfId="20" applyNumberFormat="1" applyFont="1"/>
    <xf numFmtId="168" fontId="4" fillId="0" borderId="0" xfId="21" applyNumberFormat="1" applyFont="1"/>
    <xf numFmtId="166" fontId="6" fillId="3" borderId="0" xfId="20" applyNumberFormat="1" applyFont="1" applyFill="1"/>
    <xf numFmtId="166" fontId="6" fillId="4" borderId="0" xfId="20" applyNumberFormat="1" applyFont="1" applyFill="1"/>
    <xf numFmtId="166" fontId="6" fillId="5" borderId="0" xfId="20" applyNumberFormat="1" applyFont="1" applyFill="1"/>
    <xf numFmtId="166" fontId="6" fillId="6" borderId="0" xfId="20" applyNumberFormat="1" applyFont="1" applyFill="1"/>
    <xf numFmtId="166" fontId="6" fillId="7" borderId="0" xfId="20" applyNumberFormat="1" applyFont="1" applyFill="1"/>
    <xf numFmtId="169" fontId="4" fillId="0" borderId="0" xfId="20" applyNumberFormat="1" applyFont="1"/>
    <xf numFmtId="170" fontId="4" fillId="0" borderId="0" xfId="20" applyNumberFormat="1" applyFont="1" applyAlignment="1">
      <alignment horizontal="right"/>
    </xf>
    <xf numFmtId="166" fontId="6" fillId="7" borderId="0" xfId="20" applyNumberFormat="1" applyFont="1" applyFill="1" applyAlignment="1">
      <alignment horizontal="right"/>
    </xf>
    <xf numFmtId="2" fontId="0" fillId="0" borderId="0" xfId="0" applyNumberFormat="1"/>
    <xf numFmtId="168" fontId="0" fillId="0" borderId="0" xfId="21" applyNumberFormat="1" applyFont="1" applyBorder="1"/>
    <xf numFmtId="166" fontId="6" fillId="8" borderId="0" xfId="20" applyNumberFormat="1" applyFont="1" applyFill="1"/>
    <xf numFmtId="166" fontId="6" fillId="0" borderId="0" xfId="20" applyNumberFormat="1" applyFont="1" applyFill="1"/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6" fontId="14" fillId="3" borderId="0" xfId="20" applyNumberFormat="1" applyFont="1" applyFill="1" applyAlignment="1">
      <alignment horizontal="center" vertical="center" wrapText="1"/>
    </xf>
    <xf numFmtId="166" fontId="14" fillId="4" borderId="0" xfId="20" applyNumberFormat="1" applyFont="1" applyFill="1" applyAlignment="1">
      <alignment horizontal="center" vertical="center" wrapText="1"/>
    </xf>
    <xf numFmtId="166" fontId="14" fillId="5" borderId="0" xfId="20" applyNumberFormat="1" applyFont="1" applyFill="1" applyAlignment="1">
      <alignment horizontal="center" vertical="center" wrapText="1"/>
    </xf>
    <xf numFmtId="166" fontId="14" fillId="6" borderId="0" xfId="20" applyNumberFormat="1" applyFont="1" applyFill="1" applyAlignment="1">
      <alignment horizontal="center" vertical="center" wrapText="1"/>
    </xf>
    <xf numFmtId="166" fontId="14" fillId="7" borderId="0" xfId="20" applyNumberFormat="1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166" fontId="15" fillId="8" borderId="0" xfId="20" applyNumberFormat="1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167" fontId="17" fillId="8" borderId="0" xfId="20" applyNumberFormat="1" applyFont="1" applyFill="1" applyAlignment="1">
      <alignment horizontal="center" vertical="center" wrapText="1"/>
    </xf>
    <xf numFmtId="166" fontId="6" fillId="0" borderId="0" xfId="20" applyNumberFormat="1" applyFont="1" applyAlignment="1">
      <alignment horizontal="center" vertical="center" wrapText="1"/>
    </xf>
    <xf numFmtId="1" fontId="4" fillId="0" borderId="0" xfId="20" applyNumberFormat="1" applyFont="1"/>
    <xf numFmtId="0" fontId="0" fillId="0" borderId="1" xfId="0" applyBorder="1"/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Continuous"/>
    </xf>
    <xf numFmtId="164" fontId="0" fillId="0" borderId="0" xfId="20" applyFont="1" applyFill="1" applyBorder="1" applyAlignment="1"/>
    <xf numFmtId="0" fontId="4" fillId="0" borderId="0" xfId="20" applyNumberFormat="1" applyFont="1"/>
    <xf numFmtId="0" fontId="6" fillId="9" borderId="0" xfId="0" applyFont="1" applyFill="1" applyAlignment="1">
      <alignment horizontal="center" vertical="center" wrapText="1"/>
    </xf>
    <xf numFmtId="166" fontId="6" fillId="9" borderId="0" xfId="20" applyNumberFormat="1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0" fontId="4" fillId="5" borderId="0" xfId="0" applyFont="1" applyFill="1"/>
    <xf numFmtId="49" fontId="4" fillId="5" borderId="0" xfId="0" applyNumberFormat="1" applyFont="1" applyFill="1"/>
    <xf numFmtId="3" fontId="6" fillId="5" borderId="0" xfId="0" applyNumberFormat="1" applyFont="1" applyFill="1" applyAlignment="1">
      <alignment horizontal="right" vertical="center" wrapText="1"/>
    </xf>
    <xf numFmtId="166" fontId="4" fillId="5" borderId="0" xfId="20" applyNumberFormat="1" applyFont="1" applyFill="1"/>
    <xf numFmtId="169" fontId="4" fillId="5" borderId="0" xfId="20" applyNumberFormat="1" applyFont="1" applyFill="1"/>
    <xf numFmtId="167" fontId="0" fillId="5" borderId="0" xfId="20" applyNumberFormat="1" applyFont="1" applyFill="1"/>
    <xf numFmtId="166" fontId="0" fillId="5" borderId="0" xfId="20" applyNumberFormat="1" applyFont="1" applyFill="1"/>
    <xf numFmtId="168" fontId="0" fillId="5" borderId="0" xfId="21" applyNumberFormat="1" applyFont="1" applyFill="1" applyBorder="1"/>
    <xf numFmtId="1" fontId="4" fillId="5" borderId="0" xfId="20" applyNumberFormat="1" applyFont="1" applyFill="1"/>
    <xf numFmtId="164" fontId="4" fillId="5" borderId="0" xfId="20" applyFont="1" applyFill="1"/>
    <xf numFmtId="15" fontId="4" fillId="5" borderId="0" xfId="0" applyNumberFormat="1" applyFont="1" applyFill="1"/>
    <xf numFmtId="49" fontId="5" fillId="5" borderId="0" xfId="0" applyNumberFormat="1" applyFont="1" applyFill="1" applyAlignment="1">
      <alignment horizontal="right" vertical="top"/>
    </xf>
    <xf numFmtId="166" fontId="6" fillId="9" borderId="0" xfId="20" applyNumberFormat="1" applyFont="1" applyFill="1" applyAlignment="1">
      <alignment horizontal="center" vertical="center"/>
    </xf>
    <xf numFmtId="0" fontId="2" fillId="0" borderId="1" xfId="0" applyFont="1" applyBorder="1"/>
    <xf numFmtId="4" fontId="4" fillId="0" borderId="0" xfId="0" applyNumberFormat="1" applyFont="1"/>
    <xf numFmtId="4" fontId="4" fillId="0" borderId="0" xfId="0" applyNumberFormat="1" applyFont="1" applyAlignment="1">
      <alignment horizontal="right" vertical="center" wrapText="1"/>
    </xf>
    <xf numFmtId="164" fontId="0" fillId="0" borderId="0" xfId="0" applyNumberFormat="1"/>
    <xf numFmtId="164" fontId="0" fillId="0" borderId="1" xfId="20" applyFont="1" applyFill="1" applyBorder="1" applyAlignment="1"/>
    <xf numFmtId="164" fontId="20" fillId="9" borderId="2" xfId="20" applyFont="1" applyFill="1" applyBorder="1" applyAlignment="1">
      <alignment horizontal="center" vertical="center" wrapText="1"/>
    </xf>
    <xf numFmtId="166" fontId="0" fillId="0" borderId="0" xfId="0" applyNumberFormat="1"/>
    <xf numFmtId="168" fontId="0" fillId="0" borderId="0" xfId="0" applyNumberFormat="1"/>
    <xf numFmtId="0" fontId="11" fillId="5" borderId="0" xfId="0" applyFont="1" applyFill="1"/>
    <xf numFmtId="168" fontId="11" fillId="5" borderId="0" xfId="0" applyNumberFormat="1" applyFont="1" applyFill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3" borderId="0" xfId="0" applyFont="1" applyFill="1"/>
    <xf numFmtId="168" fontId="11" fillId="3" borderId="0" xfId="0" applyNumberFormat="1" applyFont="1" applyFill="1"/>
    <xf numFmtId="166" fontId="0" fillId="0" borderId="0" xfId="0" applyNumberFormat="1" applyAlignment="1">
      <alignment horizontal="left"/>
    </xf>
    <xf numFmtId="0" fontId="11" fillId="8" borderId="0" xfId="0" applyFont="1" applyFill="1"/>
    <xf numFmtId="168" fontId="11" fillId="8" borderId="0" xfId="0" applyNumberFormat="1" applyFont="1" applyFill="1"/>
    <xf numFmtId="164" fontId="11" fillId="8" borderId="0" xfId="0" applyNumberFormat="1" applyFont="1" applyFill="1"/>
    <xf numFmtId="164" fontId="2" fillId="0" borderId="0" xfId="0" applyNumberFormat="1" applyFont="1"/>
    <xf numFmtId="168" fontId="2" fillId="0" borderId="0" xfId="0" applyNumberFormat="1" applyFont="1"/>
    <xf numFmtId="0" fontId="11" fillId="4" borderId="0" xfId="0" applyFont="1" applyFill="1"/>
    <xf numFmtId="168" fontId="11" fillId="4" borderId="0" xfId="0" applyNumberFormat="1" applyFont="1" applyFill="1"/>
    <xf numFmtId="167" fontId="0" fillId="0" borderId="0" xfId="0" applyNumberFormat="1"/>
    <xf numFmtId="167" fontId="2" fillId="0" borderId="0" xfId="0" applyNumberFormat="1" applyFont="1"/>
    <xf numFmtId="167" fontId="11" fillId="4" borderId="0" xfId="0" applyNumberFormat="1" applyFont="1" applyFill="1"/>
    <xf numFmtId="167" fontId="11" fillId="5" borderId="0" xfId="0" applyNumberFormat="1" applyFont="1" applyFill="1"/>
    <xf numFmtId="167" fontId="11" fillId="3" borderId="0" xfId="0" applyNumberFormat="1" applyFont="1" applyFill="1"/>
    <xf numFmtId="0" fontId="23" fillId="8" borderId="0" xfId="0" applyFont="1" applyFill="1" applyAlignment="1">
      <alignment horizontal="center" vertical="center" wrapText="1"/>
    </xf>
    <xf numFmtId="166" fontId="23" fillId="8" borderId="0" xfId="20" applyNumberFormat="1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 vertical="center" wrapText="1"/>
    </xf>
    <xf numFmtId="167" fontId="24" fillId="8" borderId="0" xfId="20" applyNumberFormat="1" applyFont="1" applyFill="1" applyAlignment="1">
      <alignment horizontal="center" vertical="center" wrapText="1"/>
    </xf>
    <xf numFmtId="0" fontId="23" fillId="9" borderId="0" xfId="0" applyFont="1" applyFill="1" applyAlignment="1">
      <alignment horizontal="center" vertical="center" wrapText="1"/>
    </xf>
    <xf numFmtId="167" fontId="2" fillId="0" borderId="0" xfId="20" applyNumberFormat="1" applyFont="1"/>
    <xf numFmtId="166" fontId="2" fillId="0" borderId="0" xfId="20" applyNumberFormat="1" applyFont="1"/>
    <xf numFmtId="168" fontId="2" fillId="0" borderId="0" xfId="21" applyNumberFormat="1" applyFont="1" applyBorder="1"/>
    <xf numFmtId="2" fontId="2" fillId="0" borderId="0" xfId="0" applyNumberFormat="1" applyFont="1"/>
    <xf numFmtId="167" fontId="2" fillId="5" borderId="0" xfId="20" applyNumberFormat="1" applyFont="1" applyFill="1"/>
    <xf numFmtId="166" fontId="2" fillId="5" borderId="0" xfId="20" applyNumberFormat="1" applyFont="1" applyFill="1"/>
    <xf numFmtId="168" fontId="2" fillId="5" borderId="0" xfId="21" applyNumberFormat="1" applyFont="1" applyFill="1" applyBorder="1"/>
    <xf numFmtId="15" fontId="2" fillId="0" borderId="0" xfId="0" applyNumberFormat="1" applyFont="1"/>
    <xf numFmtId="166" fontId="11" fillId="3" borderId="0" xfId="20" applyNumberFormat="1" applyFont="1" applyFill="1"/>
    <xf numFmtId="166" fontId="11" fillId="4" borderId="0" xfId="20" applyNumberFormat="1" applyFont="1" applyFill="1"/>
    <xf numFmtId="166" fontId="11" fillId="5" borderId="0" xfId="20" applyNumberFormat="1" applyFont="1" applyFill="1"/>
    <xf numFmtId="166" fontId="11" fillId="6" borderId="0" xfId="20" applyNumberFormat="1" applyFont="1" applyFill="1"/>
    <xf numFmtId="166" fontId="11" fillId="7" borderId="0" xfId="20" applyNumberFormat="1" applyFont="1" applyFill="1" applyAlignment="1">
      <alignment horizontal="right"/>
    </xf>
    <xf numFmtId="166" fontId="11" fillId="7" borderId="0" xfId="20" applyNumberFormat="1" applyFont="1" applyFill="1"/>
    <xf numFmtId="166" fontId="11" fillId="0" borderId="0" xfId="20" applyNumberFormat="1" applyFont="1" applyFill="1"/>
    <xf numFmtId="166" fontId="11" fillId="0" borderId="0" xfId="20" applyNumberFormat="1" applyFont="1"/>
    <xf numFmtId="169" fontId="2" fillId="0" borderId="0" xfId="20" applyNumberFormat="1" applyFont="1"/>
    <xf numFmtId="166" fontId="11" fillId="8" borderId="0" xfId="20" applyNumberFormat="1" applyFont="1" applyFill="1"/>
    <xf numFmtId="164" fontId="2" fillId="0" borderId="0" xfId="20" applyFont="1"/>
    <xf numFmtId="166" fontId="11" fillId="9" borderId="0" xfId="20" applyNumberFormat="1" applyFont="1" applyFill="1" applyAlignment="1">
      <alignment horizontal="center" vertical="center"/>
    </xf>
    <xf numFmtId="168" fontId="2" fillId="0" borderId="0" xfId="21" applyNumberFormat="1" applyFont="1"/>
    <xf numFmtId="170" fontId="2" fillId="0" borderId="0" xfId="20" applyNumberFormat="1" applyFont="1" applyAlignment="1">
      <alignment horizontal="right"/>
    </xf>
    <xf numFmtId="164" fontId="11" fillId="0" borderId="0" xfId="20" applyFont="1"/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166" fontId="23" fillId="3" borderId="0" xfId="20" applyNumberFormat="1" applyFont="1" applyFill="1" applyAlignment="1">
      <alignment horizontal="center" vertical="center" wrapText="1"/>
    </xf>
    <xf numFmtId="166" fontId="23" fillId="4" borderId="0" xfId="20" applyNumberFormat="1" applyFont="1" applyFill="1" applyAlignment="1">
      <alignment horizontal="center" vertical="center" wrapText="1"/>
    </xf>
    <xf numFmtId="166" fontId="23" fillId="5" borderId="0" xfId="20" applyNumberFormat="1" applyFont="1" applyFill="1" applyAlignment="1">
      <alignment horizontal="center" vertical="center" wrapText="1"/>
    </xf>
    <xf numFmtId="166" fontId="23" fillId="6" borderId="0" xfId="20" applyNumberFormat="1" applyFont="1" applyFill="1" applyAlignment="1">
      <alignment horizontal="center" vertical="center" wrapText="1"/>
    </xf>
    <xf numFmtId="166" fontId="23" fillId="7" borderId="0" xfId="20" applyNumberFormat="1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166" fontId="11" fillId="9" borderId="0" xfId="20" applyNumberFormat="1" applyFont="1" applyFill="1" applyAlignment="1">
      <alignment horizontal="center" vertical="center" wrapText="1"/>
    </xf>
    <xf numFmtId="49" fontId="2" fillId="0" borderId="0" xfId="0" applyNumberFormat="1" applyFont="1"/>
    <xf numFmtId="1" fontId="2" fillId="0" borderId="0" xfId="20" applyNumberFormat="1" applyFont="1"/>
    <xf numFmtId="15" fontId="25" fillId="0" borderId="0" xfId="0" applyNumberFormat="1" applyFont="1" applyAlignment="1">
      <alignment horizontal="right" vertical="top"/>
    </xf>
    <xf numFmtId="49" fontId="25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center" wrapText="1"/>
    </xf>
    <xf numFmtId="0" fontId="2" fillId="5" borderId="0" xfId="0" applyFont="1" applyFill="1"/>
    <xf numFmtId="49" fontId="2" fillId="5" borderId="0" xfId="0" applyNumberFormat="1" applyFont="1" applyFill="1"/>
    <xf numFmtId="3" fontId="11" fillId="5" borderId="0" xfId="0" applyNumberFormat="1" applyFont="1" applyFill="1" applyAlignment="1">
      <alignment horizontal="right" vertical="center" wrapText="1"/>
    </xf>
    <xf numFmtId="169" fontId="2" fillId="5" borderId="0" xfId="20" applyNumberFormat="1" applyFont="1" applyFill="1"/>
    <xf numFmtId="1" fontId="2" fillId="5" borderId="0" xfId="20" applyNumberFormat="1" applyFont="1" applyFill="1"/>
    <xf numFmtId="164" fontId="2" fillId="5" borderId="0" xfId="20" applyFont="1" applyFill="1"/>
    <xf numFmtId="15" fontId="2" fillId="5" borderId="0" xfId="0" applyNumberFormat="1" applyFont="1" applyFill="1"/>
    <xf numFmtId="49" fontId="25" fillId="5" borderId="0" xfId="0" applyNumberFormat="1" applyFont="1" applyFill="1" applyAlignment="1">
      <alignment horizontal="right" vertical="top"/>
    </xf>
    <xf numFmtId="172" fontId="0" fillId="0" borderId="0" xfId="0" applyNumberFormat="1"/>
  </cellXfs>
  <cellStyles count="24">
    <cellStyle name="C09_ Figs Dk Green" xfId="23" xr:uid="{9CE22719-3AD9-43DB-975A-60E4D2906869}"/>
    <cellStyle name="C11_ Figs Dk Green Bold" xfId="22" xr:uid="{28D683F6-86FF-492D-9466-39AFEA7AED14}"/>
    <cellStyle name="Comma" xfId="20" builtinId="3"/>
    <cellStyle name="Comma 2" xfId="15" xr:uid="{C2691C7F-B5D6-4C36-AED8-EABB99832FD1}"/>
    <cellStyle name="fo]_x000d__x000a_UserName=Murat Zelef_x000d__x000a_UserCompany=Bumerang_x000d__x000a__x000d__x000a_[File Paths]_x000d__x000a_WorkingDirectory=C:\EQUIS\DLWIN_x000d__x000a_DownLoader=C 3" xfId="4" xr:uid="{561E2646-C2B4-4DE1-A3CC-A580D77DB24A}"/>
    <cellStyle name="Hyperlink" xfId="1" builtinId="8"/>
    <cellStyle name="Normal" xfId="0" builtinId="0"/>
    <cellStyle name="Normal 11" xfId="5" xr:uid="{35274958-41E5-4FDE-A278-BADDA601415D}"/>
    <cellStyle name="Normal 11 5 2" xfId="17" xr:uid="{ABB6A10F-EF4A-464D-9A48-280320725212}"/>
    <cellStyle name="Normal 11 5 2 2" xfId="7" xr:uid="{D7B35841-22A2-4A42-AFFF-9BF5E8DED147}"/>
    <cellStyle name="Normal 11 5 3" xfId="19" xr:uid="{1853BB6D-7A46-4819-90EE-BFC42FD94B32}"/>
    <cellStyle name="Normal 11 5 3 2" xfId="18" xr:uid="{B76BB433-8F81-45AB-8A37-CC3CEC4297C1}"/>
    <cellStyle name="Normal 11 5 3 2 2" xfId="10" xr:uid="{6F621D74-BA41-4418-8589-A836189BC821}"/>
    <cellStyle name="Normal 11 6" xfId="16" xr:uid="{1081F4C9-0080-459C-A8C0-9BC30E1DF08C}"/>
    <cellStyle name="Normal 11 6 2" xfId="11" xr:uid="{29A4CAF1-97A1-43FD-AE8A-19F70708E0E3}"/>
    <cellStyle name="Normal 11 7" xfId="9" xr:uid="{81E5DAE2-DCF2-4098-A135-4BCDE43C02BD}"/>
    <cellStyle name="Normal 12" xfId="8" xr:uid="{0752EA4B-0D65-471E-B811-B23C280A55DD}"/>
    <cellStyle name="Normal 14" xfId="6" xr:uid="{9823B2FD-5C93-4E6E-BC5E-3BDC64EA0BDA}"/>
    <cellStyle name="Normal 14 6 2" xfId="12" xr:uid="{A03BC08E-F8F5-444E-BBFE-F5475407AD03}"/>
    <cellStyle name="Normal 2" xfId="2" xr:uid="{1DE4212E-01D6-4F85-91C5-3BD1322E0968}"/>
    <cellStyle name="Normal 2 2" xfId="14" xr:uid="{5A90C453-1EDA-4A44-8E8D-5F8D53EE05B1}"/>
    <cellStyle name="Normal 3" xfId="13" xr:uid="{FAB578A9-22B7-45BA-8F4D-E3A74CA3B9D4}"/>
    <cellStyle name="Normal 4" xfId="3" xr:uid="{047931EE-AAFA-4ECF-B703-7FDC21774E15}"/>
    <cellStyle name="Percent" xfId="21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Volume Index Forecasting - Naive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00998633731624E-2"/>
          <c:y val="0.13768472841608911"/>
          <c:w val="0.87112052829442321"/>
          <c:h val="0.61014030562394961"/>
        </c:manualLayout>
      </c:layout>
      <c:lineChart>
        <c:grouping val="standard"/>
        <c:varyColors val="0"/>
        <c:ser>
          <c:idx val="0"/>
          <c:order val="0"/>
          <c:tx>
            <c:strRef>
              <c:f>'1. Sales Volume Forecast'!$D$3</c:f>
              <c:strCache>
                <c:ptCount val="1"/>
                <c:pt idx="0">
                  <c:v>Actual sales volume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66039200073638E-2"/>
                  <c:y val="-0.2182620114538644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</c:multiLvlStrRef>
          </c:cat>
          <c:val>
            <c:numRef>
              <c:f>'1. Sales Volume Forecast'!$D$4:$D$51</c:f>
              <c:numCache>
                <c:formatCode>General</c:formatCode>
                <c:ptCount val="48"/>
                <c:pt idx="0">
                  <c:v>75.5</c:v>
                </c:pt>
                <c:pt idx="1">
                  <c:v>79.400000000000006</c:v>
                </c:pt>
                <c:pt idx="2">
                  <c:v>79.599999999999994</c:v>
                </c:pt>
                <c:pt idx="3">
                  <c:v>91.9</c:v>
                </c:pt>
                <c:pt idx="4">
                  <c:v>74.8</c:v>
                </c:pt>
                <c:pt idx="5">
                  <c:v>78.900000000000006</c:v>
                </c:pt>
                <c:pt idx="6">
                  <c:v>78.099999999999994</c:v>
                </c:pt>
                <c:pt idx="7">
                  <c:v>92.6</c:v>
                </c:pt>
                <c:pt idx="8">
                  <c:v>75</c:v>
                </c:pt>
                <c:pt idx="9">
                  <c:v>79.099999999999994</c:v>
                </c:pt>
                <c:pt idx="10">
                  <c:v>79.400000000000006</c:v>
                </c:pt>
                <c:pt idx="11">
                  <c:v>92.7</c:v>
                </c:pt>
                <c:pt idx="12">
                  <c:v>75.5</c:v>
                </c:pt>
                <c:pt idx="13">
                  <c:v>79.7</c:v>
                </c:pt>
                <c:pt idx="14">
                  <c:v>80.900000000000006</c:v>
                </c:pt>
                <c:pt idx="15">
                  <c:v>95.1</c:v>
                </c:pt>
                <c:pt idx="16">
                  <c:v>77.8</c:v>
                </c:pt>
                <c:pt idx="17">
                  <c:v>83.7</c:v>
                </c:pt>
                <c:pt idx="18">
                  <c:v>83.3</c:v>
                </c:pt>
                <c:pt idx="19">
                  <c:v>99.5</c:v>
                </c:pt>
                <c:pt idx="20">
                  <c:v>81.8</c:v>
                </c:pt>
                <c:pt idx="21">
                  <c:v>86.3</c:v>
                </c:pt>
                <c:pt idx="22">
                  <c:v>86.7</c:v>
                </c:pt>
                <c:pt idx="23">
                  <c:v>101.7</c:v>
                </c:pt>
                <c:pt idx="24">
                  <c:v>84.3</c:v>
                </c:pt>
                <c:pt idx="25">
                  <c:v>89.5</c:v>
                </c:pt>
                <c:pt idx="26">
                  <c:v>90.8</c:v>
                </c:pt>
                <c:pt idx="27">
                  <c:v>108.3</c:v>
                </c:pt>
                <c:pt idx="28">
                  <c:v>85.8</c:v>
                </c:pt>
                <c:pt idx="29">
                  <c:v>92.2</c:v>
                </c:pt>
                <c:pt idx="30">
                  <c:v>92.4</c:v>
                </c:pt>
                <c:pt idx="31">
                  <c:v>109.3</c:v>
                </c:pt>
                <c:pt idx="32">
                  <c:v>87.5</c:v>
                </c:pt>
                <c:pt idx="33">
                  <c:v>93.8</c:v>
                </c:pt>
                <c:pt idx="34">
                  <c:v>95.6</c:v>
                </c:pt>
                <c:pt idx="35">
                  <c:v>111.9</c:v>
                </c:pt>
                <c:pt idx="36">
                  <c:v>90.8</c:v>
                </c:pt>
                <c:pt idx="37">
                  <c:v>97.5</c:v>
                </c:pt>
                <c:pt idx="38">
                  <c:v>98.1</c:v>
                </c:pt>
                <c:pt idx="39">
                  <c:v>113.6</c:v>
                </c:pt>
                <c:pt idx="40">
                  <c:v>91</c:v>
                </c:pt>
                <c:pt idx="41">
                  <c:v>90.2</c:v>
                </c:pt>
                <c:pt idx="42">
                  <c:v>102.5</c:v>
                </c:pt>
                <c:pt idx="43">
                  <c:v>119.4</c:v>
                </c:pt>
                <c:pt idx="44">
                  <c:v>93.7</c:v>
                </c:pt>
                <c:pt idx="45">
                  <c:v>106.4</c:v>
                </c:pt>
                <c:pt idx="46">
                  <c:v>102</c:v>
                </c:pt>
                <c:pt idx="47">
                  <c:v>118.7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E8-4691-90F9-1FC2A81095F8}"/>
            </c:ext>
          </c:extLst>
        </c:ser>
        <c:ser>
          <c:idx val="1"/>
          <c:order val="1"/>
          <c:tx>
            <c:strRef>
              <c:f>'1. Sales Volume Forecast'!$E$3</c:f>
              <c:strCache>
                <c:ptCount val="1"/>
                <c:pt idx="0">
                  <c:v> Naive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</c:multiLvlStrRef>
          </c:cat>
          <c:val>
            <c:numRef>
              <c:f>'1. Sales Volume Forecast'!$E$4:$E$52</c:f>
              <c:numCache>
                <c:formatCode>_(* #,##0_);_(* \(#,##0\);_(* "-"??_);_(@_)</c:formatCode>
                <c:ptCount val="49"/>
                <c:pt idx="1">
                  <c:v>75.5</c:v>
                </c:pt>
                <c:pt idx="2">
                  <c:v>79.400000000000006</c:v>
                </c:pt>
                <c:pt idx="3">
                  <c:v>79.599999999999994</c:v>
                </c:pt>
                <c:pt idx="4">
                  <c:v>91.9</c:v>
                </c:pt>
                <c:pt idx="5">
                  <c:v>74.8</c:v>
                </c:pt>
                <c:pt idx="6">
                  <c:v>78.900000000000006</c:v>
                </c:pt>
                <c:pt idx="7">
                  <c:v>78.099999999999994</c:v>
                </c:pt>
                <c:pt idx="8">
                  <c:v>92.6</c:v>
                </c:pt>
                <c:pt idx="9">
                  <c:v>75</c:v>
                </c:pt>
                <c:pt idx="10">
                  <c:v>79.099999999999994</c:v>
                </c:pt>
                <c:pt idx="11">
                  <c:v>79.400000000000006</c:v>
                </c:pt>
                <c:pt idx="12">
                  <c:v>92.7</c:v>
                </c:pt>
                <c:pt idx="13">
                  <c:v>75.5</c:v>
                </c:pt>
                <c:pt idx="14">
                  <c:v>79.7</c:v>
                </c:pt>
                <c:pt idx="15">
                  <c:v>80.900000000000006</c:v>
                </c:pt>
                <c:pt idx="16">
                  <c:v>95.1</c:v>
                </c:pt>
                <c:pt idx="17">
                  <c:v>77.8</c:v>
                </c:pt>
                <c:pt idx="18">
                  <c:v>83.7</c:v>
                </c:pt>
                <c:pt idx="19">
                  <c:v>83.3</c:v>
                </c:pt>
                <c:pt idx="20">
                  <c:v>99.5</c:v>
                </c:pt>
                <c:pt idx="21">
                  <c:v>81.8</c:v>
                </c:pt>
                <c:pt idx="22">
                  <c:v>86.3</c:v>
                </c:pt>
                <c:pt idx="23">
                  <c:v>86.7</c:v>
                </c:pt>
                <c:pt idx="24">
                  <c:v>101.7</c:v>
                </c:pt>
                <c:pt idx="25">
                  <c:v>84.3</c:v>
                </c:pt>
                <c:pt idx="26">
                  <c:v>89.5</c:v>
                </c:pt>
                <c:pt idx="27">
                  <c:v>90.8</c:v>
                </c:pt>
                <c:pt idx="28">
                  <c:v>108.3</c:v>
                </c:pt>
                <c:pt idx="29">
                  <c:v>85.8</c:v>
                </c:pt>
                <c:pt idx="30">
                  <c:v>92.2</c:v>
                </c:pt>
                <c:pt idx="31">
                  <c:v>92.4</c:v>
                </c:pt>
                <c:pt idx="32">
                  <c:v>109.3</c:v>
                </c:pt>
                <c:pt idx="33">
                  <c:v>87.5</c:v>
                </c:pt>
                <c:pt idx="34">
                  <c:v>93.8</c:v>
                </c:pt>
                <c:pt idx="35">
                  <c:v>95.6</c:v>
                </c:pt>
                <c:pt idx="36">
                  <c:v>111.9</c:v>
                </c:pt>
                <c:pt idx="37">
                  <c:v>90.8</c:v>
                </c:pt>
                <c:pt idx="38">
                  <c:v>97.5</c:v>
                </c:pt>
                <c:pt idx="39">
                  <c:v>98.1</c:v>
                </c:pt>
                <c:pt idx="40">
                  <c:v>113.6</c:v>
                </c:pt>
                <c:pt idx="41">
                  <c:v>91</c:v>
                </c:pt>
                <c:pt idx="42">
                  <c:v>90.2</c:v>
                </c:pt>
                <c:pt idx="43">
                  <c:v>102.5</c:v>
                </c:pt>
                <c:pt idx="44">
                  <c:v>119.4</c:v>
                </c:pt>
                <c:pt idx="45">
                  <c:v>93.7</c:v>
                </c:pt>
                <c:pt idx="46">
                  <c:v>106.4</c:v>
                </c:pt>
                <c:pt idx="47">
                  <c:v>102</c:v>
                </c:pt>
                <c:pt idx="48">
                  <c:v>118.7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E8-4691-90F9-1FC2A810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92040"/>
        <c:axId val="10456930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'1. Sales Volume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Volume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78.166666666666671</c:v>
                      </c:pt>
                      <c:pt idx="4">
                        <c:v>83.63333333333334</c:v>
                      </c:pt>
                      <c:pt idx="5">
                        <c:v>82.100000000000009</c:v>
                      </c:pt>
                      <c:pt idx="6">
                        <c:v>81.86666666666666</c:v>
                      </c:pt>
                      <c:pt idx="7">
                        <c:v>77.266666666666666</c:v>
                      </c:pt>
                      <c:pt idx="8">
                        <c:v>83.2</c:v>
                      </c:pt>
                      <c:pt idx="9">
                        <c:v>81.899999999999991</c:v>
                      </c:pt>
                      <c:pt idx="10">
                        <c:v>82.233333333333334</c:v>
                      </c:pt>
                      <c:pt idx="11">
                        <c:v>77.833333333333329</c:v>
                      </c:pt>
                      <c:pt idx="12">
                        <c:v>83.733333333333334</c:v>
                      </c:pt>
                      <c:pt idx="13">
                        <c:v>82.533333333333346</c:v>
                      </c:pt>
                      <c:pt idx="14">
                        <c:v>82.633333333333326</c:v>
                      </c:pt>
                      <c:pt idx="15">
                        <c:v>78.7</c:v>
                      </c:pt>
                      <c:pt idx="16">
                        <c:v>85.233333333333334</c:v>
                      </c:pt>
                      <c:pt idx="17">
                        <c:v>84.600000000000009</c:v>
                      </c:pt>
                      <c:pt idx="18">
                        <c:v>85.533333333333317</c:v>
                      </c:pt>
                      <c:pt idx="19">
                        <c:v>81.600000000000009</c:v>
                      </c:pt>
                      <c:pt idx="20">
                        <c:v>88.833333333333329</c:v>
                      </c:pt>
                      <c:pt idx="21">
                        <c:v>88.2</c:v>
                      </c:pt>
                      <c:pt idx="22">
                        <c:v>89.2</c:v>
                      </c:pt>
                      <c:pt idx="23">
                        <c:v>84.933333333333337</c:v>
                      </c:pt>
                      <c:pt idx="24">
                        <c:v>91.566666666666663</c:v>
                      </c:pt>
                      <c:pt idx="25">
                        <c:v>90.899999999999991</c:v>
                      </c:pt>
                      <c:pt idx="26">
                        <c:v>91.833333333333329</c:v>
                      </c:pt>
                      <c:pt idx="27">
                        <c:v>88.2</c:v>
                      </c:pt>
                      <c:pt idx="28">
                        <c:v>96.2</c:v>
                      </c:pt>
                      <c:pt idx="29">
                        <c:v>94.966666666666654</c:v>
                      </c:pt>
                      <c:pt idx="30">
                        <c:v>95.433333333333337</c:v>
                      </c:pt>
                      <c:pt idx="31">
                        <c:v>90.133333333333326</c:v>
                      </c:pt>
                      <c:pt idx="32">
                        <c:v>97.966666666666683</c:v>
                      </c:pt>
                      <c:pt idx="33">
                        <c:v>96.399999999999991</c:v>
                      </c:pt>
                      <c:pt idx="34">
                        <c:v>96.866666666666674</c:v>
                      </c:pt>
                      <c:pt idx="35">
                        <c:v>92.3</c:v>
                      </c:pt>
                      <c:pt idx="36">
                        <c:v>100.43333333333332</c:v>
                      </c:pt>
                      <c:pt idx="37">
                        <c:v>99.433333333333337</c:v>
                      </c:pt>
                      <c:pt idx="38">
                        <c:v>100.06666666666666</c:v>
                      </c:pt>
                      <c:pt idx="39">
                        <c:v>95.466666666666654</c:v>
                      </c:pt>
                      <c:pt idx="40">
                        <c:v>103.06666666666666</c:v>
                      </c:pt>
                      <c:pt idx="41">
                        <c:v>100.89999999999999</c:v>
                      </c:pt>
                      <c:pt idx="42">
                        <c:v>98.266666666666666</c:v>
                      </c:pt>
                      <c:pt idx="43">
                        <c:v>94.566666666666663</c:v>
                      </c:pt>
                      <c:pt idx="44">
                        <c:v>104.03333333333335</c:v>
                      </c:pt>
                      <c:pt idx="45">
                        <c:v>105.2</c:v>
                      </c:pt>
                      <c:pt idx="46">
                        <c:v>106.5</c:v>
                      </c:pt>
                      <c:pt idx="47">
                        <c:v>100.7</c:v>
                      </c:pt>
                      <c:pt idx="48">
                        <c:v>109.03333333333335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E8-4691-90F9-1FC2A81095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81.599999999999994</c:v>
                      </c:pt>
                      <c:pt idx="5">
                        <c:v>81.424999999999997</c:v>
                      </c:pt>
                      <c:pt idx="6">
                        <c:v>81.300000000000011</c:v>
                      </c:pt>
                      <c:pt idx="7">
                        <c:v>80.924999999999997</c:v>
                      </c:pt>
                      <c:pt idx="8">
                        <c:v>81.099999999999994</c:v>
                      </c:pt>
                      <c:pt idx="9">
                        <c:v>81.150000000000006</c:v>
                      </c:pt>
                      <c:pt idx="10">
                        <c:v>81.199999999999989</c:v>
                      </c:pt>
                      <c:pt idx="11">
                        <c:v>81.525000000000006</c:v>
                      </c:pt>
                      <c:pt idx="12">
                        <c:v>81.55</c:v>
                      </c:pt>
                      <c:pt idx="13">
                        <c:v>81.674999999999997</c:v>
                      </c:pt>
                      <c:pt idx="14">
                        <c:v>81.825000000000003</c:v>
                      </c:pt>
                      <c:pt idx="15">
                        <c:v>82.199999999999989</c:v>
                      </c:pt>
                      <c:pt idx="16">
                        <c:v>82.8</c:v>
                      </c:pt>
                      <c:pt idx="17">
                        <c:v>83.375</c:v>
                      </c:pt>
                      <c:pt idx="18">
                        <c:v>84.375</c:v>
                      </c:pt>
                      <c:pt idx="19">
                        <c:v>84.974999999999994</c:v>
                      </c:pt>
                      <c:pt idx="20">
                        <c:v>86.075000000000003</c:v>
                      </c:pt>
                      <c:pt idx="21">
                        <c:v>87.075000000000003</c:v>
                      </c:pt>
                      <c:pt idx="22">
                        <c:v>87.725000000000009</c:v>
                      </c:pt>
                      <c:pt idx="23">
                        <c:v>88.575000000000003</c:v>
                      </c:pt>
                      <c:pt idx="24">
                        <c:v>89.125</c:v>
                      </c:pt>
                      <c:pt idx="25">
                        <c:v>89.75</c:v>
                      </c:pt>
                      <c:pt idx="26">
                        <c:v>90.55</c:v>
                      </c:pt>
                      <c:pt idx="27">
                        <c:v>91.575000000000003</c:v>
                      </c:pt>
                      <c:pt idx="28">
                        <c:v>93.225000000000009</c:v>
                      </c:pt>
                      <c:pt idx="29">
                        <c:v>93.600000000000009</c:v>
                      </c:pt>
                      <c:pt idx="30">
                        <c:v>94.274999999999991</c:v>
                      </c:pt>
                      <c:pt idx="31">
                        <c:v>94.675000000000011</c:v>
                      </c:pt>
                      <c:pt idx="32">
                        <c:v>94.924999999999997</c:v>
                      </c:pt>
                      <c:pt idx="33">
                        <c:v>95.350000000000009</c:v>
                      </c:pt>
                      <c:pt idx="34">
                        <c:v>95.75</c:v>
                      </c:pt>
                      <c:pt idx="35">
                        <c:v>96.550000000000011</c:v>
                      </c:pt>
                      <c:pt idx="36">
                        <c:v>97.199999999999989</c:v>
                      </c:pt>
                      <c:pt idx="37">
                        <c:v>98.024999999999991</c:v>
                      </c:pt>
                      <c:pt idx="38">
                        <c:v>98.95</c:v>
                      </c:pt>
                      <c:pt idx="39">
                        <c:v>99.574999999999989</c:v>
                      </c:pt>
                      <c:pt idx="40">
                        <c:v>100</c:v>
                      </c:pt>
                      <c:pt idx="41">
                        <c:v>100.05</c:v>
                      </c:pt>
                      <c:pt idx="42">
                        <c:v>98.224999999999994</c:v>
                      </c:pt>
                      <c:pt idx="43">
                        <c:v>99.325000000000003</c:v>
                      </c:pt>
                      <c:pt idx="44">
                        <c:v>100.77500000000001</c:v>
                      </c:pt>
                      <c:pt idx="45">
                        <c:v>101.45</c:v>
                      </c:pt>
                      <c:pt idx="46">
                        <c:v>105.5</c:v>
                      </c:pt>
                      <c:pt idx="47">
                        <c:v>105.375</c:v>
                      </c:pt>
                      <c:pt idx="48">
                        <c:v>105.2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8-4691-90F9-1FC2A81095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84.070000000000007</c:v>
                      </c:pt>
                      <c:pt idx="5">
                        <c:v>81.350000000000009</c:v>
                      </c:pt>
                      <c:pt idx="6">
                        <c:v>80.34</c:v>
                      </c:pt>
                      <c:pt idx="7">
                        <c:v>79.06</c:v>
                      </c:pt>
                      <c:pt idx="8">
                        <c:v>83.72999999999999</c:v>
                      </c:pt>
                      <c:pt idx="9">
                        <c:v>81.289999999999992</c:v>
                      </c:pt>
                      <c:pt idx="10">
                        <c:v>80.47</c:v>
                      </c:pt>
                      <c:pt idx="11">
                        <c:v>79.75</c:v>
                      </c:pt>
                      <c:pt idx="12">
                        <c:v>84.22</c:v>
                      </c:pt>
                      <c:pt idx="13">
                        <c:v>81.800000000000011</c:v>
                      </c:pt>
                      <c:pt idx="14">
                        <c:v>81.009999999999991</c:v>
                      </c:pt>
                      <c:pt idx="15">
                        <c:v>80.640000000000015</c:v>
                      </c:pt>
                      <c:pt idx="16">
                        <c:v>85.8</c:v>
                      </c:pt>
                      <c:pt idx="17">
                        <c:v>83.8</c:v>
                      </c:pt>
                      <c:pt idx="18">
                        <c:v>83.93</c:v>
                      </c:pt>
                      <c:pt idx="19">
                        <c:v>83.5</c:v>
                      </c:pt>
                      <c:pt idx="20">
                        <c:v>89.309999999999988</c:v>
                      </c:pt>
                      <c:pt idx="21">
                        <c:v>87.600000000000009</c:v>
                      </c:pt>
                      <c:pt idx="22">
                        <c:v>87.289999999999992</c:v>
                      </c:pt>
                      <c:pt idx="23">
                        <c:v>86.88000000000001</c:v>
                      </c:pt>
                      <c:pt idx="24">
                        <c:v>92.13000000000001</c:v>
                      </c:pt>
                      <c:pt idx="25">
                        <c:v>90.199999999999989</c:v>
                      </c:pt>
                      <c:pt idx="26">
                        <c:v>90.1</c:v>
                      </c:pt>
                      <c:pt idx="27">
                        <c:v>90.200000000000017</c:v>
                      </c:pt>
                      <c:pt idx="28">
                        <c:v>96.889999999999986</c:v>
                      </c:pt>
                      <c:pt idx="29">
                        <c:v>93.919999999999987</c:v>
                      </c:pt>
                      <c:pt idx="30">
                        <c:v>93.36</c:v>
                      </c:pt>
                      <c:pt idx="31">
                        <c:v>92.61</c:v>
                      </c:pt>
                      <c:pt idx="32">
                        <c:v>98.460000000000008</c:v>
                      </c:pt>
                      <c:pt idx="33">
                        <c:v>95.490000000000009</c:v>
                      </c:pt>
                      <c:pt idx="34">
                        <c:v>94.87</c:v>
                      </c:pt>
                      <c:pt idx="35">
                        <c:v>94.809999999999988</c:v>
                      </c:pt>
                      <c:pt idx="36">
                        <c:v>100.95</c:v>
                      </c:pt>
                      <c:pt idx="37">
                        <c:v>98.390000000000015</c:v>
                      </c:pt>
                      <c:pt idx="38">
                        <c:v>98.18</c:v>
                      </c:pt>
                      <c:pt idx="39">
                        <c:v>97.84</c:v>
                      </c:pt>
                      <c:pt idx="40">
                        <c:v>103.45</c:v>
                      </c:pt>
                      <c:pt idx="41">
                        <c:v>99.85</c:v>
                      </c:pt>
                      <c:pt idx="42">
                        <c:v>95.91</c:v>
                      </c:pt>
                      <c:pt idx="43">
                        <c:v>97.62</c:v>
                      </c:pt>
                      <c:pt idx="44">
                        <c:v>105.65</c:v>
                      </c:pt>
                      <c:pt idx="45">
                        <c:v>102.82000000000001</c:v>
                      </c:pt>
                      <c:pt idx="46">
                        <c:v>104.8</c:v>
                      </c:pt>
                      <c:pt idx="47">
                        <c:v>103.4</c:v>
                      </c:pt>
                      <c:pt idx="48">
                        <c:v>108.72999999999999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8-4691-90F9-1FC2A81095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76.27709948634039</c:v>
                      </c:pt>
                      <c:pt idx="3">
                        <c:v>76.939208276680162</c:v>
                      </c:pt>
                      <c:pt idx="4">
                        <c:v>79.9202399596128</c:v>
                      </c:pt>
                      <c:pt idx="5">
                        <c:v>78.899999999983422</c:v>
                      </c:pt>
                      <c:pt idx="6">
                        <c:v>78.899999999986733</c:v>
                      </c:pt>
                      <c:pt idx="7">
                        <c:v>78.740594977150323</c:v>
                      </c:pt>
                      <c:pt idx="8">
                        <c:v>81.502168444904129</c:v>
                      </c:pt>
                      <c:pt idx="9">
                        <c:v>80.206570558075001</c:v>
                      </c:pt>
                      <c:pt idx="10">
                        <c:v>79.98607942672129</c:v>
                      </c:pt>
                      <c:pt idx="11">
                        <c:v>79.869299421218784</c:v>
                      </c:pt>
                      <c:pt idx="12">
                        <c:v>82.425897069720861</c:v>
                      </c:pt>
                      <c:pt idx="13">
                        <c:v>81.045868593996133</c:v>
                      </c:pt>
                      <c:pt idx="14">
                        <c:v>80.777695826540736</c:v>
                      </c:pt>
                      <c:pt idx="15">
                        <c:v>80.802065700995215</c:v>
                      </c:pt>
                      <c:pt idx="16">
                        <c:v>83.651018880350378</c:v>
                      </c:pt>
                      <c:pt idx="17">
                        <c:v>82.485166632532909</c:v>
                      </c:pt>
                      <c:pt idx="18">
                        <c:v>82.727229808391328</c:v>
                      </c:pt>
                      <c:pt idx="19">
                        <c:v>82.841357865234968</c:v>
                      </c:pt>
                      <c:pt idx="20">
                        <c:v>86.160696902684762</c:v>
                      </c:pt>
                      <c:pt idx="21">
                        <c:v>85.291800665976453</c:v>
                      </c:pt>
                      <c:pt idx="22">
                        <c:v>85.492690713309386</c:v>
                      </c:pt>
                      <c:pt idx="23">
                        <c:v>85.733254668832785</c:v>
                      </c:pt>
                      <c:pt idx="24">
                        <c:v>88.914728924057854</c:v>
                      </c:pt>
                      <c:pt idx="25">
                        <c:v>87.995215212138504</c:v>
                      </c:pt>
                      <c:pt idx="26">
                        <c:v>88.295053028984654</c:v>
                      </c:pt>
                      <c:pt idx="27">
                        <c:v>88.794179440391304</c:v>
                      </c:pt>
                      <c:pt idx="28">
                        <c:v>92.680836655139927</c:v>
                      </c:pt>
                      <c:pt idx="29">
                        <c:v>91.30978674993446</c:v>
                      </c:pt>
                      <c:pt idx="30">
                        <c:v>91.487167329257375</c:v>
                      </c:pt>
                      <c:pt idx="31">
                        <c:v>91.669054970167338</c:v>
                      </c:pt>
                      <c:pt idx="32">
                        <c:v>95.18213146411054</c:v>
                      </c:pt>
                      <c:pt idx="33">
                        <c:v>93.651418537249114</c:v>
                      </c:pt>
                      <c:pt idx="34">
                        <c:v>93.681024326578211</c:v>
                      </c:pt>
                      <c:pt idx="35">
                        <c:v>94.063392277889946</c:v>
                      </c:pt>
                      <c:pt idx="36">
                        <c:v>97.617448354532684</c:v>
                      </c:pt>
                      <c:pt idx="37">
                        <c:v>96.259028966209769</c:v>
                      </c:pt>
                      <c:pt idx="38">
                        <c:v>96.506300236189688</c:v>
                      </c:pt>
                      <c:pt idx="39">
                        <c:v>96.823854920250668</c:v>
                      </c:pt>
                      <c:pt idx="40">
                        <c:v>100.16660715723656</c:v>
                      </c:pt>
                      <c:pt idx="41">
                        <c:v>98.340103128166675</c:v>
                      </c:pt>
                      <c:pt idx="42">
                        <c:v>96.718136471844616</c:v>
                      </c:pt>
                      <c:pt idx="43">
                        <c:v>97.870209081541987</c:v>
                      </c:pt>
                      <c:pt idx="44">
                        <c:v>102.16015509788802</c:v>
                      </c:pt>
                      <c:pt idx="45">
                        <c:v>100.47441607713706</c:v>
                      </c:pt>
                      <c:pt idx="46">
                        <c:v>101.65512587783543</c:v>
                      </c:pt>
                      <c:pt idx="47">
                        <c:v>101.72384421198574</c:v>
                      </c:pt>
                      <c:pt idx="48">
                        <c:v>105.10644983837039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E8-4691-90F9-1FC2A81095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70.076801215482533</c:v>
                      </c:pt>
                      <c:pt idx="1">
                        <c:v>74.704237190901182</c:v>
                      </c:pt>
                      <c:pt idx="2">
                        <c:v>75.803492884977459</c:v>
                      </c:pt>
                      <c:pt idx="3">
                        <c:v>81.85206770477653</c:v>
                      </c:pt>
                      <c:pt idx="4">
                        <c:v>72.362945207683481</c:v>
                      </c:pt>
                      <c:pt idx="5">
                        <c:v>77.121628028136897</c:v>
                      </c:pt>
                      <c:pt idx="6">
                        <c:v>78.236770171669605</c:v>
                      </c:pt>
                      <c:pt idx="7">
                        <c:v>84.458585878644485</c:v>
                      </c:pt>
                      <c:pt idx="8">
                        <c:v>74.649089199884443</c:v>
                      </c:pt>
                      <c:pt idx="9">
                        <c:v>79.539018865372626</c:v>
                      </c:pt>
                      <c:pt idx="10">
                        <c:v>80.670047458361736</c:v>
                      </c:pt>
                      <c:pt idx="11">
                        <c:v>87.065104052512453</c:v>
                      </c:pt>
                      <c:pt idx="12">
                        <c:v>76.935233192085391</c:v>
                      </c:pt>
                      <c:pt idx="13">
                        <c:v>81.956409702608354</c:v>
                      </c:pt>
                      <c:pt idx="14">
                        <c:v>83.103324745053882</c:v>
                      </c:pt>
                      <c:pt idx="15">
                        <c:v>89.671622226380421</c:v>
                      </c:pt>
                      <c:pt idx="16">
                        <c:v>79.221377184286354</c:v>
                      </c:pt>
                      <c:pt idx="17">
                        <c:v>84.373800539844083</c:v>
                      </c:pt>
                      <c:pt idx="18">
                        <c:v>85.536602031746028</c:v>
                      </c:pt>
                      <c:pt idx="19">
                        <c:v>92.278140400248375</c:v>
                      </c:pt>
                      <c:pt idx="20">
                        <c:v>81.507521176487302</c:v>
                      </c:pt>
                      <c:pt idx="21">
                        <c:v>86.791191377079798</c:v>
                      </c:pt>
                      <c:pt idx="22">
                        <c:v>87.96987931843816</c:v>
                      </c:pt>
                      <c:pt idx="23">
                        <c:v>94.88465857411633</c:v>
                      </c:pt>
                      <c:pt idx="24">
                        <c:v>83.79366516868825</c:v>
                      </c:pt>
                      <c:pt idx="25">
                        <c:v>89.208582214315527</c:v>
                      </c:pt>
                      <c:pt idx="26">
                        <c:v>90.403156605130306</c:v>
                      </c:pt>
                      <c:pt idx="27">
                        <c:v>97.491176747984284</c:v>
                      </c:pt>
                      <c:pt idx="28">
                        <c:v>86.079809160889212</c:v>
                      </c:pt>
                      <c:pt idx="29">
                        <c:v>91.625973051551242</c:v>
                      </c:pt>
                      <c:pt idx="30">
                        <c:v>92.836433891822438</c:v>
                      </c:pt>
                      <c:pt idx="31">
                        <c:v>100.09769492185224</c:v>
                      </c:pt>
                      <c:pt idx="32">
                        <c:v>88.36595315309016</c:v>
                      </c:pt>
                      <c:pt idx="33">
                        <c:v>94.043363888786971</c:v>
                      </c:pt>
                      <c:pt idx="34">
                        <c:v>95.269711178514569</c:v>
                      </c:pt>
                      <c:pt idx="35">
                        <c:v>102.70421309572019</c:v>
                      </c:pt>
                      <c:pt idx="36">
                        <c:v>90.652097145291123</c:v>
                      </c:pt>
                      <c:pt idx="37">
                        <c:v>96.460754726022685</c:v>
                      </c:pt>
                      <c:pt idx="38">
                        <c:v>97.70298846520673</c:v>
                      </c:pt>
                      <c:pt idx="39">
                        <c:v>105.31073126958815</c:v>
                      </c:pt>
                      <c:pt idx="40">
                        <c:v>92.938241137492071</c:v>
                      </c:pt>
                      <c:pt idx="41">
                        <c:v>98.878145563258428</c:v>
                      </c:pt>
                      <c:pt idx="42">
                        <c:v>100.13626575189886</c:v>
                      </c:pt>
                      <c:pt idx="43">
                        <c:v>107.91724944345611</c:v>
                      </c:pt>
                      <c:pt idx="44">
                        <c:v>95.224385129693019</c:v>
                      </c:pt>
                      <c:pt idx="45">
                        <c:v>101.29553640049414</c:v>
                      </c:pt>
                      <c:pt idx="46">
                        <c:v>102.56954303859101</c:v>
                      </c:pt>
                      <c:pt idx="47">
                        <c:v>110.52376761732407</c:v>
                      </c:pt>
                      <c:pt idx="48">
                        <c:v>97.510529121893967</c:v>
                      </c:pt>
                      <c:pt idx="49">
                        <c:v>103.71292723772987</c:v>
                      </c:pt>
                      <c:pt idx="50">
                        <c:v>105.00282032528314</c:v>
                      </c:pt>
                      <c:pt idx="51">
                        <c:v>113.13028579119202</c:v>
                      </c:pt>
                      <c:pt idx="52">
                        <c:v>99.796673114094929</c:v>
                      </c:pt>
                      <c:pt idx="53">
                        <c:v>106.13031807496559</c:v>
                      </c:pt>
                      <c:pt idx="54">
                        <c:v>107.43609761197528</c:v>
                      </c:pt>
                      <c:pt idx="55">
                        <c:v>115.73680396505998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E8-4691-90F9-1FC2A81095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69.936378205128221</c:v>
                      </c:pt>
                      <c:pt idx="1">
                        <c:v>75.203044871794901</c:v>
                      </c:pt>
                      <c:pt idx="2">
                        <c:v>76.26137820512821</c:v>
                      </c:pt>
                      <c:pt idx="3">
                        <c:v>91.703044871794887</c:v>
                      </c:pt>
                      <c:pt idx="4">
                        <c:v>72.273703379953389</c:v>
                      </c:pt>
                      <c:pt idx="5">
                        <c:v>77.540370046620069</c:v>
                      </c:pt>
                      <c:pt idx="6">
                        <c:v>78.598703379953392</c:v>
                      </c:pt>
                      <c:pt idx="7">
                        <c:v>94.040370046620055</c:v>
                      </c:pt>
                      <c:pt idx="8">
                        <c:v>74.611028554778557</c:v>
                      </c:pt>
                      <c:pt idx="9">
                        <c:v>79.877695221445251</c:v>
                      </c:pt>
                      <c:pt idx="10">
                        <c:v>80.936028554778559</c:v>
                      </c:pt>
                      <c:pt idx="11">
                        <c:v>96.377695221445236</c:v>
                      </c:pt>
                      <c:pt idx="12">
                        <c:v>76.948353729603724</c:v>
                      </c:pt>
                      <c:pt idx="13">
                        <c:v>82.215020396270418</c:v>
                      </c:pt>
                      <c:pt idx="14">
                        <c:v>83.273353729603741</c:v>
                      </c:pt>
                      <c:pt idx="15">
                        <c:v>98.715020396270404</c:v>
                      </c:pt>
                      <c:pt idx="16">
                        <c:v>79.28567890442892</c:v>
                      </c:pt>
                      <c:pt idx="17">
                        <c:v>84.5523455710956</c:v>
                      </c:pt>
                      <c:pt idx="18">
                        <c:v>85.610678904428909</c:v>
                      </c:pt>
                      <c:pt idx="19">
                        <c:v>101.05234557109559</c:v>
                      </c:pt>
                      <c:pt idx="20">
                        <c:v>81.623004079254088</c:v>
                      </c:pt>
                      <c:pt idx="21">
                        <c:v>86.889670745920768</c:v>
                      </c:pt>
                      <c:pt idx="22">
                        <c:v>87.94800407925409</c:v>
                      </c:pt>
                      <c:pt idx="23">
                        <c:v>103.38967074592075</c:v>
                      </c:pt>
                      <c:pt idx="24">
                        <c:v>83.960329254079255</c:v>
                      </c:pt>
                      <c:pt idx="25">
                        <c:v>89.226995920745935</c:v>
                      </c:pt>
                      <c:pt idx="26">
                        <c:v>90.285329254079258</c:v>
                      </c:pt>
                      <c:pt idx="27">
                        <c:v>105.72699592074594</c:v>
                      </c:pt>
                      <c:pt idx="28">
                        <c:v>86.297654428904423</c:v>
                      </c:pt>
                      <c:pt idx="29">
                        <c:v>91.564321095571117</c:v>
                      </c:pt>
                      <c:pt idx="30">
                        <c:v>92.622654428904426</c:v>
                      </c:pt>
                      <c:pt idx="31">
                        <c:v>108.0643210955711</c:v>
                      </c:pt>
                      <c:pt idx="32">
                        <c:v>88.634979603729619</c:v>
                      </c:pt>
                      <c:pt idx="33">
                        <c:v>93.901646270396284</c:v>
                      </c:pt>
                      <c:pt idx="34">
                        <c:v>94.959979603729607</c:v>
                      </c:pt>
                      <c:pt idx="35">
                        <c:v>110.40164627039627</c:v>
                      </c:pt>
                      <c:pt idx="36">
                        <c:v>90.972304778554786</c:v>
                      </c:pt>
                      <c:pt idx="37">
                        <c:v>96.238971445221466</c:v>
                      </c:pt>
                      <c:pt idx="38">
                        <c:v>97.297304778554789</c:v>
                      </c:pt>
                      <c:pt idx="39">
                        <c:v>112.73897144522145</c:v>
                      </c:pt>
                      <c:pt idx="40">
                        <c:v>93.309629953379954</c:v>
                      </c:pt>
                      <c:pt idx="41">
                        <c:v>98.576296620046634</c:v>
                      </c:pt>
                      <c:pt idx="42">
                        <c:v>99.634629953379957</c:v>
                      </c:pt>
                      <c:pt idx="43">
                        <c:v>115.07629662004663</c:v>
                      </c:pt>
                      <c:pt idx="44">
                        <c:v>95.646955128205121</c:v>
                      </c:pt>
                      <c:pt idx="45">
                        <c:v>100.91362179487182</c:v>
                      </c:pt>
                      <c:pt idx="46">
                        <c:v>101.97195512820512</c:v>
                      </c:pt>
                      <c:pt idx="47">
                        <c:v>117.4136217948718</c:v>
                      </c:pt>
                      <c:pt idx="48">
                        <c:v>97.984280303030303</c:v>
                      </c:pt>
                      <c:pt idx="49">
                        <c:v>103.25094696969698</c:v>
                      </c:pt>
                      <c:pt idx="50">
                        <c:v>104.30928030303031</c:v>
                      </c:pt>
                      <c:pt idx="51">
                        <c:v>119.75094696969697</c:v>
                      </c:pt>
                      <c:pt idx="52">
                        <c:v>100.32160547785548</c:v>
                      </c:pt>
                      <c:pt idx="53">
                        <c:v>105.58827214452215</c:v>
                      </c:pt>
                      <c:pt idx="54">
                        <c:v>106.64660547785547</c:v>
                      </c:pt>
                      <c:pt idx="55">
                        <c:v>122.08827214452215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E8-4691-90F9-1FC2A81095F8}"/>
                  </c:ext>
                </c:extLst>
              </c15:ser>
            </c15:filteredLineSeries>
          </c:ext>
        </c:extLst>
      </c:lineChart>
      <c:catAx>
        <c:axId val="10456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3024"/>
        <c:crosses val="autoZero"/>
        <c:auto val="1"/>
        <c:lblAlgn val="ctr"/>
        <c:lblOffset val="100"/>
        <c:noMultiLvlLbl val="0"/>
      </c:catAx>
      <c:valAx>
        <c:axId val="10456930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Sales Volume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Sales Forecasting - Multiplicative Seasonality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Sales Forecast'!$E$3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Sales Forecast'!$E$4:$E$59</c:f>
              <c:numCache>
                <c:formatCode>#,##0</c:formatCode>
                <c:ptCount val="56"/>
                <c:pt idx="0">
                  <c:v>2642</c:v>
                </c:pt>
                <c:pt idx="1">
                  <c:v>2812</c:v>
                </c:pt>
                <c:pt idx="2">
                  <c:v>2691</c:v>
                </c:pt>
                <c:pt idx="3">
                  <c:v>2305</c:v>
                </c:pt>
                <c:pt idx="4">
                  <c:v>2730</c:v>
                </c:pt>
                <c:pt idx="5">
                  <c:v>2932</c:v>
                </c:pt>
                <c:pt idx="6">
                  <c:v>2814</c:v>
                </c:pt>
                <c:pt idx="7">
                  <c:v>2355</c:v>
                </c:pt>
                <c:pt idx="8">
                  <c:v>2632</c:v>
                </c:pt>
                <c:pt idx="9">
                  <c:v>2846</c:v>
                </c:pt>
                <c:pt idx="10">
                  <c:v>2705</c:v>
                </c:pt>
                <c:pt idx="11">
                  <c:v>2390</c:v>
                </c:pt>
                <c:pt idx="12">
                  <c:v>2623</c:v>
                </c:pt>
                <c:pt idx="13">
                  <c:v>3093</c:v>
                </c:pt>
                <c:pt idx="14">
                  <c:v>2921</c:v>
                </c:pt>
                <c:pt idx="15">
                  <c:v>2488</c:v>
                </c:pt>
                <c:pt idx="16">
                  <c:v>2783</c:v>
                </c:pt>
                <c:pt idx="17">
                  <c:v>2985</c:v>
                </c:pt>
                <c:pt idx="18">
                  <c:v>2816</c:v>
                </c:pt>
                <c:pt idx="19">
                  <c:v>2382</c:v>
                </c:pt>
                <c:pt idx="20">
                  <c:v>2590</c:v>
                </c:pt>
                <c:pt idx="21">
                  <c:v>2792</c:v>
                </c:pt>
                <c:pt idx="22">
                  <c:v>2651</c:v>
                </c:pt>
                <c:pt idx="23">
                  <c:v>2298</c:v>
                </c:pt>
                <c:pt idx="24">
                  <c:v>2723</c:v>
                </c:pt>
                <c:pt idx="25">
                  <c:v>3026</c:v>
                </c:pt>
                <c:pt idx="26">
                  <c:v>2955</c:v>
                </c:pt>
                <c:pt idx="27">
                  <c:v>2521</c:v>
                </c:pt>
                <c:pt idx="28">
                  <c:v>2860</c:v>
                </c:pt>
                <c:pt idx="29">
                  <c:v>3148</c:v>
                </c:pt>
                <c:pt idx="30">
                  <c:v>3043</c:v>
                </c:pt>
                <c:pt idx="31">
                  <c:v>2604</c:v>
                </c:pt>
                <c:pt idx="32">
                  <c:v>2825</c:v>
                </c:pt>
                <c:pt idx="33">
                  <c:v>3255</c:v>
                </c:pt>
                <c:pt idx="34">
                  <c:v>3048</c:v>
                </c:pt>
                <c:pt idx="35">
                  <c:v>2557</c:v>
                </c:pt>
                <c:pt idx="36">
                  <c:v>2835</c:v>
                </c:pt>
                <c:pt idx="37">
                  <c:v>3162</c:v>
                </c:pt>
                <c:pt idx="38">
                  <c:v>2955</c:v>
                </c:pt>
                <c:pt idx="39">
                  <c:v>2561</c:v>
                </c:pt>
                <c:pt idx="40">
                  <c:v>2155</c:v>
                </c:pt>
                <c:pt idx="41">
                  <c:v>3766</c:v>
                </c:pt>
                <c:pt idx="42">
                  <c:v>3463</c:v>
                </c:pt>
                <c:pt idx="43">
                  <c:v>2959</c:v>
                </c:pt>
                <c:pt idx="44">
                  <c:v>3448</c:v>
                </c:pt>
                <c:pt idx="45">
                  <c:v>3653</c:v>
                </c:pt>
                <c:pt idx="46">
                  <c:v>3246</c:v>
                </c:pt>
                <c:pt idx="47">
                  <c:v>2836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E8-4418-8AAA-0D02F417F053}"/>
            </c:ext>
          </c:extLst>
        </c:ser>
        <c:ser>
          <c:idx val="7"/>
          <c:order val="7"/>
          <c:tx>
            <c:strRef>
              <c:f>'1. Sales Forecast'!$AF$3</c:f>
              <c:strCache>
                <c:ptCount val="1"/>
                <c:pt idx="0">
                  <c:v> Multiplicative Decomposition Forecast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Forecast'!$AF$4:$AF$59</c:f>
              <c:numCache>
                <c:formatCode>_(* #,##0.0_);_(* \(#,##0.0\);_(* "-"??_);_(@_)</c:formatCode>
                <c:ptCount val="56"/>
                <c:pt idx="0">
                  <c:v>2480.4128466743637</c:v>
                </c:pt>
                <c:pt idx="1">
                  <c:v>2842.3751318012128</c:v>
                </c:pt>
                <c:pt idx="2">
                  <c:v>2674.9766944444864</c:v>
                </c:pt>
                <c:pt idx="3">
                  <c:v>2103.8094342830759</c:v>
                </c:pt>
                <c:pt idx="4">
                  <c:v>2525.4957104164741</c:v>
                </c:pt>
                <c:pt idx="5">
                  <c:v>2893.8031753513073</c:v>
                </c:pt>
                <c:pt idx="6">
                  <c:v>2723.1580019748199</c:v>
                </c:pt>
                <c:pt idx="7">
                  <c:v>2141.5330884004875</c:v>
                </c:pt>
                <c:pt idx="8">
                  <c:v>2570.5785741585842</c:v>
                </c:pt>
                <c:pt idx="9">
                  <c:v>2945.2312189014019</c:v>
                </c:pt>
                <c:pt idx="10">
                  <c:v>2771.3393095051542</c:v>
                </c:pt>
                <c:pt idx="11">
                  <c:v>2179.2567425178991</c:v>
                </c:pt>
                <c:pt idx="12">
                  <c:v>2615.6614379006946</c:v>
                </c:pt>
                <c:pt idx="13">
                  <c:v>2996.6592624514974</c:v>
                </c:pt>
                <c:pt idx="14">
                  <c:v>2819.5206170354877</c:v>
                </c:pt>
                <c:pt idx="15">
                  <c:v>2216.9803966353102</c:v>
                </c:pt>
                <c:pt idx="16">
                  <c:v>2660.7443016428051</c:v>
                </c:pt>
                <c:pt idx="17">
                  <c:v>3048.087306001592</c:v>
                </c:pt>
                <c:pt idx="18">
                  <c:v>2867.7019245658212</c:v>
                </c:pt>
                <c:pt idx="19">
                  <c:v>2254.7040507527222</c:v>
                </c:pt>
                <c:pt idx="20">
                  <c:v>2705.8271653849151</c:v>
                </c:pt>
                <c:pt idx="21">
                  <c:v>3099.515349551687</c:v>
                </c:pt>
                <c:pt idx="22">
                  <c:v>2915.8832320961551</c:v>
                </c:pt>
                <c:pt idx="23">
                  <c:v>2292.4277048701333</c:v>
                </c:pt>
                <c:pt idx="24">
                  <c:v>2750.9100291270256</c:v>
                </c:pt>
                <c:pt idx="25">
                  <c:v>3150.9433931017816</c:v>
                </c:pt>
                <c:pt idx="26">
                  <c:v>2964.0645396264886</c:v>
                </c:pt>
                <c:pt idx="27">
                  <c:v>2330.1513589875449</c:v>
                </c:pt>
                <c:pt idx="28">
                  <c:v>2795.9928928691356</c:v>
                </c:pt>
                <c:pt idx="29">
                  <c:v>3202.3714366518761</c:v>
                </c:pt>
                <c:pt idx="30">
                  <c:v>3012.2458471568229</c:v>
                </c:pt>
                <c:pt idx="31">
                  <c:v>2367.8750131049565</c:v>
                </c:pt>
                <c:pt idx="32">
                  <c:v>2841.0757566112461</c:v>
                </c:pt>
                <c:pt idx="33">
                  <c:v>3253.7994802019712</c:v>
                </c:pt>
                <c:pt idx="34">
                  <c:v>3060.4271546871564</c:v>
                </c:pt>
                <c:pt idx="35">
                  <c:v>2405.598667222368</c:v>
                </c:pt>
                <c:pt idx="36">
                  <c:v>2886.1586203533566</c:v>
                </c:pt>
                <c:pt idx="37">
                  <c:v>3305.2275237520657</c:v>
                </c:pt>
                <c:pt idx="38">
                  <c:v>3108.6084622174899</c:v>
                </c:pt>
                <c:pt idx="39">
                  <c:v>2443.3223213397796</c:v>
                </c:pt>
                <c:pt idx="40">
                  <c:v>2931.2414840954666</c:v>
                </c:pt>
                <c:pt idx="41">
                  <c:v>3356.6555673021612</c:v>
                </c:pt>
                <c:pt idx="42">
                  <c:v>3156.7897697478238</c:v>
                </c:pt>
                <c:pt idx="43">
                  <c:v>2481.0459754571907</c:v>
                </c:pt>
                <c:pt idx="44">
                  <c:v>2976.3243478375771</c:v>
                </c:pt>
                <c:pt idx="45">
                  <c:v>3408.0836108522558</c:v>
                </c:pt>
                <c:pt idx="46">
                  <c:v>3204.9710772781573</c:v>
                </c:pt>
                <c:pt idx="47">
                  <c:v>2518.7696295746027</c:v>
                </c:pt>
                <c:pt idx="48">
                  <c:v>3021.4072115796876</c:v>
                </c:pt>
                <c:pt idx="49">
                  <c:v>3459.5116544023504</c:v>
                </c:pt>
                <c:pt idx="50">
                  <c:v>3253.1523848084912</c:v>
                </c:pt>
                <c:pt idx="51">
                  <c:v>2556.4932836920138</c:v>
                </c:pt>
                <c:pt idx="52">
                  <c:v>3066.4900753217976</c:v>
                </c:pt>
                <c:pt idx="53">
                  <c:v>3510.9396979524454</c:v>
                </c:pt>
                <c:pt idx="54">
                  <c:v>3301.3336923388251</c:v>
                </c:pt>
                <c:pt idx="55">
                  <c:v>2594.2169378094254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7-EFE8-4418-8AAA-0D02F417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251504"/>
        <c:axId val="1551252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Forecast'!$F$3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Forecast'!$F$4:$F$59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2812</c:v>
                      </c:pt>
                      <c:pt idx="3">
                        <c:v>2691</c:v>
                      </c:pt>
                      <c:pt idx="4">
                        <c:v>2305</c:v>
                      </c:pt>
                      <c:pt idx="5">
                        <c:v>2730</c:v>
                      </c:pt>
                      <c:pt idx="6">
                        <c:v>2932</c:v>
                      </c:pt>
                      <c:pt idx="7">
                        <c:v>2814</c:v>
                      </c:pt>
                      <c:pt idx="8">
                        <c:v>2355</c:v>
                      </c:pt>
                      <c:pt idx="9">
                        <c:v>2632</c:v>
                      </c:pt>
                      <c:pt idx="10">
                        <c:v>2846</c:v>
                      </c:pt>
                      <c:pt idx="11">
                        <c:v>2705</c:v>
                      </c:pt>
                      <c:pt idx="12">
                        <c:v>2390</c:v>
                      </c:pt>
                      <c:pt idx="13">
                        <c:v>2623</c:v>
                      </c:pt>
                      <c:pt idx="14">
                        <c:v>3093</c:v>
                      </c:pt>
                      <c:pt idx="15">
                        <c:v>2921</c:v>
                      </c:pt>
                      <c:pt idx="16">
                        <c:v>2488</c:v>
                      </c:pt>
                      <c:pt idx="17">
                        <c:v>2783</c:v>
                      </c:pt>
                      <c:pt idx="18">
                        <c:v>2985</c:v>
                      </c:pt>
                      <c:pt idx="19">
                        <c:v>2816</c:v>
                      </c:pt>
                      <c:pt idx="20">
                        <c:v>2382</c:v>
                      </c:pt>
                      <c:pt idx="21">
                        <c:v>2590</c:v>
                      </c:pt>
                      <c:pt idx="22">
                        <c:v>2792</c:v>
                      </c:pt>
                      <c:pt idx="23">
                        <c:v>2651</c:v>
                      </c:pt>
                      <c:pt idx="24">
                        <c:v>2298</c:v>
                      </c:pt>
                      <c:pt idx="25">
                        <c:v>2723</c:v>
                      </c:pt>
                      <c:pt idx="26">
                        <c:v>3026</c:v>
                      </c:pt>
                      <c:pt idx="27">
                        <c:v>2955</c:v>
                      </c:pt>
                      <c:pt idx="28">
                        <c:v>2521</c:v>
                      </c:pt>
                      <c:pt idx="29">
                        <c:v>2860</c:v>
                      </c:pt>
                      <c:pt idx="30">
                        <c:v>3148</c:v>
                      </c:pt>
                      <c:pt idx="31">
                        <c:v>3043</c:v>
                      </c:pt>
                      <c:pt idx="32">
                        <c:v>2604</c:v>
                      </c:pt>
                      <c:pt idx="33">
                        <c:v>2825</c:v>
                      </c:pt>
                      <c:pt idx="34">
                        <c:v>3255</c:v>
                      </c:pt>
                      <c:pt idx="35">
                        <c:v>3048</c:v>
                      </c:pt>
                      <c:pt idx="36">
                        <c:v>2557</c:v>
                      </c:pt>
                      <c:pt idx="37">
                        <c:v>2835</c:v>
                      </c:pt>
                      <c:pt idx="38">
                        <c:v>3162</c:v>
                      </c:pt>
                      <c:pt idx="39">
                        <c:v>2955</c:v>
                      </c:pt>
                      <c:pt idx="40">
                        <c:v>2561</c:v>
                      </c:pt>
                      <c:pt idx="41">
                        <c:v>2155</c:v>
                      </c:pt>
                      <c:pt idx="42">
                        <c:v>3766</c:v>
                      </c:pt>
                      <c:pt idx="43">
                        <c:v>3463</c:v>
                      </c:pt>
                      <c:pt idx="44">
                        <c:v>2959</c:v>
                      </c:pt>
                      <c:pt idx="45">
                        <c:v>3448</c:v>
                      </c:pt>
                      <c:pt idx="46">
                        <c:v>3653</c:v>
                      </c:pt>
                      <c:pt idx="47">
                        <c:v>3246</c:v>
                      </c:pt>
                      <c:pt idx="48">
                        <c:v>2836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E8-4418-8AAA-0D02F417F0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Forecast'!$J$3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Forecast'!$J$4:$J$59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3">
                        <c:v>2715</c:v>
                      </c:pt>
                      <c:pt idx="4">
                        <c:v>2602.6666666666665</c:v>
                      </c:pt>
                      <c:pt idx="5">
                        <c:v>2575.3333333333335</c:v>
                      </c:pt>
                      <c:pt idx="6">
                        <c:v>2655.6666666666665</c:v>
                      </c:pt>
                      <c:pt idx="7">
                        <c:v>2825.3333333333335</c:v>
                      </c:pt>
                      <c:pt idx="8">
                        <c:v>2700.3333333333335</c:v>
                      </c:pt>
                      <c:pt idx="9">
                        <c:v>2600.3333333333335</c:v>
                      </c:pt>
                      <c:pt idx="10">
                        <c:v>2611</c:v>
                      </c:pt>
                      <c:pt idx="11">
                        <c:v>2727.6666666666665</c:v>
                      </c:pt>
                      <c:pt idx="12">
                        <c:v>2647</c:v>
                      </c:pt>
                      <c:pt idx="13">
                        <c:v>2572.6666666666665</c:v>
                      </c:pt>
                      <c:pt idx="14">
                        <c:v>2702</c:v>
                      </c:pt>
                      <c:pt idx="15">
                        <c:v>2879</c:v>
                      </c:pt>
                      <c:pt idx="16">
                        <c:v>2834</c:v>
                      </c:pt>
                      <c:pt idx="17">
                        <c:v>2730.6666666666665</c:v>
                      </c:pt>
                      <c:pt idx="18">
                        <c:v>2752</c:v>
                      </c:pt>
                      <c:pt idx="19">
                        <c:v>2861.3333333333335</c:v>
                      </c:pt>
                      <c:pt idx="20">
                        <c:v>2727.6666666666665</c:v>
                      </c:pt>
                      <c:pt idx="21">
                        <c:v>2596</c:v>
                      </c:pt>
                      <c:pt idx="22">
                        <c:v>2588</c:v>
                      </c:pt>
                      <c:pt idx="23">
                        <c:v>2677.6666666666665</c:v>
                      </c:pt>
                      <c:pt idx="24">
                        <c:v>2580.3333333333335</c:v>
                      </c:pt>
                      <c:pt idx="25">
                        <c:v>2557.3333333333335</c:v>
                      </c:pt>
                      <c:pt idx="26">
                        <c:v>2682.3333333333335</c:v>
                      </c:pt>
                      <c:pt idx="27">
                        <c:v>2901.3333333333335</c:v>
                      </c:pt>
                      <c:pt idx="28">
                        <c:v>2834</c:v>
                      </c:pt>
                      <c:pt idx="29">
                        <c:v>2778.6666666666665</c:v>
                      </c:pt>
                      <c:pt idx="30">
                        <c:v>2843</c:v>
                      </c:pt>
                      <c:pt idx="31">
                        <c:v>3017</c:v>
                      </c:pt>
                      <c:pt idx="32">
                        <c:v>2931.6666666666665</c:v>
                      </c:pt>
                      <c:pt idx="33">
                        <c:v>2824</c:v>
                      </c:pt>
                      <c:pt idx="34">
                        <c:v>2894.6666666666665</c:v>
                      </c:pt>
                      <c:pt idx="35">
                        <c:v>3042.6666666666665</c:v>
                      </c:pt>
                      <c:pt idx="36">
                        <c:v>2953.3333333333335</c:v>
                      </c:pt>
                      <c:pt idx="37">
                        <c:v>2813.3333333333335</c:v>
                      </c:pt>
                      <c:pt idx="38">
                        <c:v>2851.3333333333335</c:v>
                      </c:pt>
                      <c:pt idx="39">
                        <c:v>2984</c:v>
                      </c:pt>
                      <c:pt idx="40">
                        <c:v>2892.6666666666665</c:v>
                      </c:pt>
                      <c:pt idx="41">
                        <c:v>2557</c:v>
                      </c:pt>
                      <c:pt idx="42">
                        <c:v>2827.3333333333335</c:v>
                      </c:pt>
                      <c:pt idx="43">
                        <c:v>3128</c:v>
                      </c:pt>
                      <c:pt idx="44">
                        <c:v>3396</c:v>
                      </c:pt>
                      <c:pt idx="45">
                        <c:v>3290</c:v>
                      </c:pt>
                      <c:pt idx="46">
                        <c:v>3353.3333333333335</c:v>
                      </c:pt>
                      <c:pt idx="47">
                        <c:v>3449</c:v>
                      </c:pt>
                      <c:pt idx="48">
                        <c:v>3245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E8-4418-8AAA-0D02F417F0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Forecast'!$N$4:$N$59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2612.5</c:v>
                      </c:pt>
                      <c:pt idx="5">
                        <c:v>2634.5</c:v>
                      </c:pt>
                      <c:pt idx="6">
                        <c:v>2664.5</c:v>
                      </c:pt>
                      <c:pt idx="7">
                        <c:v>2695.25</c:v>
                      </c:pt>
                      <c:pt idx="8">
                        <c:v>2707.75</c:v>
                      </c:pt>
                      <c:pt idx="9">
                        <c:v>2683.25</c:v>
                      </c:pt>
                      <c:pt idx="10">
                        <c:v>2661.75</c:v>
                      </c:pt>
                      <c:pt idx="11">
                        <c:v>2634.5</c:v>
                      </c:pt>
                      <c:pt idx="12">
                        <c:v>2643.25</c:v>
                      </c:pt>
                      <c:pt idx="13">
                        <c:v>2641</c:v>
                      </c:pt>
                      <c:pt idx="14">
                        <c:v>2702.75</c:v>
                      </c:pt>
                      <c:pt idx="15">
                        <c:v>2756.75</c:v>
                      </c:pt>
                      <c:pt idx="16">
                        <c:v>2781.25</c:v>
                      </c:pt>
                      <c:pt idx="17">
                        <c:v>2821.25</c:v>
                      </c:pt>
                      <c:pt idx="18">
                        <c:v>2794.25</c:v>
                      </c:pt>
                      <c:pt idx="19">
                        <c:v>2768</c:v>
                      </c:pt>
                      <c:pt idx="20">
                        <c:v>2741.5</c:v>
                      </c:pt>
                      <c:pt idx="21">
                        <c:v>2693.25</c:v>
                      </c:pt>
                      <c:pt idx="22">
                        <c:v>2645</c:v>
                      </c:pt>
                      <c:pt idx="23">
                        <c:v>2603.75</c:v>
                      </c:pt>
                      <c:pt idx="24">
                        <c:v>2582.75</c:v>
                      </c:pt>
                      <c:pt idx="25">
                        <c:v>2616</c:v>
                      </c:pt>
                      <c:pt idx="26">
                        <c:v>2674.5</c:v>
                      </c:pt>
                      <c:pt idx="27">
                        <c:v>2750.5</c:v>
                      </c:pt>
                      <c:pt idx="28">
                        <c:v>2806.25</c:v>
                      </c:pt>
                      <c:pt idx="29">
                        <c:v>2840.5</c:v>
                      </c:pt>
                      <c:pt idx="30">
                        <c:v>2871</c:v>
                      </c:pt>
                      <c:pt idx="31">
                        <c:v>2893</c:v>
                      </c:pt>
                      <c:pt idx="32">
                        <c:v>2913.75</c:v>
                      </c:pt>
                      <c:pt idx="33">
                        <c:v>2905</c:v>
                      </c:pt>
                      <c:pt idx="34">
                        <c:v>2931.75</c:v>
                      </c:pt>
                      <c:pt idx="35">
                        <c:v>2933</c:v>
                      </c:pt>
                      <c:pt idx="36">
                        <c:v>2921.25</c:v>
                      </c:pt>
                      <c:pt idx="37">
                        <c:v>2923.75</c:v>
                      </c:pt>
                      <c:pt idx="38">
                        <c:v>2900.5</c:v>
                      </c:pt>
                      <c:pt idx="39">
                        <c:v>2877.25</c:v>
                      </c:pt>
                      <c:pt idx="40">
                        <c:v>2878.25</c:v>
                      </c:pt>
                      <c:pt idx="41">
                        <c:v>2708.25</c:v>
                      </c:pt>
                      <c:pt idx="42">
                        <c:v>2859.25</c:v>
                      </c:pt>
                      <c:pt idx="43">
                        <c:v>2986.25</c:v>
                      </c:pt>
                      <c:pt idx="44">
                        <c:v>3085.75</c:v>
                      </c:pt>
                      <c:pt idx="45">
                        <c:v>3409</c:v>
                      </c:pt>
                      <c:pt idx="46">
                        <c:v>3380.75</c:v>
                      </c:pt>
                      <c:pt idx="47">
                        <c:v>3326.5</c:v>
                      </c:pt>
                      <c:pt idx="48">
                        <c:v>3295.75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E8-4418-8AAA-0D02F417F0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Forecast'!$R$4:$R$59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2555.9</c:v>
                      </c:pt>
                      <c:pt idx="5">
                        <c:v>2602.9</c:v>
                      </c:pt>
                      <c:pt idx="6">
                        <c:v>2721.9</c:v>
                      </c:pt>
                      <c:pt idx="7">
                        <c:v>2781.7</c:v>
                      </c:pt>
                      <c:pt idx="8">
                        <c:v>2645.6</c:v>
                      </c:pt>
                      <c:pt idx="9">
                        <c:v>2615.3000000000002</c:v>
                      </c:pt>
                      <c:pt idx="10">
                        <c:v>2680.4</c:v>
                      </c:pt>
                      <c:pt idx="11">
                        <c:v>2697.7</c:v>
                      </c:pt>
                      <c:pt idx="12">
                        <c:v>2599.9</c:v>
                      </c:pt>
                      <c:pt idx="13">
                        <c:v>2591.8000000000002</c:v>
                      </c:pt>
                      <c:pt idx="14">
                        <c:v>2772.6</c:v>
                      </c:pt>
                      <c:pt idx="15">
                        <c:v>2859.9</c:v>
                      </c:pt>
                      <c:pt idx="16">
                        <c:v>2752.4</c:v>
                      </c:pt>
                      <c:pt idx="17">
                        <c:v>2753.1</c:v>
                      </c:pt>
                      <c:pt idx="18">
                        <c:v>2818.6</c:v>
                      </c:pt>
                      <c:pt idx="19">
                        <c:v>2827.3</c:v>
                      </c:pt>
                      <c:pt idx="20">
                        <c:v>2672.9</c:v>
                      </c:pt>
                      <c:pt idx="21">
                        <c:v>2612.3000000000002</c:v>
                      </c:pt>
                      <c:pt idx="22">
                        <c:v>2651.8</c:v>
                      </c:pt>
                      <c:pt idx="23">
                        <c:v>2654.2</c:v>
                      </c:pt>
                      <c:pt idx="24">
                        <c:v>2531.9</c:v>
                      </c:pt>
                      <c:pt idx="25">
                        <c:v>2588</c:v>
                      </c:pt>
                      <c:pt idx="26">
                        <c:v>2752</c:v>
                      </c:pt>
                      <c:pt idx="27">
                        <c:v>2864.2</c:v>
                      </c:pt>
                      <c:pt idx="28">
                        <c:v>2772.4</c:v>
                      </c:pt>
                      <c:pt idx="29">
                        <c:v>2793.9</c:v>
                      </c:pt>
                      <c:pt idx="30">
                        <c:v>2916.9</c:v>
                      </c:pt>
                      <c:pt idx="31">
                        <c:v>2985.7</c:v>
                      </c:pt>
                      <c:pt idx="32">
                        <c:v>2870.1</c:v>
                      </c:pt>
                      <c:pt idx="33">
                        <c:v>2834.6</c:v>
                      </c:pt>
                      <c:pt idx="34">
                        <c:v>2974.6</c:v>
                      </c:pt>
                      <c:pt idx="35">
                        <c:v>3021.1</c:v>
                      </c:pt>
                      <c:pt idx="36">
                        <c:v>2870.7</c:v>
                      </c:pt>
                      <c:pt idx="37">
                        <c:v>2836.2</c:v>
                      </c:pt>
                      <c:pt idx="38">
                        <c:v>2931.5</c:v>
                      </c:pt>
                      <c:pt idx="39">
                        <c:v>2953.3</c:v>
                      </c:pt>
                      <c:pt idx="40">
                        <c:v>2826.8</c:v>
                      </c:pt>
                      <c:pt idx="41">
                        <c:v>2537.5</c:v>
                      </c:pt>
                      <c:pt idx="42">
                        <c:v>2960.6</c:v>
                      </c:pt>
                      <c:pt idx="43">
                        <c:v>3202.1</c:v>
                      </c:pt>
                      <c:pt idx="44">
                        <c:v>3191.2</c:v>
                      </c:pt>
                      <c:pt idx="45">
                        <c:v>3336.1</c:v>
                      </c:pt>
                      <c:pt idx="46">
                        <c:v>3433.7</c:v>
                      </c:pt>
                      <c:pt idx="47">
                        <c:v>3379.8</c:v>
                      </c:pt>
                      <c:pt idx="48">
                        <c:v>3183.6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E8-4418-8AAA-0D02F417F0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Forecast'!$V$4:$V$59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2679.4540202944554</c:v>
                      </c:pt>
                      <c:pt idx="3">
                        <c:v>2681.9978047545192</c:v>
                      </c:pt>
                      <c:pt idx="4">
                        <c:v>2598.9384904589847</c:v>
                      </c:pt>
                      <c:pt idx="5">
                        <c:v>2627.8136695070498</c:v>
                      </c:pt>
                      <c:pt idx="6">
                        <c:v>2694.8313224222193</c:v>
                      </c:pt>
                      <c:pt idx="7">
                        <c:v>2721.0862992955226</c:v>
                      </c:pt>
                      <c:pt idx="8">
                        <c:v>2640.4309835111903</c:v>
                      </c:pt>
                      <c:pt idx="9">
                        <c:v>2638.5734880551299</c:v>
                      </c:pt>
                      <c:pt idx="10">
                        <c:v>2684.2732338668429</c:v>
                      </c:pt>
                      <c:pt idx="11">
                        <c:v>2688.8397086867826</c:v>
                      </c:pt>
                      <c:pt idx="12">
                        <c:v>2623.0000115459366</c:v>
                      </c:pt>
                      <c:pt idx="13">
                        <c:v>2623.0000090021617</c:v>
                      </c:pt>
                      <c:pt idx="14">
                        <c:v>2726.5493572446721</c:v>
                      </c:pt>
                      <c:pt idx="15">
                        <c:v>2769.3902885389543</c:v>
                      </c:pt>
                      <c:pt idx="16">
                        <c:v>2707.3950086707155</c:v>
                      </c:pt>
                      <c:pt idx="17">
                        <c:v>2724.0521314919456</c:v>
                      </c:pt>
                      <c:pt idx="18">
                        <c:v>2781.5435830383894</c:v>
                      </c:pt>
                      <c:pt idx="19">
                        <c:v>2789.1349438628267</c:v>
                      </c:pt>
                      <c:pt idx="20">
                        <c:v>2699.4358823921198</c:v>
                      </c:pt>
                      <c:pt idx="21">
                        <c:v>2675.3252132153193</c:v>
                      </c:pt>
                      <c:pt idx="22">
                        <c:v>2701.0307416393466</c:v>
                      </c:pt>
                      <c:pt idx="23">
                        <c:v>2690.0080803881301</c:v>
                      </c:pt>
                      <c:pt idx="24">
                        <c:v>2603.6417356913807</c:v>
                      </c:pt>
                      <c:pt idx="25">
                        <c:v>2629.9384818897688</c:v>
                      </c:pt>
                      <c:pt idx="26">
                        <c:v>2717.1978709318473</c:v>
                      </c:pt>
                      <c:pt idx="27">
                        <c:v>2769.5899048623369</c:v>
                      </c:pt>
                      <c:pt idx="28">
                        <c:v>2714.8211322640391</c:v>
                      </c:pt>
                      <c:pt idx="29">
                        <c:v>2746.80661613762</c:v>
                      </c:pt>
                      <c:pt idx="30">
                        <c:v>2835.1966463798713</c:v>
                      </c:pt>
                      <c:pt idx="31">
                        <c:v>2880.9794171077779</c:v>
                      </c:pt>
                      <c:pt idx="32">
                        <c:v>2819.9559305813009</c:v>
                      </c:pt>
                      <c:pt idx="33">
                        <c:v>2821.0672286893869</c:v>
                      </c:pt>
                      <c:pt idx="34">
                        <c:v>2916.6703276487801</c:v>
                      </c:pt>
                      <c:pt idx="35">
                        <c:v>2945.6045877282318</c:v>
                      </c:pt>
                      <c:pt idx="36">
                        <c:v>2859.988092932399</c:v>
                      </c:pt>
                      <c:pt idx="37">
                        <c:v>2854.4827721099882</c:v>
                      </c:pt>
                      <c:pt idx="38">
                        <c:v>2922.2342808999119</c:v>
                      </c:pt>
                      <c:pt idx="39">
                        <c:v>2929.4531509477774</c:v>
                      </c:pt>
                      <c:pt idx="40">
                        <c:v>2848.2763756939303</c:v>
                      </c:pt>
                      <c:pt idx="41">
                        <c:v>2695.5352730768318</c:v>
                      </c:pt>
                      <c:pt idx="42">
                        <c:v>2931.3776707631773</c:v>
                      </c:pt>
                      <c:pt idx="43">
                        <c:v>3048.5035149291862</c:v>
                      </c:pt>
                      <c:pt idx="44">
                        <c:v>3028.7843004316401</c:v>
                      </c:pt>
                      <c:pt idx="45">
                        <c:v>3121.1449670162729</c:v>
                      </c:pt>
                      <c:pt idx="46">
                        <c:v>3238.3220799520413</c:v>
                      </c:pt>
                      <c:pt idx="47">
                        <c:v>3240.0136621478969</c:v>
                      </c:pt>
                      <c:pt idx="48">
                        <c:v>3151.002274493047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E8-4418-8AAA-0D02F417F0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Forecast'!$Z$3</c15:sqref>
                        </c15:formulaRef>
                      </c:ext>
                    </c:extLst>
                    <c:strCache>
                      <c:ptCount val="1"/>
                      <c:pt idx="0">
                        <c:v>4Q 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Forecast'!$Z$4:$Z$59</c15:sqref>
                        </c15:formulaRef>
                      </c:ext>
                    </c:extLst>
                    <c:numCache>
                      <c:formatCode>0.0%</c:formatCode>
                      <c:ptCount val="56"/>
                      <c:pt idx="2" formatCode="_(* #,##0_);_(* \(#,##0\);_(* &quot;-&quot;??_);_(@_)">
                        <c:v>2612.5</c:v>
                      </c:pt>
                      <c:pt idx="3" formatCode="_(* #,##0_);_(* \(#,##0\);_(* &quot;-&quot;??_);_(@_)">
                        <c:v>2634.5</c:v>
                      </c:pt>
                      <c:pt idx="4" formatCode="_(* #,##0_);_(* \(#,##0\);_(* &quot;-&quot;??_);_(@_)">
                        <c:v>2664.5</c:v>
                      </c:pt>
                      <c:pt idx="5" formatCode="_(* #,##0_);_(* \(#,##0\);_(* &quot;-&quot;??_);_(@_)">
                        <c:v>2695.25</c:v>
                      </c:pt>
                      <c:pt idx="6" formatCode="_(* #,##0_);_(* \(#,##0\);_(* &quot;-&quot;??_);_(@_)">
                        <c:v>2707.75</c:v>
                      </c:pt>
                      <c:pt idx="7" formatCode="_(* #,##0_);_(* \(#,##0\);_(* &quot;-&quot;??_);_(@_)">
                        <c:v>2683.25</c:v>
                      </c:pt>
                      <c:pt idx="8" formatCode="_(* #,##0_);_(* \(#,##0\);_(* &quot;-&quot;??_);_(@_)">
                        <c:v>2661.75</c:v>
                      </c:pt>
                      <c:pt idx="9" formatCode="_(* #,##0_);_(* \(#,##0\);_(* &quot;-&quot;??_);_(@_)">
                        <c:v>2634.5</c:v>
                      </c:pt>
                      <c:pt idx="10" formatCode="_(* #,##0_);_(* \(#,##0\);_(* &quot;-&quot;??_);_(@_)">
                        <c:v>2643.25</c:v>
                      </c:pt>
                      <c:pt idx="11" formatCode="_(* #,##0_);_(* \(#,##0\);_(* &quot;-&quot;??_);_(@_)">
                        <c:v>2641</c:v>
                      </c:pt>
                      <c:pt idx="12" formatCode="_(* #,##0_);_(* \(#,##0\);_(* &quot;-&quot;??_);_(@_)">
                        <c:v>2702.75</c:v>
                      </c:pt>
                      <c:pt idx="13" formatCode="_(* #,##0_);_(* \(#,##0\);_(* &quot;-&quot;??_);_(@_)">
                        <c:v>2756.75</c:v>
                      </c:pt>
                      <c:pt idx="14" formatCode="_(* #,##0_);_(* \(#,##0\);_(* &quot;-&quot;??_);_(@_)">
                        <c:v>2781.25</c:v>
                      </c:pt>
                      <c:pt idx="15" formatCode="_(* #,##0_);_(* \(#,##0\);_(* &quot;-&quot;??_);_(@_)">
                        <c:v>2821.25</c:v>
                      </c:pt>
                      <c:pt idx="16" formatCode="_(* #,##0_);_(* \(#,##0\);_(* &quot;-&quot;??_);_(@_)">
                        <c:v>2794.25</c:v>
                      </c:pt>
                      <c:pt idx="17" formatCode="_(* #,##0_);_(* \(#,##0\);_(* &quot;-&quot;??_);_(@_)">
                        <c:v>2768</c:v>
                      </c:pt>
                      <c:pt idx="18" formatCode="_(* #,##0_);_(* \(#,##0\);_(* &quot;-&quot;??_);_(@_)">
                        <c:v>2741.5</c:v>
                      </c:pt>
                      <c:pt idx="19" formatCode="_(* #,##0_);_(* \(#,##0\);_(* &quot;-&quot;??_);_(@_)">
                        <c:v>2693.25</c:v>
                      </c:pt>
                      <c:pt idx="20" formatCode="_(* #,##0_);_(* \(#,##0\);_(* &quot;-&quot;??_);_(@_)">
                        <c:v>2645</c:v>
                      </c:pt>
                      <c:pt idx="21" formatCode="_(* #,##0_);_(* \(#,##0\);_(* &quot;-&quot;??_);_(@_)">
                        <c:v>2603.75</c:v>
                      </c:pt>
                      <c:pt idx="22" formatCode="_(* #,##0_);_(* \(#,##0\);_(* &quot;-&quot;??_);_(@_)">
                        <c:v>2582.75</c:v>
                      </c:pt>
                      <c:pt idx="23" formatCode="_(* #,##0_);_(* \(#,##0\);_(* &quot;-&quot;??_);_(@_)">
                        <c:v>2616</c:v>
                      </c:pt>
                      <c:pt idx="24" formatCode="_(* #,##0_);_(* \(#,##0\);_(* &quot;-&quot;??_);_(@_)">
                        <c:v>2674.5</c:v>
                      </c:pt>
                      <c:pt idx="25" formatCode="_(* #,##0_);_(* \(#,##0\);_(* &quot;-&quot;??_);_(@_)">
                        <c:v>2750.5</c:v>
                      </c:pt>
                      <c:pt idx="26" formatCode="_(* #,##0_);_(* \(#,##0\);_(* &quot;-&quot;??_);_(@_)">
                        <c:v>2806.25</c:v>
                      </c:pt>
                      <c:pt idx="27" formatCode="_(* #,##0_);_(* \(#,##0\);_(* &quot;-&quot;??_);_(@_)">
                        <c:v>2840.5</c:v>
                      </c:pt>
                      <c:pt idx="28" formatCode="_(* #,##0_);_(* \(#,##0\);_(* &quot;-&quot;??_);_(@_)">
                        <c:v>2871</c:v>
                      </c:pt>
                      <c:pt idx="29" formatCode="_(* #,##0_);_(* \(#,##0\);_(* &quot;-&quot;??_);_(@_)">
                        <c:v>2893</c:v>
                      </c:pt>
                      <c:pt idx="30" formatCode="_(* #,##0_);_(* \(#,##0\);_(* &quot;-&quot;??_);_(@_)">
                        <c:v>2913.75</c:v>
                      </c:pt>
                      <c:pt idx="31" formatCode="_(* #,##0_);_(* \(#,##0\);_(* &quot;-&quot;??_);_(@_)">
                        <c:v>2905</c:v>
                      </c:pt>
                      <c:pt idx="32" formatCode="_(* #,##0_);_(* \(#,##0\);_(* &quot;-&quot;??_);_(@_)">
                        <c:v>2931.75</c:v>
                      </c:pt>
                      <c:pt idx="33" formatCode="_(* #,##0_);_(* \(#,##0\);_(* &quot;-&quot;??_);_(@_)">
                        <c:v>2933</c:v>
                      </c:pt>
                      <c:pt idx="34" formatCode="_(* #,##0_);_(* \(#,##0\);_(* &quot;-&quot;??_);_(@_)">
                        <c:v>2921.25</c:v>
                      </c:pt>
                      <c:pt idx="35" formatCode="_(* #,##0_);_(* \(#,##0\);_(* &quot;-&quot;??_);_(@_)">
                        <c:v>2923.75</c:v>
                      </c:pt>
                      <c:pt idx="36" formatCode="_(* #,##0_);_(* \(#,##0\);_(* &quot;-&quot;??_);_(@_)">
                        <c:v>2900.5</c:v>
                      </c:pt>
                      <c:pt idx="37" formatCode="_(* #,##0_);_(* \(#,##0\);_(* &quot;-&quot;??_);_(@_)">
                        <c:v>2877.25</c:v>
                      </c:pt>
                      <c:pt idx="38" formatCode="_(* #,##0_);_(* \(#,##0\);_(* &quot;-&quot;??_);_(@_)">
                        <c:v>2878.25</c:v>
                      </c:pt>
                      <c:pt idx="39" formatCode="_(* #,##0_);_(* \(#,##0\);_(* &quot;-&quot;??_);_(@_)">
                        <c:v>2708.25</c:v>
                      </c:pt>
                      <c:pt idx="40" formatCode="_(* #,##0_);_(* \(#,##0\);_(* &quot;-&quot;??_);_(@_)">
                        <c:v>2859.25</c:v>
                      </c:pt>
                      <c:pt idx="41" formatCode="_(* #,##0_);_(* \(#,##0\);_(* &quot;-&quot;??_);_(@_)">
                        <c:v>2986.25</c:v>
                      </c:pt>
                      <c:pt idx="42" formatCode="_(* #,##0_);_(* \(#,##0\);_(* &quot;-&quot;??_);_(@_)">
                        <c:v>3085.75</c:v>
                      </c:pt>
                      <c:pt idx="43" formatCode="_(* #,##0_);_(* \(#,##0\);_(* &quot;-&quot;??_);_(@_)">
                        <c:v>3409</c:v>
                      </c:pt>
                      <c:pt idx="44" formatCode="_(* #,##0_);_(* \(#,##0\);_(* &quot;-&quot;??_);_(@_)">
                        <c:v>3380.75</c:v>
                      </c:pt>
                      <c:pt idx="45" formatCode="_(* #,##0_);_(* \(#,##0\);_(* &quot;-&quot;??_);_(@_)">
                        <c:v>3326.5</c:v>
                      </c:pt>
                      <c:pt idx="46" formatCode="_(* #,##0_);_(* \(#,##0\);_(* &quot;-&quot;??_);_(@_)">
                        <c:v>3295.75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E8-4418-8AAA-0D02F417F0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Forecast'!$AO$4:$AO$59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2467.8782051282051</c:v>
                      </c:pt>
                      <c:pt idx="1">
                        <c:v>2853.2115384615381</c:v>
                      </c:pt>
                      <c:pt idx="2">
                        <c:v>2673.0448717948716</c:v>
                      </c:pt>
                      <c:pt idx="3">
                        <c:v>2252.0448717948716</c:v>
                      </c:pt>
                      <c:pt idx="4">
                        <c:v>2516.8397435897436</c:v>
                      </c:pt>
                      <c:pt idx="5">
                        <c:v>2902.1730769230771</c:v>
                      </c:pt>
                      <c:pt idx="6">
                        <c:v>2722.0064102564102</c:v>
                      </c:pt>
                      <c:pt idx="7">
                        <c:v>2301.0064102564102</c:v>
                      </c:pt>
                      <c:pt idx="8">
                        <c:v>2565.8012820512822</c:v>
                      </c:pt>
                      <c:pt idx="9">
                        <c:v>2951.1346153846152</c:v>
                      </c:pt>
                      <c:pt idx="10">
                        <c:v>2770.9679487179487</c:v>
                      </c:pt>
                      <c:pt idx="11">
                        <c:v>2349.9679487179487</c:v>
                      </c:pt>
                      <c:pt idx="12">
                        <c:v>2614.7628205128208</c:v>
                      </c:pt>
                      <c:pt idx="13">
                        <c:v>3000.0961538461534</c:v>
                      </c:pt>
                      <c:pt idx="14">
                        <c:v>2819.9294871794873</c:v>
                      </c:pt>
                      <c:pt idx="15">
                        <c:v>2398.9294871794873</c:v>
                      </c:pt>
                      <c:pt idx="16">
                        <c:v>2663.7243589743593</c:v>
                      </c:pt>
                      <c:pt idx="17">
                        <c:v>3049.0576923076924</c:v>
                      </c:pt>
                      <c:pt idx="18">
                        <c:v>2868.8910256410259</c:v>
                      </c:pt>
                      <c:pt idx="19">
                        <c:v>2447.8910256410259</c:v>
                      </c:pt>
                      <c:pt idx="20">
                        <c:v>2712.6858974358975</c:v>
                      </c:pt>
                      <c:pt idx="21">
                        <c:v>3098.0192307692305</c:v>
                      </c:pt>
                      <c:pt idx="22">
                        <c:v>2917.8525641025644</c:v>
                      </c:pt>
                      <c:pt idx="23">
                        <c:v>2496.8525641025644</c:v>
                      </c:pt>
                      <c:pt idx="24">
                        <c:v>2761.647435897436</c:v>
                      </c:pt>
                      <c:pt idx="25">
                        <c:v>3146.9807692307695</c:v>
                      </c:pt>
                      <c:pt idx="26">
                        <c:v>2966.814102564103</c:v>
                      </c:pt>
                      <c:pt idx="27">
                        <c:v>2545.8141025641025</c:v>
                      </c:pt>
                      <c:pt idx="28">
                        <c:v>2810.6089743589746</c:v>
                      </c:pt>
                      <c:pt idx="29">
                        <c:v>3195.9423076923076</c:v>
                      </c:pt>
                      <c:pt idx="30">
                        <c:v>3015.7756410256416</c:v>
                      </c:pt>
                      <c:pt idx="31">
                        <c:v>2594.7756410256411</c:v>
                      </c:pt>
                      <c:pt idx="32">
                        <c:v>2859.5705128205132</c:v>
                      </c:pt>
                      <c:pt idx="33">
                        <c:v>3244.9038461538466</c:v>
                      </c:pt>
                      <c:pt idx="34">
                        <c:v>3064.7371794871797</c:v>
                      </c:pt>
                      <c:pt idx="35">
                        <c:v>2643.7371794871797</c:v>
                      </c:pt>
                      <c:pt idx="36">
                        <c:v>2908.5320512820517</c:v>
                      </c:pt>
                      <c:pt idx="37">
                        <c:v>3293.8653846153848</c:v>
                      </c:pt>
                      <c:pt idx="38">
                        <c:v>3113.6987179487182</c:v>
                      </c:pt>
                      <c:pt idx="39">
                        <c:v>2692.6987179487182</c:v>
                      </c:pt>
                      <c:pt idx="40">
                        <c:v>2957.4935897435903</c:v>
                      </c:pt>
                      <c:pt idx="41">
                        <c:v>3342.8269230769229</c:v>
                      </c:pt>
                      <c:pt idx="42">
                        <c:v>3162.6602564102568</c:v>
                      </c:pt>
                      <c:pt idx="43">
                        <c:v>2741.6602564102568</c:v>
                      </c:pt>
                      <c:pt idx="44">
                        <c:v>3006.4551282051289</c:v>
                      </c:pt>
                      <c:pt idx="45">
                        <c:v>3391.7884615384619</c:v>
                      </c:pt>
                      <c:pt idx="46">
                        <c:v>3211.6217948717954</c:v>
                      </c:pt>
                      <c:pt idx="47">
                        <c:v>2790.6217948717954</c:v>
                      </c:pt>
                      <c:pt idx="48">
                        <c:v>3055.4166666666674</c:v>
                      </c:pt>
                      <c:pt idx="49">
                        <c:v>3440.7500000000005</c:v>
                      </c:pt>
                      <c:pt idx="50">
                        <c:v>3260.5833333333339</c:v>
                      </c:pt>
                      <c:pt idx="51">
                        <c:v>2839.5833333333339</c:v>
                      </c:pt>
                      <c:pt idx="52">
                        <c:v>3104.378205128206</c:v>
                      </c:pt>
                      <c:pt idx="53">
                        <c:v>3489.711538461539</c:v>
                      </c:pt>
                      <c:pt idx="54">
                        <c:v>3309.5448717948725</c:v>
                      </c:pt>
                      <c:pt idx="55">
                        <c:v>2888.5448717948721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FE8-4418-8AAA-0D02F417F053}"/>
                  </c:ext>
                </c:extLst>
              </c15:ser>
            </c15:filteredLineSeries>
          </c:ext>
        </c:extLst>
      </c:lineChart>
      <c:catAx>
        <c:axId val="15512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2160"/>
        <c:crosses val="autoZero"/>
        <c:auto val="1"/>
        <c:lblAlgn val="ctr"/>
        <c:lblOffset val="100"/>
        <c:noMultiLvlLbl val="0"/>
      </c:catAx>
      <c:valAx>
        <c:axId val="155125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Sales Forecasting - </a:t>
            </a:r>
            <a:r>
              <a:rPr lang="en-GB"/>
              <a:t>Multiple Regression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Sales Forecast'!$E$3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Sales Forecast'!$E$4:$E$59</c:f>
              <c:numCache>
                <c:formatCode>#,##0</c:formatCode>
                <c:ptCount val="56"/>
                <c:pt idx="0">
                  <c:v>2642</c:v>
                </c:pt>
                <c:pt idx="1">
                  <c:v>2812</c:v>
                </c:pt>
                <c:pt idx="2">
                  <c:v>2691</c:v>
                </c:pt>
                <c:pt idx="3">
                  <c:v>2305</c:v>
                </c:pt>
                <c:pt idx="4">
                  <c:v>2730</c:v>
                </c:pt>
                <c:pt idx="5">
                  <c:v>2932</c:v>
                </c:pt>
                <c:pt idx="6">
                  <c:v>2814</c:v>
                </c:pt>
                <c:pt idx="7">
                  <c:v>2355</c:v>
                </c:pt>
                <c:pt idx="8">
                  <c:v>2632</c:v>
                </c:pt>
                <c:pt idx="9">
                  <c:v>2846</c:v>
                </c:pt>
                <c:pt idx="10">
                  <c:v>2705</c:v>
                </c:pt>
                <c:pt idx="11">
                  <c:v>2390</c:v>
                </c:pt>
                <c:pt idx="12">
                  <c:v>2623</c:v>
                </c:pt>
                <c:pt idx="13">
                  <c:v>3093</c:v>
                </c:pt>
                <c:pt idx="14">
                  <c:v>2921</c:v>
                </c:pt>
                <c:pt idx="15">
                  <c:v>2488</c:v>
                </c:pt>
                <c:pt idx="16">
                  <c:v>2783</c:v>
                </c:pt>
                <c:pt idx="17">
                  <c:v>2985</c:v>
                </c:pt>
                <c:pt idx="18">
                  <c:v>2816</c:v>
                </c:pt>
                <c:pt idx="19">
                  <c:v>2382</c:v>
                </c:pt>
                <c:pt idx="20">
                  <c:v>2590</c:v>
                </c:pt>
                <c:pt idx="21">
                  <c:v>2792</c:v>
                </c:pt>
                <c:pt idx="22">
                  <c:v>2651</c:v>
                </c:pt>
                <c:pt idx="23">
                  <c:v>2298</c:v>
                </c:pt>
                <c:pt idx="24">
                  <c:v>2723</c:v>
                </c:pt>
                <c:pt idx="25">
                  <c:v>3026</c:v>
                </c:pt>
                <c:pt idx="26">
                  <c:v>2955</c:v>
                </c:pt>
                <c:pt idx="27">
                  <c:v>2521</c:v>
                </c:pt>
                <c:pt idx="28">
                  <c:v>2860</c:v>
                </c:pt>
                <c:pt idx="29">
                  <c:v>3148</c:v>
                </c:pt>
                <c:pt idx="30">
                  <c:v>3043</c:v>
                </c:pt>
                <c:pt idx="31">
                  <c:v>2604</c:v>
                </c:pt>
                <c:pt idx="32">
                  <c:v>2825</c:v>
                </c:pt>
                <c:pt idx="33">
                  <c:v>3255</c:v>
                </c:pt>
                <c:pt idx="34">
                  <c:v>3048</c:v>
                </c:pt>
                <c:pt idx="35">
                  <c:v>2557</c:v>
                </c:pt>
                <c:pt idx="36">
                  <c:v>2835</c:v>
                </c:pt>
                <c:pt idx="37">
                  <c:v>3162</c:v>
                </c:pt>
                <c:pt idx="38">
                  <c:v>2955</c:v>
                </c:pt>
                <c:pt idx="39">
                  <c:v>2561</c:v>
                </c:pt>
                <c:pt idx="40">
                  <c:v>2155</c:v>
                </c:pt>
                <c:pt idx="41">
                  <c:v>3766</c:v>
                </c:pt>
                <c:pt idx="42">
                  <c:v>3463</c:v>
                </c:pt>
                <c:pt idx="43">
                  <c:v>2959</c:v>
                </c:pt>
                <c:pt idx="44">
                  <c:v>3448</c:v>
                </c:pt>
                <c:pt idx="45">
                  <c:v>3653</c:v>
                </c:pt>
                <c:pt idx="46">
                  <c:v>3246</c:v>
                </c:pt>
                <c:pt idx="47">
                  <c:v>2836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5D-4EB7-B5BA-B103E760CC84}"/>
            </c:ext>
          </c:extLst>
        </c:ser>
        <c:ser>
          <c:idx val="8"/>
          <c:order val="8"/>
          <c:tx>
            <c:strRef>
              <c:f>'1. Sales Forecast'!$AO$3</c:f>
              <c:strCache>
                <c:ptCount val="1"/>
                <c:pt idx="0">
                  <c:v> Multiple regression forecast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Forecast'!$AO$4:$AO$59</c:f>
              <c:numCache>
                <c:formatCode>_(* #,##0.00_);_(* \(#,##0.00\);_(* "-"??_);_(@_)</c:formatCode>
                <c:ptCount val="56"/>
                <c:pt idx="0">
                  <c:v>2467.8782051282051</c:v>
                </c:pt>
                <c:pt idx="1">
                  <c:v>2853.2115384615381</c:v>
                </c:pt>
                <c:pt idx="2">
                  <c:v>2673.0448717948716</c:v>
                </c:pt>
                <c:pt idx="3">
                  <c:v>2252.0448717948716</c:v>
                </c:pt>
                <c:pt idx="4">
                  <c:v>2516.8397435897436</c:v>
                </c:pt>
                <c:pt idx="5">
                  <c:v>2902.1730769230771</c:v>
                </c:pt>
                <c:pt idx="6">
                  <c:v>2722.0064102564102</c:v>
                </c:pt>
                <c:pt idx="7">
                  <c:v>2301.0064102564102</c:v>
                </c:pt>
                <c:pt idx="8">
                  <c:v>2565.8012820512822</c:v>
                </c:pt>
                <c:pt idx="9">
                  <c:v>2951.1346153846152</c:v>
                </c:pt>
                <c:pt idx="10">
                  <c:v>2770.9679487179487</c:v>
                </c:pt>
                <c:pt idx="11">
                  <c:v>2349.9679487179487</c:v>
                </c:pt>
                <c:pt idx="12">
                  <c:v>2614.7628205128208</c:v>
                </c:pt>
                <c:pt idx="13">
                  <c:v>3000.0961538461534</c:v>
                </c:pt>
                <c:pt idx="14">
                  <c:v>2819.9294871794873</c:v>
                </c:pt>
                <c:pt idx="15">
                  <c:v>2398.9294871794873</c:v>
                </c:pt>
                <c:pt idx="16">
                  <c:v>2663.7243589743593</c:v>
                </c:pt>
                <c:pt idx="17">
                  <c:v>3049.0576923076924</c:v>
                </c:pt>
                <c:pt idx="18">
                  <c:v>2868.8910256410259</c:v>
                </c:pt>
                <c:pt idx="19">
                  <c:v>2447.8910256410259</c:v>
                </c:pt>
                <c:pt idx="20">
                  <c:v>2712.6858974358975</c:v>
                </c:pt>
                <c:pt idx="21">
                  <c:v>3098.0192307692305</c:v>
                </c:pt>
                <c:pt idx="22">
                  <c:v>2917.8525641025644</c:v>
                </c:pt>
                <c:pt idx="23">
                  <c:v>2496.8525641025644</c:v>
                </c:pt>
                <c:pt idx="24">
                  <c:v>2761.647435897436</c:v>
                </c:pt>
                <c:pt idx="25">
                  <c:v>3146.9807692307695</c:v>
                </c:pt>
                <c:pt idx="26">
                  <c:v>2966.814102564103</c:v>
                </c:pt>
                <c:pt idx="27">
                  <c:v>2545.8141025641025</c:v>
                </c:pt>
                <c:pt idx="28">
                  <c:v>2810.6089743589746</c:v>
                </c:pt>
                <c:pt idx="29">
                  <c:v>3195.9423076923076</c:v>
                </c:pt>
                <c:pt idx="30">
                  <c:v>3015.7756410256416</c:v>
                </c:pt>
                <c:pt idx="31">
                  <c:v>2594.7756410256411</c:v>
                </c:pt>
                <c:pt idx="32">
                  <c:v>2859.5705128205132</c:v>
                </c:pt>
                <c:pt idx="33">
                  <c:v>3244.9038461538466</c:v>
                </c:pt>
                <c:pt idx="34">
                  <c:v>3064.7371794871797</c:v>
                </c:pt>
                <c:pt idx="35">
                  <c:v>2643.7371794871797</c:v>
                </c:pt>
                <c:pt idx="36">
                  <c:v>2908.5320512820517</c:v>
                </c:pt>
                <c:pt idx="37">
                  <c:v>3293.8653846153848</c:v>
                </c:pt>
                <c:pt idx="38">
                  <c:v>3113.6987179487182</c:v>
                </c:pt>
                <c:pt idx="39">
                  <c:v>2692.6987179487182</c:v>
                </c:pt>
                <c:pt idx="40">
                  <c:v>2957.4935897435903</c:v>
                </c:pt>
                <c:pt idx="41">
                  <c:v>3342.8269230769229</c:v>
                </c:pt>
                <c:pt idx="42">
                  <c:v>3162.6602564102568</c:v>
                </c:pt>
                <c:pt idx="43">
                  <c:v>2741.6602564102568</c:v>
                </c:pt>
                <c:pt idx="44">
                  <c:v>3006.4551282051289</c:v>
                </c:pt>
                <c:pt idx="45">
                  <c:v>3391.7884615384619</c:v>
                </c:pt>
                <c:pt idx="46">
                  <c:v>3211.6217948717954</c:v>
                </c:pt>
                <c:pt idx="47">
                  <c:v>2790.6217948717954</c:v>
                </c:pt>
                <c:pt idx="48">
                  <c:v>3055.4166666666674</c:v>
                </c:pt>
                <c:pt idx="49">
                  <c:v>3440.7500000000005</c:v>
                </c:pt>
                <c:pt idx="50">
                  <c:v>3260.5833333333339</c:v>
                </c:pt>
                <c:pt idx="51">
                  <c:v>2839.5833333333339</c:v>
                </c:pt>
                <c:pt idx="52">
                  <c:v>3104.378205128206</c:v>
                </c:pt>
                <c:pt idx="53">
                  <c:v>3489.711538461539</c:v>
                </c:pt>
                <c:pt idx="54">
                  <c:v>3309.5448717948725</c:v>
                </c:pt>
                <c:pt idx="55">
                  <c:v>2888.5448717948721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8-DB5D-4EB7-B5BA-B103E760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251504"/>
        <c:axId val="1551252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Forecast'!$F$3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Forecast'!$F$4:$F$59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2812</c:v>
                      </c:pt>
                      <c:pt idx="3">
                        <c:v>2691</c:v>
                      </c:pt>
                      <c:pt idx="4">
                        <c:v>2305</c:v>
                      </c:pt>
                      <c:pt idx="5">
                        <c:v>2730</c:v>
                      </c:pt>
                      <c:pt idx="6">
                        <c:v>2932</c:v>
                      </c:pt>
                      <c:pt idx="7">
                        <c:v>2814</c:v>
                      </c:pt>
                      <c:pt idx="8">
                        <c:v>2355</c:v>
                      </c:pt>
                      <c:pt idx="9">
                        <c:v>2632</c:v>
                      </c:pt>
                      <c:pt idx="10">
                        <c:v>2846</c:v>
                      </c:pt>
                      <c:pt idx="11">
                        <c:v>2705</c:v>
                      </c:pt>
                      <c:pt idx="12">
                        <c:v>2390</c:v>
                      </c:pt>
                      <c:pt idx="13">
                        <c:v>2623</c:v>
                      </c:pt>
                      <c:pt idx="14">
                        <c:v>3093</c:v>
                      </c:pt>
                      <c:pt idx="15">
                        <c:v>2921</c:v>
                      </c:pt>
                      <c:pt idx="16">
                        <c:v>2488</c:v>
                      </c:pt>
                      <c:pt idx="17">
                        <c:v>2783</c:v>
                      </c:pt>
                      <c:pt idx="18">
                        <c:v>2985</c:v>
                      </c:pt>
                      <c:pt idx="19">
                        <c:v>2816</c:v>
                      </c:pt>
                      <c:pt idx="20">
                        <c:v>2382</c:v>
                      </c:pt>
                      <c:pt idx="21">
                        <c:v>2590</c:v>
                      </c:pt>
                      <c:pt idx="22">
                        <c:v>2792</c:v>
                      </c:pt>
                      <c:pt idx="23">
                        <c:v>2651</c:v>
                      </c:pt>
                      <c:pt idx="24">
                        <c:v>2298</c:v>
                      </c:pt>
                      <c:pt idx="25">
                        <c:v>2723</c:v>
                      </c:pt>
                      <c:pt idx="26">
                        <c:v>3026</c:v>
                      </c:pt>
                      <c:pt idx="27">
                        <c:v>2955</c:v>
                      </c:pt>
                      <c:pt idx="28">
                        <c:v>2521</c:v>
                      </c:pt>
                      <c:pt idx="29">
                        <c:v>2860</c:v>
                      </c:pt>
                      <c:pt idx="30">
                        <c:v>3148</c:v>
                      </c:pt>
                      <c:pt idx="31">
                        <c:v>3043</c:v>
                      </c:pt>
                      <c:pt idx="32">
                        <c:v>2604</c:v>
                      </c:pt>
                      <c:pt idx="33">
                        <c:v>2825</c:v>
                      </c:pt>
                      <c:pt idx="34">
                        <c:v>3255</c:v>
                      </c:pt>
                      <c:pt idx="35">
                        <c:v>3048</c:v>
                      </c:pt>
                      <c:pt idx="36">
                        <c:v>2557</c:v>
                      </c:pt>
                      <c:pt idx="37">
                        <c:v>2835</c:v>
                      </c:pt>
                      <c:pt idx="38">
                        <c:v>3162</c:v>
                      </c:pt>
                      <c:pt idx="39">
                        <c:v>2955</c:v>
                      </c:pt>
                      <c:pt idx="40">
                        <c:v>2561</c:v>
                      </c:pt>
                      <c:pt idx="41">
                        <c:v>2155</c:v>
                      </c:pt>
                      <c:pt idx="42">
                        <c:v>3766</c:v>
                      </c:pt>
                      <c:pt idx="43">
                        <c:v>3463</c:v>
                      </c:pt>
                      <c:pt idx="44">
                        <c:v>2959</c:v>
                      </c:pt>
                      <c:pt idx="45">
                        <c:v>3448</c:v>
                      </c:pt>
                      <c:pt idx="46">
                        <c:v>3653</c:v>
                      </c:pt>
                      <c:pt idx="47">
                        <c:v>3246</c:v>
                      </c:pt>
                      <c:pt idx="48">
                        <c:v>2836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B5D-4EB7-B5BA-B103E760CC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Forecast'!$J$3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Forecast'!$J$4:$J$59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3">
                        <c:v>2715</c:v>
                      </c:pt>
                      <c:pt idx="4">
                        <c:v>2602.6666666666665</c:v>
                      </c:pt>
                      <c:pt idx="5">
                        <c:v>2575.3333333333335</c:v>
                      </c:pt>
                      <c:pt idx="6">
                        <c:v>2655.6666666666665</c:v>
                      </c:pt>
                      <c:pt idx="7">
                        <c:v>2825.3333333333335</c:v>
                      </c:pt>
                      <c:pt idx="8">
                        <c:v>2700.3333333333335</c:v>
                      </c:pt>
                      <c:pt idx="9">
                        <c:v>2600.3333333333335</c:v>
                      </c:pt>
                      <c:pt idx="10">
                        <c:v>2611</c:v>
                      </c:pt>
                      <c:pt idx="11">
                        <c:v>2727.6666666666665</c:v>
                      </c:pt>
                      <c:pt idx="12">
                        <c:v>2647</c:v>
                      </c:pt>
                      <c:pt idx="13">
                        <c:v>2572.6666666666665</c:v>
                      </c:pt>
                      <c:pt idx="14">
                        <c:v>2702</c:v>
                      </c:pt>
                      <c:pt idx="15">
                        <c:v>2879</c:v>
                      </c:pt>
                      <c:pt idx="16">
                        <c:v>2834</c:v>
                      </c:pt>
                      <c:pt idx="17">
                        <c:v>2730.6666666666665</c:v>
                      </c:pt>
                      <c:pt idx="18">
                        <c:v>2752</c:v>
                      </c:pt>
                      <c:pt idx="19">
                        <c:v>2861.3333333333335</c:v>
                      </c:pt>
                      <c:pt idx="20">
                        <c:v>2727.6666666666665</c:v>
                      </c:pt>
                      <c:pt idx="21">
                        <c:v>2596</c:v>
                      </c:pt>
                      <c:pt idx="22">
                        <c:v>2588</c:v>
                      </c:pt>
                      <c:pt idx="23">
                        <c:v>2677.6666666666665</c:v>
                      </c:pt>
                      <c:pt idx="24">
                        <c:v>2580.3333333333335</c:v>
                      </c:pt>
                      <c:pt idx="25">
                        <c:v>2557.3333333333335</c:v>
                      </c:pt>
                      <c:pt idx="26">
                        <c:v>2682.3333333333335</c:v>
                      </c:pt>
                      <c:pt idx="27">
                        <c:v>2901.3333333333335</c:v>
                      </c:pt>
                      <c:pt idx="28">
                        <c:v>2834</c:v>
                      </c:pt>
                      <c:pt idx="29">
                        <c:v>2778.6666666666665</c:v>
                      </c:pt>
                      <c:pt idx="30">
                        <c:v>2843</c:v>
                      </c:pt>
                      <c:pt idx="31">
                        <c:v>3017</c:v>
                      </c:pt>
                      <c:pt idx="32">
                        <c:v>2931.6666666666665</c:v>
                      </c:pt>
                      <c:pt idx="33">
                        <c:v>2824</c:v>
                      </c:pt>
                      <c:pt idx="34">
                        <c:v>2894.6666666666665</c:v>
                      </c:pt>
                      <c:pt idx="35">
                        <c:v>3042.6666666666665</c:v>
                      </c:pt>
                      <c:pt idx="36">
                        <c:v>2953.3333333333335</c:v>
                      </c:pt>
                      <c:pt idx="37">
                        <c:v>2813.3333333333335</c:v>
                      </c:pt>
                      <c:pt idx="38">
                        <c:v>2851.3333333333335</c:v>
                      </c:pt>
                      <c:pt idx="39">
                        <c:v>2984</c:v>
                      </c:pt>
                      <c:pt idx="40">
                        <c:v>2892.6666666666665</c:v>
                      </c:pt>
                      <c:pt idx="41">
                        <c:v>2557</c:v>
                      </c:pt>
                      <c:pt idx="42">
                        <c:v>2827.3333333333335</c:v>
                      </c:pt>
                      <c:pt idx="43">
                        <c:v>3128</c:v>
                      </c:pt>
                      <c:pt idx="44">
                        <c:v>3396</c:v>
                      </c:pt>
                      <c:pt idx="45">
                        <c:v>3290</c:v>
                      </c:pt>
                      <c:pt idx="46">
                        <c:v>3353.3333333333335</c:v>
                      </c:pt>
                      <c:pt idx="47">
                        <c:v>3449</c:v>
                      </c:pt>
                      <c:pt idx="48">
                        <c:v>3245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D-4EB7-B5BA-B103E760CC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Forecast'!$N$4:$N$59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2612.5</c:v>
                      </c:pt>
                      <c:pt idx="5">
                        <c:v>2634.5</c:v>
                      </c:pt>
                      <c:pt idx="6">
                        <c:v>2664.5</c:v>
                      </c:pt>
                      <c:pt idx="7">
                        <c:v>2695.25</c:v>
                      </c:pt>
                      <c:pt idx="8">
                        <c:v>2707.75</c:v>
                      </c:pt>
                      <c:pt idx="9">
                        <c:v>2683.25</c:v>
                      </c:pt>
                      <c:pt idx="10">
                        <c:v>2661.75</c:v>
                      </c:pt>
                      <c:pt idx="11">
                        <c:v>2634.5</c:v>
                      </c:pt>
                      <c:pt idx="12">
                        <c:v>2643.25</c:v>
                      </c:pt>
                      <c:pt idx="13">
                        <c:v>2641</c:v>
                      </c:pt>
                      <c:pt idx="14">
                        <c:v>2702.75</c:v>
                      </c:pt>
                      <c:pt idx="15">
                        <c:v>2756.75</c:v>
                      </c:pt>
                      <c:pt idx="16">
                        <c:v>2781.25</c:v>
                      </c:pt>
                      <c:pt idx="17">
                        <c:v>2821.25</c:v>
                      </c:pt>
                      <c:pt idx="18">
                        <c:v>2794.25</c:v>
                      </c:pt>
                      <c:pt idx="19">
                        <c:v>2768</c:v>
                      </c:pt>
                      <c:pt idx="20">
                        <c:v>2741.5</c:v>
                      </c:pt>
                      <c:pt idx="21">
                        <c:v>2693.25</c:v>
                      </c:pt>
                      <c:pt idx="22">
                        <c:v>2645</c:v>
                      </c:pt>
                      <c:pt idx="23">
                        <c:v>2603.75</c:v>
                      </c:pt>
                      <c:pt idx="24">
                        <c:v>2582.75</c:v>
                      </c:pt>
                      <c:pt idx="25">
                        <c:v>2616</c:v>
                      </c:pt>
                      <c:pt idx="26">
                        <c:v>2674.5</c:v>
                      </c:pt>
                      <c:pt idx="27">
                        <c:v>2750.5</c:v>
                      </c:pt>
                      <c:pt idx="28">
                        <c:v>2806.25</c:v>
                      </c:pt>
                      <c:pt idx="29">
                        <c:v>2840.5</c:v>
                      </c:pt>
                      <c:pt idx="30">
                        <c:v>2871</c:v>
                      </c:pt>
                      <c:pt idx="31">
                        <c:v>2893</c:v>
                      </c:pt>
                      <c:pt idx="32">
                        <c:v>2913.75</c:v>
                      </c:pt>
                      <c:pt idx="33">
                        <c:v>2905</c:v>
                      </c:pt>
                      <c:pt idx="34">
                        <c:v>2931.75</c:v>
                      </c:pt>
                      <c:pt idx="35">
                        <c:v>2933</c:v>
                      </c:pt>
                      <c:pt idx="36">
                        <c:v>2921.25</c:v>
                      </c:pt>
                      <c:pt idx="37">
                        <c:v>2923.75</c:v>
                      </c:pt>
                      <c:pt idx="38">
                        <c:v>2900.5</c:v>
                      </c:pt>
                      <c:pt idx="39">
                        <c:v>2877.25</c:v>
                      </c:pt>
                      <c:pt idx="40">
                        <c:v>2878.25</c:v>
                      </c:pt>
                      <c:pt idx="41">
                        <c:v>2708.25</c:v>
                      </c:pt>
                      <c:pt idx="42">
                        <c:v>2859.25</c:v>
                      </c:pt>
                      <c:pt idx="43">
                        <c:v>2986.25</c:v>
                      </c:pt>
                      <c:pt idx="44">
                        <c:v>3085.75</c:v>
                      </c:pt>
                      <c:pt idx="45">
                        <c:v>3409</c:v>
                      </c:pt>
                      <c:pt idx="46">
                        <c:v>3380.75</c:v>
                      </c:pt>
                      <c:pt idx="47">
                        <c:v>3326.5</c:v>
                      </c:pt>
                      <c:pt idx="48">
                        <c:v>3295.75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5D-4EB7-B5BA-B103E760CC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Forecast'!$R$4:$R$59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2555.9</c:v>
                      </c:pt>
                      <c:pt idx="5">
                        <c:v>2602.9</c:v>
                      </c:pt>
                      <c:pt idx="6">
                        <c:v>2721.9</c:v>
                      </c:pt>
                      <c:pt idx="7">
                        <c:v>2781.7</c:v>
                      </c:pt>
                      <c:pt idx="8">
                        <c:v>2645.6</c:v>
                      </c:pt>
                      <c:pt idx="9">
                        <c:v>2615.3000000000002</c:v>
                      </c:pt>
                      <c:pt idx="10">
                        <c:v>2680.4</c:v>
                      </c:pt>
                      <c:pt idx="11">
                        <c:v>2697.7</c:v>
                      </c:pt>
                      <c:pt idx="12">
                        <c:v>2599.9</c:v>
                      </c:pt>
                      <c:pt idx="13">
                        <c:v>2591.8000000000002</c:v>
                      </c:pt>
                      <c:pt idx="14">
                        <c:v>2772.6</c:v>
                      </c:pt>
                      <c:pt idx="15">
                        <c:v>2859.9</c:v>
                      </c:pt>
                      <c:pt idx="16">
                        <c:v>2752.4</c:v>
                      </c:pt>
                      <c:pt idx="17">
                        <c:v>2753.1</c:v>
                      </c:pt>
                      <c:pt idx="18">
                        <c:v>2818.6</c:v>
                      </c:pt>
                      <c:pt idx="19">
                        <c:v>2827.3</c:v>
                      </c:pt>
                      <c:pt idx="20">
                        <c:v>2672.9</c:v>
                      </c:pt>
                      <c:pt idx="21">
                        <c:v>2612.3000000000002</c:v>
                      </c:pt>
                      <c:pt idx="22">
                        <c:v>2651.8</c:v>
                      </c:pt>
                      <c:pt idx="23">
                        <c:v>2654.2</c:v>
                      </c:pt>
                      <c:pt idx="24">
                        <c:v>2531.9</c:v>
                      </c:pt>
                      <c:pt idx="25">
                        <c:v>2588</c:v>
                      </c:pt>
                      <c:pt idx="26">
                        <c:v>2752</c:v>
                      </c:pt>
                      <c:pt idx="27">
                        <c:v>2864.2</c:v>
                      </c:pt>
                      <c:pt idx="28">
                        <c:v>2772.4</c:v>
                      </c:pt>
                      <c:pt idx="29">
                        <c:v>2793.9</c:v>
                      </c:pt>
                      <c:pt idx="30">
                        <c:v>2916.9</c:v>
                      </c:pt>
                      <c:pt idx="31">
                        <c:v>2985.7</c:v>
                      </c:pt>
                      <c:pt idx="32">
                        <c:v>2870.1</c:v>
                      </c:pt>
                      <c:pt idx="33">
                        <c:v>2834.6</c:v>
                      </c:pt>
                      <c:pt idx="34">
                        <c:v>2974.6</c:v>
                      </c:pt>
                      <c:pt idx="35">
                        <c:v>3021.1</c:v>
                      </c:pt>
                      <c:pt idx="36">
                        <c:v>2870.7</c:v>
                      </c:pt>
                      <c:pt idx="37">
                        <c:v>2836.2</c:v>
                      </c:pt>
                      <c:pt idx="38">
                        <c:v>2931.5</c:v>
                      </c:pt>
                      <c:pt idx="39">
                        <c:v>2953.3</c:v>
                      </c:pt>
                      <c:pt idx="40">
                        <c:v>2826.8</c:v>
                      </c:pt>
                      <c:pt idx="41">
                        <c:v>2537.5</c:v>
                      </c:pt>
                      <c:pt idx="42">
                        <c:v>2960.6</c:v>
                      </c:pt>
                      <c:pt idx="43">
                        <c:v>3202.1</c:v>
                      </c:pt>
                      <c:pt idx="44">
                        <c:v>3191.2</c:v>
                      </c:pt>
                      <c:pt idx="45">
                        <c:v>3336.1</c:v>
                      </c:pt>
                      <c:pt idx="46">
                        <c:v>3433.7</c:v>
                      </c:pt>
                      <c:pt idx="47">
                        <c:v>3379.8</c:v>
                      </c:pt>
                      <c:pt idx="48">
                        <c:v>3183.6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5D-4EB7-B5BA-B103E760CC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Forecast'!$V$4:$V$59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2679.4540202944554</c:v>
                      </c:pt>
                      <c:pt idx="3">
                        <c:v>2681.9978047545192</c:v>
                      </c:pt>
                      <c:pt idx="4">
                        <c:v>2598.9384904589847</c:v>
                      </c:pt>
                      <c:pt idx="5">
                        <c:v>2627.8136695070498</c:v>
                      </c:pt>
                      <c:pt idx="6">
                        <c:v>2694.8313224222193</c:v>
                      </c:pt>
                      <c:pt idx="7">
                        <c:v>2721.0862992955226</c:v>
                      </c:pt>
                      <c:pt idx="8">
                        <c:v>2640.4309835111903</c:v>
                      </c:pt>
                      <c:pt idx="9">
                        <c:v>2638.5734880551299</c:v>
                      </c:pt>
                      <c:pt idx="10">
                        <c:v>2684.2732338668429</c:v>
                      </c:pt>
                      <c:pt idx="11">
                        <c:v>2688.8397086867826</c:v>
                      </c:pt>
                      <c:pt idx="12">
                        <c:v>2623.0000115459366</c:v>
                      </c:pt>
                      <c:pt idx="13">
                        <c:v>2623.0000090021617</c:v>
                      </c:pt>
                      <c:pt idx="14">
                        <c:v>2726.5493572446721</c:v>
                      </c:pt>
                      <c:pt idx="15">
                        <c:v>2769.3902885389543</c:v>
                      </c:pt>
                      <c:pt idx="16">
                        <c:v>2707.3950086707155</c:v>
                      </c:pt>
                      <c:pt idx="17">
                        <c:v>2724.0521314919456</c:v>
                      </c:pt>
                      <c:pt idx="18">
                        <c:v>2781.5435830383894</c:v>
                      </c:pt>
                      <c:pt idx="19">
                        <c:v>2789.1349438628267</c:v>
                      </c:pt>
                      <c:pt idx="20">
                        <c:v>2699.4358823921198</c:v>
                      </c:pt>
                      <c:pt idx="21">
                        <c:v>2675.3252132153193</c:v>
                      </c:pt>
                      <c:pt idx="22">
                        <c:v>2701.0307416393466</c:v>
                      </c:pt>
                      <c:pt idx="23">
                        <c:v>2690.0080803881301</c:v>
                      </c:pt>
                      <c:pt idx="24">
                        <c:v>2603.6417356913807</c:v>
                      </c:pt>
                      <c:pt idx="25">
                        <c:v>2629.9384818897688</c:v>
                      </c:pt>
                      <c:pt idx="26">
                        <c:v>2717.1978709318473</c:v>
                      </c:pt>
                      <c:pt idx="27">
                        <c:v>2769.5899048623369</c:v>
                      </c:pt>
                      <c:pt idx="28">
                        <c:v>2714.8211322640391</c:v>
                      </c:pt>
                      <c:pt idx="29">
                        <c:v>2746.80661613762</c:v>
                      </c:pt>
                      <c:pt idx="30">
                        <c:v>2835.1966463798713</c:v>
                      </c:pt>
                      <c:pt idx="31">
                        <c:v>2880.9794171077779</c:v>
                      </c:pt>
                      <c:pt idx="32">
                        <c:v>2819.9559305813009</c:v>
                      </c:pt>
                      <c:pt idx="33">
                        <c:v>2821.0672286893869</c:v>
                      </c:pt>
                      <c:pt idx="34">
                        <c:v>2916.6703276487801</c:v>
                      </c:pt>
                      <c:pt idx="35">
                        <c:v>2945.6045877282318</c:v>
                      </c:pt>
                      <c:pt idx="36">
                        <c:v>2859.988092932399</c:v>
                      </c:pt>
                      <c:pt idx="37">
                        <c:v>2854.4827721099882</c:v>
                      </c:pt>
                      <c:pt idx="38">
                        <c:v>2922.2342808999119</c:v>
                      </c:pt>
                      <c:pt idx="39">
                        <c:v>2929.4531509477774</c:v>
                      </c:pt>
                      <c:pt idx="40">
                        <c:v>2848.2763756939303</c:v>
                      </c:pt>
                      <c:pt idx="41">
                        <c:v>2695.5352730768318</c:v>
                      </c:pt>
                      <c:pt idx="42">
                        <c:v>2931.3776707631773</c:v>
                      </c:pt>
                      <c:pt idx="43">
                        <c:v>3048.5035149291862</c:v>
                      </c:pt>
                      <c:pt idx="44">
                        <c:v>3028.7843004316401</c:v>
                      </c:pt>
                      <c:pt idx="45">
                        <c:v>3121.1449670162729</c:v>
                      </c:pt>
                      <c:pt idx="46">
                        <c:v>3238.3220799520413</c:v>
                      </c:pt>
                      <c:pt idx="47">
                        <c:v>3240.0136621478969</c:v>
                      </c:pt>
                      <c:pt idx="48">
                        <c:v>3151.002274493047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5D-4EB7-B5BA-B103E760CC8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Forecast'!$Z$3</c15:sqref>
                        </c15:formulaRef>
                      </c:ext>
                    </c:extLst>
                    <c:strCache>
                      <c:ptCount val="1"/>
                      <c:pt idx="0">
                        <c:v>4Q 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Forecast'!$Z$4:$Z$59</c15:sqref>
                        </c15:formulaRef>
                      </c:ext>
                    </c:extLst>
                    <c:numCache>
                      <c:formatCode>0.0%</c:formatCode>
                      <c:ptCount val="56"/>
                      <c:pt idx="2" formatCode="_(* #,##0_);_(* \(#,##0\);_(* &quot;-&quot;??_);_(@_)">
                        <c:v>2612.5</c:v>
                      </c:pt>
                      <c:pt idx="3" formatCode="_(* #,##0_);_(* \(#,##0\);_(* &quot;-&quot;??_);_(@_)">
                        <c:v>2634.5</c:v>
                      </c:pt>
                      <c:pt idx="4" formatCode="_(* #,##0_);_(* \(#,##0\);_(* &quot;-&quot;??_);_(@_)">
                        <c:v>2664.5</c:v>
                      </c:pt>
                      <c:pt idx="5" formatCode="_(* #,##0_);_(* \(#,##0\);_(* &quot;-&quot;??_);_(@_)">
                        <c:v>2695.25</c:v>
                      </c:pt>
                      <c:pt idx="6" formatCode="_(* #,##0_);_(* \(#,##0\);_(* &quot;-&quot;??_);_(@_)">
                        <c:v>2707.75</c:v>
                      </c:pt>
                      <c:pt idx="7" formatCode="_(* #,##0_);_(* \(#,##0\);_(* &quot;-&quot;??_);_(@_)">
                        <c:v>2683.25</c:v>
                      </c:pt>
                      <c:pt idx="8" formatCode="_(* #,##0_);_(* \(#,##0\);_(* &quot;-&quot;??_);_(@_)">
                        <c:v>2661.75</c:v>
                      </c:pt>
                      <c:pt idx="9" formatCode="_(* #,##0_);_(* \(#,##0\);_(* &quot;-&quot;??_);_(@_)">
                        <c:v>2634.5</c:v>
                      </c:pt>
                      <c:pt idx="10" formatCode="_(* #,##0_);_(* \(#,##0\);_(* &quot;-&quot;??_);_(@_)">
                        <c:v>2643.25</c:v>
                      </c:pt>
                      <c:pt idx="11" formatCode="_(* #,##0_);_(* \(#,##0\);_(* &quot;-&quot;??_);_(@_)">
                        <c:v>2641</c:v>
                      </c:pt>
                      <c:pt idx="12" formatCode="_(* #,##0_);_(* \(#,##0\);_(* &quot;-&quot;??_);_(@_)">
                        <c:v>2702.75</c:v>
                      </c:pt>
                      <c:pt idx="13" formatCode="_(* #,##0_);_(* \(#,##0\);_(* &quot;-&quot;??_);_(@_)">
                        <c:v>2756.75</c:v>
                      </c:pt>
                      <c:pt idx="14" formatCode="_(* #,##0_);_(* \(#,##0\);_(* &quot;-&quot;??_);_(@_)">
                        <c:v>2781.25</c:v>
                      </c:pt>
                      <c:pt idx="15" formatCode="_(* #,##0_);_(* \(#,##0\);_(* &quot;-&quot;??_);_(@_)">
                        <c:v>2821.25</c:v>
                      </c:pt>
                      <c:pt idx="16" formatCode="_(* #,##0_);_(* \(#,##0\);_(* &quot;-&quot;??_);_(@_)">
                        <c:v>2794.25</c:v>
                      </c:pt>
                      <c:pt idx="17" formatCode="_(* #,##0_);_(* \(#,##0\);_(* &quot;-&quot;??_);_(@_)">
                        <c:v>2768</c:v>
                      </c:pt>
                      <c:pt idx="18" formatCode="_(* #,##0_);_(* \(#,##0\);_(* &quot;-&quot;??_);_(@_)">
                        <c:v>2741.5</c:v>
                      </c:pt>
                      <c:pt idx="19" formatCode="_(* #,##0_);_(* \(#,##0\);_(* &quot;-&quot;??_);_(@_)">
                        <c:v>2693.25</c:v>
                      </c:pt>
                      <c:pt idx="20" formatCode="_(* #,##0_);_(* \(#,##0\);_(* &quot;-&quot;??_);_(@_)">
                        <c:v>2645</c:v>
                      </c:pt>
                      <c:pt idx="21" formatCode="_(* #,##0_);_(* \(#,##0\);_(* &quot;-&quot;??_);_(@_)">
                        <c:v>2603.75</c:v>
                      </c:pt>
                      <c:pt idx="22" formatCode="_(* #,##0_);_(* \(#,##0\);_(* &quot;-&quot;??_);_(@_)">
                        <c:v>2582.75</c:v>
                      </c:pt>
                      <c:pt idx="23" formatCode="_(* #,##0_);_(* \(#,##0\);_(* &quot;-&quot;??_);_(@_)">
                        <c:v>2616</c:v>
                      </c:pt>
                      <c:pt idx="24" formatCode="_(* #,##0_);_(* \(#,##0\);_(* &quot;-&quot;??_);_(@_)">
                        <c:v>2674.5</c:v>
                      </c:pt>
                      <c:pt idx="25" formatCode="_(* #,##0_);_(* \(#,##0\);_(* &quot;-&quot;??_);_(@_)">
                        <c:v>2750.5</c:v>
                      </c:pt>
                      <c:pt idx="26" formatCode="_(* #,##0_);_(* \(#,##0\);_(* &quot;-&quot;??_);_(@_)">
                        <c:v>2806.25</c:v>
                      </c:pt>
                      <c:pt idx="27" formatCode="_(* #,##0_);_(* \(#,##0\);_(* &quot;-&quot;??_);_(@_)">
                        <c:v>2840.5</c:v>
                      </c:pt>
                      <c:pt idx="28" formatCode="_(* #,##0_);_(* \(#,##0\);_(* &quot;-&quot;??_);_(@_)">
                        <c:v>2871</c:v>
                      </c:pt>
                      <c:pt idx="29" formatCode="_(* #,##0_);_(* \(#,##0\);_(* &quot;-&quot;??_);_(@_)">
                        <c:v>2893</c:v>
                      </c:pt>
                      <c:pt idx="30" formatCode="_(* #,##0_);_(* \(#,##0\);_(* &quot;-&quot;??_);_(@_)">
                        <c:v>2913.75</c:v>
                      </c:pt>
                      <c:pt idx="31" formatCode="_(* #,##0_);_(* \(#,##0\);_(* &quot;-&quot;??_);_(@_)">
                        <c:v>2905</c:v>
                      </c:pt>
                      <c:pt idx="32" formatCode="_(* #,##0_);_(* \(#,##0\);_(* &quot;-&quot;??_);_(@_)">
                        <c:v>2931.75</c:v>
                      </c:pt>
                      <c:pt idx="33" formatCode="_(* #,##0_);_(* \(#,##0\);_(* &quot;-&quot;??_);_(@_)">
                        <c:v>2933</c:v>
                      </c:pt>
                      <c:pt idx="34" formatCode="_(* #,##0_);_(* \(#,##0\);_(* &quot;-&quot;??_);_(@_)">
                        <c:v>2921.25</c:v>
                      </c:pt>
                      <c:pt idx="35" formatCode="_(* #,##0_);_(* \(#,##0\);_(* &quot;-&quot;??_);_(@_)">
                        <c:v>2923.75</c:v>
                      </c:pt>
                      <c:pt idx="36" formatCode="_(* #,##0_);_(* \(#,##0\);_(* &quot;-&quot;??_);_(@_)">
                        <c:v>2900.5</c:v>
                      </c:pt>
                      <c:pt idx="37" formatCode="_(* #,##0_);_(* \(#,##0\);_(* &quot;-&quot;??_);_(@_)">
                        <c:v>2877.25</c:v>
                      </c:pt>
                      <c:pt idx="38" formatCode="_(* #,##0_);_(* \(#,##0\);_(* &quot;-&quot;??_);_(@_)">
                        <c:v>2878.25</c:v>
                      </c:pt>
                      <c:pt idx="39" formatCode="_(* #,##0_);_(* \(#,##0\);_(* &quot;-&quot;??_);_(@_)">
                        <c:v>2708.25</c:v>
                      </c:pt>
                      <c:pt idx="40" formatCode="_(* #,##0_);_(* \(#,##0\);_(* &quot;-&quot;??_);_(@_)">
                        <c:v>2859.25</c:v>
                      </c:pt>
                      <c:pt idx="41" formatCode="_(* #,##0_);_(* \(#,##0\);_(* &quot;-&quot;??_);_(@_)">
                        <c:v>2986.25</c:v>
                      </c:pt>
                      <c:pt idx="42" formatCode="_(* #,##0_);_(* \(#,##0\);_(* &quot;-&quot;??_);_(@_)">
                        <c:v>3085.75</c:v>
                      </c:pt>
                      <c:pt idx="43" formatCode="_(* #,##0_);_(* \(#,##0\);_(* &quot;-&quot;??_);_(@_)">
                        <c:v>3409</c:v>
                      </c:pt>
                      <c:pt idx="44" formatCode="_(* #,##0_);_(* \(#,##0\);_(* &quot;-&quot;??_);_(@_)">
                        <c:v>3380.75</c:v>
                      </c:pt>
                      <c:pt idx="45" formatCode="_(* #,##0_);_(* \(#,##0\);_(* &quot;-&quot;??_);_(@_)">
                        <c:v>3326.5</c:v>
                      </c:pt>
                      <c:pt idx="46" formatCode="_(* #,##0_);_(* \(#,##0\);_(* &quot;-&quot;??_);_(@_)">
                        <c:v>3295.75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5D-4EB7-B5BA-B103E760CC8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Forecast'!$AF$4:$AF$59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2480.4128466743637</c:v>
                      </c:pt>
                      <c:pt idx="1">
                        <c:v>2842.3751318012128</c:v>
                      </c:pt>
                      <c:pt idx="2">
                        <c:v>2674.9766944444864</c:v>
                      </c:pt>
                      <c:pt idx="3">
                        <c:v>2103.8094342830759</c:v>
                      </c:pt>
                      <c:pt idx="4">
                        <c:v>2525.4957104164741</c:v>
                      </c:pt>
                      <c:pt idx="5">
                        <c:v>2893.8031753513073</c:v>
                      </c:pt>
                      <c:pt idx="6">
                        <c:v>2723.1580019748199</c:v>
                      </c:pt>
                      <c:pt idx="7">
                        <c:v>2141.5330884004875</c:v>
                      </c:pt>
                      <c:pt idx="8">
                        <c:v>2570.5785741585842</c:v>
                      </c:pt>
                      <c:pt idx="9">
                        <c:v>2945.2312189014019</c:v>
                      </c:pt>
                      <c:pt idx="10">
                        <c:v>2771.3393095051542</c:v>
                      </c:pt>
                      <c:pt idx="11">
                        <c:v>2179.2567425178991</c:v>
                      </c:pt>
                      <c:pt idx="12">
                        <c:v>2615.6614379006946</c:v>
                      </c:pt>
                      <c:pt idx="13">
                        <c:v>2996.6592624514974</c:v>
                      </c:pt>
                      <c:pt idx="14">
                        <c:v>2819.5206170354877</c:v>
                      </c:pt>
                      <c:pt idx="15">
                        <c:v>2216.9803966353102</c:v>
                      </c:pt>
                      <c:pt idx="16">
                        <c:v>2660.7443016428051</c:v>
                      </c:pt>
                      <c:pt idx="17">
                        <c:v>3048.087306001592</c:v>
                      </c:pt>
                      <c:pt idx="18">
                        <c:v>2867.7019245658212</c:v>
                      </c:pt>
                      <c:pt idx="19">
                        <c:v>2254.7040507527222</c:v>
                      </c:pt>
                      <c:pt idx="20">
                        <c:v>2705.8271653849151</c:v>
                      </c:pt>
                      <c:pt idx="21">
                        <c:v>3099.515349551687</c:v>
                      </c:pt>
                      <c:pt idx="22">
                        <c:v>2915.8832320961551</c:v>
                      </c:pt>
                      <c:pt idx="23">
                        <c:v>2292.4277048701333</c:v>
                      </c:pt>
                      <c:pt idx="24">
                        <c:v>2750.9100291270256</c:v>
                      </c:pt>
                      <c:pt idx="25">
                        <c:v>3150.9433931017816</c:v>
                      </c:pt>
                      <c:pt idx="26">
                        <c:v>2964.0645396264886</c:v>
                      </c:pt>
                      <c:pt idx="27">
                        <c:v>2330.1513589875449</c:v>
                      </c:pt>
                      <c:pt idx="28">
                        <c:v>2795.9928928691356</c:v>
                      </c:pt>
                      <c:pt idx="29">
                        <c:v>3202.3714366518761</c:v>
                      </c:pt>
                      <c:pt idx="30">
                        <c:v>3012.2458471568229</c:v>
                      </c:pt>
                      <c:pt idx="31">
                        <c:v>2367.8750131049565</c:v>
                      </c:pt>
                      <c:pt idx="32">
                        <c:v>2841.0757566112461</c:v>
                      </c:pt>
                      <c:pt idx="33">
                        <c:v>3253.7994802019712</c:v>
                      </c:pt>
                      <c:pt idx="34">
                        <c:v>3060.4271546871564</c:v>
                      </c:pt>
                      <c:pt idx="35">
                        <c:v>2405.598667222368</c:v>
                      </c:pt>
                      <c:pt idx="36">
                        <c:v>2886.1586203533566</c:v>
                      </c:pt>
                      <c:pt idx="37">
                        <c:v>3305.2275237520657</c:v>
                      </c:pt>
                      <c:pt idx="38">
                        <c:v>3108.6084622174899</c:v>
                      </c:pt>
                      <c:pt idx="39">
                        <c:v>2443.3223213397796</c:v>
                      </c:pt>
                      <c:pt idx="40">
                        <c:v>2931.2414840954666</c:v>
                      </c:pt>
                      <c:pt idx="41">
                        <c:v>3356.6555673021612</c:v>
                      </c:pt>
                      <c:pt idx="42">
                        <c:v>3156.7897697478238</c:v>
                      </c:pt>
                      <c:pt idx="43">
                        <c:v>2481.0459754571907</c:v>
                      </c:pt>
                      <c:pt idx="44">
                        <c:v>2976.3243478375771</c:v>
                      </c:pt>
                      <c:pt idx="45">
                        <c:v>3408.0836108522558</c:v>
                      </c:pt>
                      <c:pt idx="46">
                        <c:v>3204.9710772781573</c:v>
                      </c:pt>
                      <c:pt idx="47">
                        <c:v>2518.7696295746027</c:v>
                      </c:pt>
                      <c:pt idx="48">
                        <c:v>3021.4072115796876</c:v>
                      </c:pt>
                      <c:pt idx="49">
                        <c:v>3459.5116544023504</c:v>
                      </c:pt>
                      <c:pt idx="50">
                        <c:v>3253.1523848084912</c:v>
                      </c:pt>
                      <c:pt idx="51">
                        <c:v>2556.4932836920138</c:v>
                      </c:pt>
                      <c:pt idx="52">
                        <c:v>3066.4900753217976</c:v>
                      </c:pt>
                      <c:pt idx="53">
                        <c:v>3510.9396979524454</c:v>
                      </c:pt>
                      <c:pt idx="54">
                        <c:v>3301.3336923388251</c:v>
                      </c:pt>
                      <c:pt idx="55">
                        <c:v>2594.2169378094254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5D-4EB7-B5BA-B103E760CC84}"/>
                  </c:ext>
                </c:extLst>
              </c15:ser>
            </c15:filteredLineSeries>
          </c:ext>
        </c:extLst>
      </c:lineChart>
      <c:catAx>
        <c:axId val="15512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2160"/>
        <c:crosses val="autoZero"/>
        <c:auto val="1"/>
        <c:lblAlgn val="ctr"/>
        <c:lblOffset val="100"/>
        <c:noMultiLvlLbl val="0"/>
      </c:catAx>
      <c:valAx>
        <c:axId val="155125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Sales Forecasting - </a:t>
            </a:r>
            <a:r>
              <a:rPr lang="en-GB"/>
              <a:t>4-quarter Weighted</a:t>
            </a:r>
            <a:r>
              <a:rPr lang="en-GB" baseline="0"/>
              <a:t> Moving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03669536450717E-2"/>
          <c:y val="0.11845108291120651"/>
          <c:w val="0.89224673401005017"/>
          <c:h val="0.64303888059611414"/>
        </c:manualLayout>
      </c:layout>
      <c:lineChart>
        <c:grouping val="standard"/>
        <c:varyColors val="0"/>
        <c:ser>
          <c:idx val="0"/>
          <c:order val="0"/>
          <c:tx>
            <c:strRef>
              <c:f>'1. Sales Forecast'!$E$3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602218987557876E-2"/>
                  <c:y val="-3.134367091408730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Sales Forecast'!$E$4:$E$59</c:f>
              <c:numCache>
                <c:formatCode>#,##0</c:formatCode>
                <c:ptCount val="56"/>
                <c:pt idx="0">
                  <c:v>2642</c:v>
                </c:pt>
                <c:pt idx="1">
                  <c:v>2812</c:v>
                </c:pt>
                <c:pt idx="2">
                  <c:v>2691</c:v>
                </c:pt>
                <c:pt idx="3">
                  <c:v>2305</c:v>
                </c:pt>
                <c:pt idx="4">
                  <c:v>2730</c:v>
                </c:pt>
                <c:pt idx="5">
                  <c:v>2932</c:v>
                </c:pt>
                <c:pt idx="6">
                  <c:v>2814</c:v>
                </c:pt>
                <c:pt idx="7">
                  <c:v>2355</c:v>
                </c:pt>
                <c:pt idx="8">
                  <c:v>2632</c:v>
                </c:pt>
                <c:pt idx="9">
                  <c:v>2846</c:v>
                </c:pt>
                <c:pt idx="10">
                  <c:v>2705</c:v>
                </c:pt>
                <c:pt idx="11">
                  <c:v>2390</c:v>
                </c:pt>
                <c:pt idx="12">
                  <c:v>2623</c:v>
                </c:pt>
                <c:pt idx="13">
                  <c:v>3093</c:v>
                </c:pt>
                <c:pt idx="14">
                  <c:v>2921</c:v>
                </c:pt>
                <c:pt idx="15">
                  <c:v>2488</c:v>
                </c:pt>
                <c:pt idx="16">
                  <c:v>2783</c:v>
                </c:pt>
                <c:pt idx="17">
                  <c:v>2985</c:v>
                </c:pt>
                <c:pt idx="18">
                  <c:v>2816</c:v>
                </c:pt>
                <c:pt idx="19">
                  <c:v>2382</c:v>
                </c:pt>
                <c:pt idx="20">
                  <c:v>2590</c:v>
                </c:pt>
                <c:pt idx="21">
                  <c:v>2792</c:v>
                </c:pt>
                <c:pt idx="22">
                  <c:v>2651</c:v>
                </c:pt>
                <c:pt idx="23">
                  <c:v>2298</c:v>
                </c:pt>
                <c:pt idx="24">
                  <c:v>2723</c:v>
                </c:pt>
                <c:pt idx="25">
                  <c:v>3026</c:v>
                </c:pt>
                <c:pt idx="26">
                  <c:v>2955</c:v>
                </c:pt>
                <c:pt idx="27">
                  <c:v>2521</c:v>
                </c:pt>
                <c:pt idx="28">
                  <c:v>2860</c:v>
                </c:pt>
                <c:pt idx="29">
                  <c:v>3148</c:v>
                </c:pt>
                <c:pt idx="30">
                  <c:v>3043</c:v>
                </c:pt>
                <c:pt idx="31">
                  <c:v>2604</c:v>
                </c:pt>
                <c:pt idx="32">
                  <c:v>2825</c:v>
                </c:pt>
                <c:pt idx="33">
                  <c:v>3255</c:v>
                </c:pt>
                <c:pt idx="34">
                  <c:v>3048</c:v>
                </c:pt>
                <c:pt idx="35">
                  <c:v>2557</c:v>
                </c:pt>
                <c:pt idx="36">
                  <c:v>2835</c:v>
                </c:pt>
                <c:pt idx="37">
                  <c:v>3162</c:v>
                </c:pt>
                <c:pt idx="38">
                  <c:v>2955</c:v>
                </c:pt>
                <c:pt idx="39">
                  <c:v>2561</c:v>
                </c:pt>
                <c:pt idx="40">
                  <c:v>2155</c:v>
                </c:pt>
                <c:pt idx="41">
                  <c:v>3766</c:v>
                </c:pt>
                <c:pt idx="42">
                  <c:v>3463</c:v>
                </c:pt>
                <c:pt idx="43">
                  <c:v>2959</c:v>
                </c:pt>
                <c:pt idx="44">
                  <c:v>3448</c:v>
                </c:pt>
                <c:pt idx="45">
                  <c:v>3653</c:v>
                </c:pt>
                <c:pt idx="46">
                  <c:v>3246</c:v>
                </c:pt>
                <c:pt idx="47">
                  <c:v>2836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FF-4431-BC5C-A03A32F9FC4E}"/>
            </c:ext>
          </c:extLst>
        </c:ser>
        <c:ser>
          <c:idx val="4"/>
          <c:order val="4"/>
          <c:tx>
            <c:strRef>
              <c:f>'1. Sales Forecast'!$R$3</c:f>
              <c:strCache>
                <c:ptCount val="1"/>
                <c:pt idx="0">
                  <c:v> 4Q WMA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Forecast'!$R$4:$R$59</c:f>
              <c:numCache>
                <c:formatCode>_(* #,##0_);_(* \(#,##0\);_(* "-"??_);_(@_)</c:formatCode>
                <c:ptCount val="56"/>
                <c:pt idx="4">
                  <c:v>2555.9</c:v>
                </c:pt>
                <c:pt idx="5">
                  <c:v>2602.9</c:v>
                </c:pt>
                <c:pt idx="6">
                  <c:v>2721.9</c:v>
                </c:pt>
                <c:pt idx="7">
                  <c:v>2781.7</c:v>
                </c:pt>
                <c:pt idx="8">
                  <c:v>2645.6</c:v>
                </c:pt>
                <c:pt idx="9">
                  <c:v>2615.3000000000002</c:v>
                </c:pt>
                <c:pt idx="10">
                  <c:v>2680.4</c:v>
                </c:pt>
                <c:pt idx="11">
                  <c:v>2697.7</c:v>
                </c:pt>
                <c:pt idx="12">
                  <c:v>2599.9</c:v>
                </c:pt>
                <c:pt idx="13">
                  <c:v>2591.8000000000002</c:v>
                </c:pt>
                <c:pt idx="14">
                  <c:v>2772.6</c:v>
                </c:pt>
                <c:pt idx="15">
                  <c:v>2859.9</c:v>
                </c:pt>
                <c:pt idx="16">
                  <c:v>2752.4</c:v>
                </c:pt>
                <c:pt idx="17">
                  <c:v>2753.1</c:v>
                </c:pt>
                <c:pt idx="18">
                  <c:v>2818.6</c:v>
                </c:pt>
                <c:pt idx="19">
                  <c:v>2827.3</c:v>
                </c:pt>
                <c:pt idx="20">
                  <c:v>2672.9</c:v>
                </c:pt>
                <c:pt idx="21">
                  <c:v>2612.3000000000002</c:v>
                </c:pt>
                <c:pt idx="22">
                  <c:v>2651.8</c:v>
                </c:pt>
                <c:pt idx="23">
                  <c:v>2654.2</c:v>
                </c:pt>
                <c:pt idx="24">
                  <c:v>2531.9</c:v>
                </c:pt>
                <c:pt idx="25">
                  <c:v>2588</c:v>
                </c:pt>
                <c:pt idx="26">
                  <c:v>2752</c:v>
                </c:pt>
                <c:pt idx="27">
                  <c:v>2864.2</c:v>
                </c:pt>
                <c:pt idx="28">
                  <c:v>2772.4</c:v>
                </c:pt>
                <c:pt idx="29">
                  <c:v>2793.9</c:v>
                </c:pt>
                <c:pt idx="30">
                  <c:v>2916.9</c:v>
                </c:pt>
                <c:pt idx="31">
                  <c:v>2985.7</c:v>
                </c:pt>
                <c:pt idx="32">
                  <c:v>2870.1</c:v>
                </c:pt>
                <c:pt idx="33">
                  <c:v>2834.6</c:v>
                </c:pt>
                <c:pt idx="34">
                  <c:v>2974.6</c:v>
                </c:pt>
                <c:pt idx="35">
                  <c:v>3021.1</c:v>
                </c:pt>
                <c:pt idx="36">
                  <c:v>2870.7</c:v>
                </c:pt>
                <c:pt idx="37">
                  <c:v>2836.2</c:v>
                </c:pt>
                <c:pt idx="38">
                  <c:v>2931.5</c:v>
                </c:pt>
                <c:pt idx="39">
                  <c:v>2953.3</c:v>
                </c:pt>
                <c:pt idx="40">
                  <c:v>2826.8</c:v>
                </c:pt>
                <c:pt idx="41">
                  <c:v>2537.5</c:v>
                </c:pt>
                <c:pt idx="42">
                  <c:v>2960.6</c:v>
                </c:pt>
                <c:pt idx="43">
                  <c:v>3202.1</c:v>
                </c:pt>
                <c:pt idx="44">
                  <c:v>3191.2</c:v>
                </c:pt>
                <c:pt idx="45">
                  <c:v>3336.1</c:v>
                </c:pt>
                <c:pt idx="46">
                  <c:v>3433.7</c:v>
                </c:pt>
                <c:pt idx="47">
                  <c:v>3379.8</c:v>
                </c:pt>
                <c:pt idx="48">
                  <c:v>3183.6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CFF-4431-BC5C-A03A32F9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251504"/>
        <c:axId val="1551252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Forecast'!$F$3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Forecast'!$F$4:$F$59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2812</c:v>
                      </c:pt>
                      <c:pt idx="3">
                        <c:v>2691</c:v>
                      </c:pt>
                      <c:pt idx="4">
                        <c:v>2305</c:v>
                      </c:pt>
                      <c:pt idx="5">
                        <c:v>2730</c:v>
                      </c:pt>
                      <c:pt idx="6">
                        <c:v>2932</c:v>
                      </c:pt>
                      <c:pt idx="7">
                        <c:v>2814</c:v>
                      </c:pt>
                      <c:pt idx="8">
                        <c:v>2355</c:v>
                      </c:pt>
                      <c:pt idx="9">
                        <c:v>2632</c:v>
                      </c:pt>
                      <c:pt idx="10">
                        <c:v>2846</c:v>
                      </c:pt>
                      <c:pt idx="11">
                        <c:v>2705</c:v>
                      </c:pt>
                      <c:pt idx="12">
                        <c:v>2390</c:v>
                      </c:pt>
                      <c:pt idx="13">
                        <c:v>2623</c:v>
                      </c:pt>
                      <c:pt idx="14">
                        <c:v>3093</c:v>
                      </c:pt>
                      <c:pt idx="15">
                        <c:v>2921</c:v>
                      </c:pt>
                      <c:pt idx="16">
                        <c:v>2488</c:v>
                      </c:pt>
                      <c:pt idx="17">
                        <c:v>2783</c:v>
                      </c:pt>
                      <c:pt idx="18">
                        <c:v>2985</c:v>
                      </c:pt>
                      <c:pt idx="19">
                        <c:v>2816</c:v>
                      </c:pt>
                      <c:pt idx="20">
                        <c:v>2382</c:v>
                      </c:pt>
                      <c:pt idx="21">
                        <c:v>2590</c:v>
                      </c:pt>
                      <c:pt idx="22">
                        <c:v>2792</c:v>
                      </c:pt>
                      <c:pt idx="23">
                        <c:v>2651</c:v>
                      </c:pt>
                      <c:pt idx="24">
                        <c:v>2298</c:v>
                      </c:pt>
                      <c:pt idx="25">
                        <c:v>2723</c:v>
                      </c:pt>
                      <c:pt idx="26">
                        <c:v>3026</c:v>
                      </c:pt>
                      <c:pt idx="27">
                        <c:v>2955</c:v>
                      </c:pt>
                      <c:pt idx="28">
                        <c:v>2521</c:v>
                      </c:pt>
                      <c:pt idx="29">
                        <c:v>2860</c:v>
                      </c:pt>
                      <c:pt idx="30">
                        <c:v>3148</c:v>
                      </c:pt>
                      <c:pt idx="31">
                        <c:v>3043</c:v>
                      </c:pt>
                      <c:pt idx="32">
                        <c:v>2604</c:v>
                      </c:pt>
                      <c:pt idx="33">
                        <c:v>2825</c:v>
                      </c:pt>
                      <c:pt idx="34">
                        <c:v>3255</c:v>
                      </c:pt>
                      <c:pt idx="35">
                        <c:v>3048</c:v>
                      </c:pt>
                      <c:pt idx="36">
                        <c:v>2557</c:v>
                      </c:pt>
                      <c:pt idx="37">
                        <c:v>2835</c:v>
                      </c:pt>
                      <c:pt idx="38">
                        <c:v>3162</c:v>
                      </c:pt>
                      <c:pt idx="39">
                        <c:v>2955</c:v>
                      </c:pt>
                      <c:pt idx="40">
                        <c:v>2561</c:v>
                      </c:pt>
                      <c:pt idx="41">
                        <c:v>2155</c:v>
                      </c:pt>
                      <c:pt idx="42">
                        <c:v>3766</c:v>
                      </c:pt>
                      <c:pt idx="43">
                        <c:v>3463</c:v>
                      </c:pt>
                      <c:pt idx="44">
                        <c:v>2959</c:v>
                      </c:pt>
                      <c:pt idx="45">
                        <c:v>3448</c:v>
                      </c:pt>
                      <c:pt idx="46">
                        <c:v>3653</c:v>
                      </c:pt>
                      <c:pt idx="47">
                        <c:v>3246</c:v>
                      </c:pt>
                      <c:pt idx="48">
                        <c:v>2836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BCFF-4431-BC5C-A03A32F9FC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Forecast'!$J$3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Forecast'!$J$4:$J$59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3">
                        <c:v>2715</c:v>
                      </c:pt>
                      <c:pt idx="4">
                        <c:v>2602.6666666666665</c:v>
                      </c:pt>
                      <c:pt idx="5">
                        <c:v>2575.3333333333335</c:v>
                      </c:pt>
                      <c:pt idx="6">
                        <c:v>2655.6666666666665</c:v>
                      </c:pt>
                      <c:pt idx="7">
                        <c:v>2825.3333333333335</c:v>
                      </c:pt>
                      <c:pt idx="8">
                        <c:v>2700.3333333333335</c:v>
                      </c:pt>
                      <c:pt idx="9">
                        <c:v>2600.3333333333335</c:v>
                      </c:pt>
                      <c:pt idx="10">
                        <c:v>2611</c:v>
                      </c:pt>
                      <c:pt idx="11">
                        <c:v>2727.6666666666665</c:v>
                      </c:pt>
                      <c:pt idx="12">
                        <c:v>2647</c:v>
                      </c:pt>
                      <c:pt idx="13">
                        <c:v>2572.6666666666665</c:v>
                      </c:pt>
                      <c:pt idx="14">
                        <c:v>2702</c:v>
                      </c:pt>
                      <c:pt idx="15">
                        <c:v>2879</c:v>
                      </c:pt>
                      <c:pt idx="16">
                        <c:v>2834</c:v>
                      </c:pt>
                      <c:pt idx="17">
                        <c:v>2730.6666666666665</c:v>
                      </c:pt>
                      <c:pt idx="18">
                        <c:v>2752</c:v>
                      </c:pt>
                      <c:pt idx="19">
                        <c:v>2861.3333333333335</c:v>
                      </c:pt>
                      <c:pt idx="20">
                        <c:v>2727.6666666666665</c:v>
                      </c:pt>
                      <c:pt idx="21">
                        <c:v>2596</c:v>
                      </c:pt>
                      <c:pt idx="22">
                        <c:v>2588</c:v>
                      </c:pt>
                      <c:pt idx="23">
                        <c:v>2677.6666666666665</c:v>
                      </c:pt>
                      <c:pt idx="24">
                        <c:v>2580.3333333333335</c:v>
                      </c:pt>
                      <c:pt idx="25">
                        <c:v>2557.3333333333335</c:v>
                      </c:pt>
                      <c:pt idx="26">
                        <c:v>2682.3333333333335</c:v>
                      </c:pt>
                      <c:pt idx="27">
                        <c:v>2901.3333333333335</c:v>
                      </c:pt>
                      <c:pt idx="28">
                        <c:v>2834</c:v>
                      </c:pt>
                      <c:pt idx="29">
                        <c:v>2778.6666666666665</c:v>
                      </c:pt>
                      <c:pt idx="30">
                        <c:v>2843</c:v>
                      </c:pt>
                      <c:pt idx="31">
                        <c:v>3017</c:v>
                      </c:pt>
                      <c:pt idx="32">
                        <c:v>2931.6666666666665</c:v>
                      </c:pt>
                      <c:pt idx="33">
                        <c:v>2824</c:v>
                      </c:pt>
                      <c:pt idx="34">
                        <c:v>2894.6666666666665</c:v>
                      </c:pt>
                      <c:pt idx="35">
                        <c:v>3042.6666666666665</c:v>
                      </c:pt>
                      <c:pt idx="36">
                        <c:v>2953.3333333333335</c:v>
                      </c:pt>
                      <c:pt idx="37">
                        <c:v>2813.3333333333335</c:v>
                      </c:pt>
                      <c:pt idx="38">
                        <c:v>2851.3333333333335</c:v>
                      </c:pt>
                      <c:pt idx="39">
                        <c:v>2984</c:v>
                      </c:pt>
                      <c:pt idx="40">
                        <c:v>2892.6666666666665</c:v>
                      </c:pt>
                      <c:pt idx="41">
                        <c:v>2557</c:v>
                      </c:pt>
                      <c:pt idx="42">
                        <c:v>2827.3333333333335</c:v>
                      </c:pt>
                      <c:pt idx="43">
                        <c:v>3128</c:v>
                      </c:pt>
                      <c:pt idx="44">
                        <c:v>3396</c:v>
                      </c:pt>
                      <c:pt idx="45">
                        <c:v>3290</c:v>
                      </c:pt>
                      <c:pt idx="46">
                        <c:v>3353.3333333333335</c:v>
                      </c:pt>
                      <c:pt idx="47">
                        <c:v>3449</c:v>
                      </c:pt>
                      <c:pt idx="48">
                        <c:v>3245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FF-4431-BC5C-A03A32F9FC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Forecast'!$N$4:$N$59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2612.5</c:v>
                      </c:pt>
                      <c:pt idx="5">
                        <c:v>2634.5</c:v>
                      </c:pt>
                      <c:pt idx="6">
                        <c:v>2664.5</c:v>
                      </c:pt>
                      <c:pt idx="7">
                        <c:v>2695.25</c:v>
                      </c:pt>
                      <c:pt idx="8">
                        <c:v>2707.75</c:v>
                      </c:pt>
                      <c:pt idx="9">
                        <c:v>2683.25</c:v>
                      </c:pt>
                      <c:pt idx="10">
                        <c:v>2661.75</c:v>
                      </c:pt>
                      <c:pt idx="11">
                        <c:v>2634.5</c:v>
                      </c:pt>
                      <c:pt idx="12">
                        <c:v>2643.25</c:v>
                      </c:pt>
                      <c:pt idx="13">
                        <c:v>2641</c:v>
                      </c:pt>
                      <c:pt idx="14">
                        <c:v>2702.75</c:v>
                      </c:pt>
                      <c:pt idx="15">
                        <c:v>2756.75</c:v>
                      </c:pt>
                      <c:pt idx="16">
                        <c:v>2781.25</c:v>
                      </c:pt>
                      <c:pt idx="17">
                        <c:v>2821.25</c:v>
                      </c:pt>
                      <c:pt idx="18">
                        <c:v>2794.25</c:v>
                      </c:pt>
                      <c:pt idx="19">
                        <c:v>2768</c:v>
                      </c:pt>
                      <c:pt idx="20">
                        <c:v>2741.5</c:v>
                      </c:pt>
                      <c:pt idx="21">
                        <c:v>2693.25</c:v>
                      </c:pt>
                      <c:pt idx="22">
                        <c:v>2645</c:v>
                      </c:pt>
                      <c:pt idx="23">
                        <c:v>2603.75</c:v>
                      </c:pt>
                      <c:pt idx="24">
                        <c:v>2582.75</c:v>
                      </c:pt>
                      <c:pt idx="25">
                        <c:v>2616</c:v>
                      </c:pt>
                      <c:pt idx="26">
                        <c:v>2674.5</c:v>
                      </c:pt>
                      <c:pt idx="27">
                        <c:v>2750.5</c:v>
                      </c:pt>
                      <c:pt idx="28">
                        <c:v>2806.25</c:v>
                      </c:pt>
                      <c:pt idx="29">
                        <c:v>2840.5</c:v>
                      </c:pt>
                      <c:pt idx="30">
                        <c:v>2871</c:v>
                      </c:pt>
                      <c:pt idx="31">
                        <c:v>2893</c:v>
                      </c:pt>
                      <c:pt idx="32">
                        <c:v>2913.75</c:v>
                      </c:pt>
                      <c:pt idx="33">
                        <c:v>2905</c:v>
                      </c:pt>
                      <c:pt idx="34">
                        <c:v>2931.75</c:v>
                      </c:pt>
                      <c:pt idx="35">
                        <c:v>2933</c:v>
                      </c:pt>
                      <c:pt idx="36">
                        <c:v>2921.25</c:v>
                      </c:pt>
                      <c:pt idx="37">
                        <c:v>2923.75</c:v>
                      </c:pt>
                      <c:pt idx="38">
                        <c:v>2900.5</c:v>
                      </c:pt>
                      <c:pt idx="39">
                        <c:v>2877.25</c:v>
                      </c:pt>
                      <c:pt idx="40">
                        <c:v>2878.25</c:v>
                      </c:pt>
                      <c:pt idx="41">
                        <c:v>2708.25</c:v>
                      </c:pt>
                      <c:pt idx="42">
                        <c:v>2859.25</c:v>
                      </c:pt>
                      <c:pt idx="43">
                        <c:v>2986.25</c:v>
                      </c:pt>
                      <c:pt idx="44">
                        <c:v>3085.75</c:v>
                      </c:pt>
                      <c:pt idx="45">
                        <c:v>3409</c:v>
                      </c:pt>
                      <c:pt idx="46">
                        <c:v>3380.75</c:v>
                      </c:pt>
                      <c:pt idx="47">
                        <c:v>3326.5</c:v>
                      </c:pt>
                      <c:pt idx="48">
                        <c:v>3295.75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FF-4431-BC5C-A03A32F9FC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Forecast'!$V$4:$V$59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2679.4540202944554</c:v>
                      </c:pt>
                      <c:pt idx="3">
                        <c:v>2681.9978047545192</c:v>
                      </c:pt>
                      <c:pt idx="4">
                        <c:v>2598.9384904589847</c:v>
                      </c:pt>
                      <c:pt idx="5">
                        <c:v>2627.8136695070498</c:v>
                      </c:pt>
                      <c:pt idx="6">
                        <c:v>2694.8313224222193</c:v>
                      </c:pt>
                      <c:pt idx="7">
                        <c:v>2721.0862992955226</c:v>
                      </c:pt>
                      <c:pt idx="8">
                        <c:v>2640.4309835111903</c:v>
                      </c:pt>
                      <c:pt idx="9">
                        <c:v>2638.5734880551299</c:v>
                      </c:pt>
                      <c:pt idx="10">
                        <c:v>2684.2732338668429</c:v>
                      </c:pt>
                      <c:pt idx="11">
                        <c:v>2688.8397086867826</c:v>
                      </c:pt>
                      <c:pt idx="12">
                        <c:v>2623.0000115459366</c:v>
                      </c:pt>
                      <c:pt idx="13">
                        <c:v>2623.0000090021617</c:v>
                      </c:pt>
                      <c:pt idx="14">
                        <c:v>2726.5493572446721</c:v>
                      </c:pt>
                      <c:pt idx="15">
                        <c:v>2769.3902885389543</c:v>
                      </c:pt>
                      <c:pt idx="16">
                        <c:v>2707.3950086707155</c:v>
                      </c:pt>
                      <c:pt idx="17">
                        <c:v>2724.0521314919456</c:v>
                      </c:pt>
                      <c:pt idx="18">
                        <c:v>2781.5435830383894</c:v>
                      </c:pt>
                      <c:pt idx="19">
                        <c:v>2789.1349438628267</c:v>
                      </c:pt>
                      <c:pt idx="20">
                        <c:v>2699.4358823921198</c:v>
                      </c:pt>
                      <c:pt idx="21">
                        <c:v>2675.3252132153193</c:v>
                      </c:pt>
                      <c:pt idx="22">
                        <c:v>2701.0307416393466</c:v>
                      </c:pt>
                      <c:pt idx="23">
                        <c:v>2690.0080803881301</c:v>
                      </c:pt>
                      <c:pt idx="24">
                        <c:v>2603.6417356913807</c:v>
                      </c:pt>
                      <c:pt idx="25">
                        <c:v>2629.9384818897688</c:v>
                      </c:pt>
                      <c:pt idx="26">
                        <c:v>2717.1978709318473</c:v>
                      </c:pt>
                      <c:pt idx="27">
                        <c:v>2769.5899048623369</c:v>
                      </c:pt>
                      <c:pt idx="28">
                        <c:v>2714.8211322640391</c:v>
                      </c:pt>
                      <c:pt idx="29">
                        <c:v>2746.80661613762</c:v>
                      </c:pt>
                      <c:pt idx="30">
                        <c:v>2835.1966463798713</c:v>
                      </c:pt>
                      <c:pt idx="31">
                        <c:v>2880.9794171077779</c:v>
                      </c:pt>
                      <c:pt idx="32">
                        <c:v>2819.9559305813009</c:v>
                      </c:pt>
                      <c:pt idx="33">
                        <c:v>2821.0672286893869</c:v>
                      </c:pt>
                      <c:pt idx="34">
                        <c:v>2916.6703276487801</c:v>
                      </c:pt>
                      <c:pt idx="35">
                        <c:v>2945.6045877282318</c:v>
                      </c:pt>
                      <c:pt idx="36">
                        <c:v>2859.988092932399</c:v>
                      </c:pt>
                      <c:pt idx="37">
                        <c:v>2854.4827721099882</c:v>
                      </c:pt>
                      <c:pt idx="38">
                        <c:v>2922.2342808999119</c:v>
                      </c:pt>
                      <c:pt idx="39">
                        <c:v>2929.4531509477774</c:v>
                      </c:pt>
                      <c:pt idx="40">
                        <c:v>2848.2763756939303</c:v>
                      </c:pt>
                      <c:pt idx="41">
                        <c:v>2695.5352730768318</c:v>
                      </c:pt>
                      <c:pt idx="42">
                        <c:v>2931.3776707631773</c:v>
                      </c:pt>
                      <c:pt idx="43">
                        <c:v>3048.5035149291862</c:v>
                      </c:pt>
                      <c:pt idx="44">
                        <c:v>3028.7843004316401</c:v>
                      </c:pt>
                      <c:pt idx="45">
                        <c:v>3121.1449670162729</c:v>
                      </c:pt>
                      <c:pt idx="46">
                        <c:v>3238.3220799520413</c:v>
                      </c:pt>
                      <c:pt idx="47">
                        <c:v>3240.0136621478969</c:v>
                      </c:pt>
                      <c:pt idx="48">
                        <c:v>3151.002274493047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FF-4431-BC5C-A03A32F9FC4E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Forecast'!$AF$4:$AF$59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2480.4128466743637</c:v>
                      </c:pt>
                      <c:pt idx="1">
                        <c:v>2842.3751318012128</c:v>
                      </c:pt>
                      <c:pt idx="2">
                        <c:v>2674.9766944444864</c:v>
                      </c:pt>
                      <c:pt idx="3">
                        <c:v>2103.8094342830759</c:v>
                      </c:pt>
                      <c:pt idx="4">
                        <c:v>2525.4957104164741</c:v>
                      </c:pt>
                      <c:pt idx="5">
                        <c:v>2893.8031753513073</c:v>
                      </c:pt>
                      <c:pt idx="6">
                        <c:v>2723.1580019748199</c:v>
                      </c:pt>
                      <c:pt idx="7">
                        <c:v>2141.5330884004875</c:v>
                      </c:pt>
                      <c:pt idx="8">
                        <c:v>2570.5785741585842</c:v>
                      </c:pt>
                      <c:pt idx="9">
                        <c:v>2945.2312189014019</c:v>
                      </c:pt>
                      <c:pt idx="10">
                        <c:v>2771.3393095051542</c:v>
                      </c:pt>
                      <c:pt idx="11">
                        <c:v>2179.2567425178991</c:v>
                      </c:pt>
                      <c:pt idx="12">
                        <c:v>2615.6614379006946</c:v>
                      </c:pt>
                      <c:pt idx="13">
                        <c:v>2996.6592624514974</c:v>
                      </c:pt>
                      <c:pt idx="14">
                        <c:v>2819.5206170354877</c:v>
                      </c:pt>
                      <c:pt idx="15">
                        <c:v>2216.9803966353102</c:v>
                      </c:pt>
                      <c:pt idx="16">
                        <c:v>2660.7443016428051</c:v>
                      </c:pt>
                      <c:pt idx="17">
                        <c:v>3048.087306001592</c:v>
                      </c:pt>
                      <c:pt idx="18">
                        <c:v>2867.7019245658212</c:v>
                      </c:pt>
                      <c:pt idx="19">
                        <c:v>2254.7040507527222</c:v>
                      </c:pt>
                      <c:pt idx="20">
                        <c:v>2705.8271653849151</c:v>
                      </c:pt>
                      <c:pt idx="21">
                        <c:v>3099.515349551687</c:v>
                      </c:pt>
                      <c:pt idx="22">
                        <c:v>2915.8832320961551</c:v>
                      </c:pt>
                      <c:pt idx="23">
                        <c:v>2292.4277048701333</c:v>
                      </c:pt>
                      <c:pt idx="24">
                        <c:v>2750.9100291270256</c:v>
                      </c:pt>
                      <c:pt idx="25">
                        <c:v>3150.9433931017816</c:v>
                      </c:pt>
                      <c:pt idx="26">
                        <c:v>2964.0645396264886</c:v>
                      </c:pt>
                      <c:pt idx="27">
                        <c:v>2330.1513589875449</c:v>
                      </c:pt>
                      <c:pt idx="28">
                        <c:v>2795.9928928691356</c:v>
                      </c:pt>
                      <c:pt idx="29">
                        <c:v>3202.3714366518761</c:v>
                      </c:pt>
                      <c:pt idx="30">
                        <c:v>3012.2458471568229</c:v>
                      </c:pt>
                      <c:pt idx="31">
                        <c:v>2367.8750131049565</c:v>
                      </c:pt>
                      <c:pt idx="32">
                        <c:v>2841.0757566112461</c:v>
                      </c:pt>
                      <c:pt idx="33">
                        <c:v>3253.7994802019712</c:v>
                      </c:pt>
                      <c:pt idx="34">
                        <c:v>3060.4271546871564</c:v>
                      </c:pt>
                      <c:pt idx="35">
                        <c:v>2405.598667222368</c:v>
                      </c:pt>
                      <c:pt idx="36">
                        <c:v>2886.1586203533566</c:v>
                      </c:pt>
                      <c:pt idx="37">
                        <c:v>3305.2275237520657</c:v>
                      </c:pt>
                      <c:pt idx="38">
                        <c:v>3108.6084622174899</c:v>
                      </c:pt>
                      <c:pt idx="39">
                        <c:v>2443.3223213397796</c:v>
                      </c:pt>
                      <c:pt idx="40">
                        <c:v>2931.2414840954666</c:v>
                      </c:pt>
                      <c:pt idx="41">
                        <c:v>3356.6555673021612</c:v>
                      </c:pt>
                      <c:pt idx="42">
                        <c:v>3156.7897697478238</c:v>
                      </c:pt>
                      <c:pt idx="43">
                        <c:v>2481.0459754571907</c:v>
                      </c:pt>
                      <c:pt idx="44">
                        <c:v>2976.3243478375771</c:v>
                      </c:pt>
                      <c:pt idx="45">
                        <c:v>3408.0836108522558</c:v>
                      </c:pt>
                      <c:pt idx="46">
                        <c:v>3204.9710772781573</c:v>
                      </c:pt>
                      <c:pt idx="47">
                        <c:v>2518.7696295746027</c:v>
                      </c:pt>
                      <c:pt idx="48">
                        <c:v>3021.4072115796876</c:v>
                      </c:pt>
                      <c:pt idx="49">
                        <c:v>3459.5116544023504</c:v>
                      </c:pt>
                      <c:pt idx="50">
                        <c:v>3253.1523848084912</c:v>
                      </c:pt>
                      <c:pt idx="51">
                        <c:v>2556.4932836920138</c:v>
                      </c:pt>
                      <c:pt idx="52">
                        <c:v>3066.4900753217976</c:v>
                      </c:pt>
                      <c:pt idx="53">
                        <c:v>3510.9396979524454</c:v>
                      </c:pt>
                      <c:pt idx="54">
                        <c:v>3301.3336923388251</c:v>
                      </c:pt>
                      <c:pt idx="55">
                        <c:v>2594.2169378094254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CFF-4431-BC5C-A03A32F9FC4E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Forecast'!$AO$4:$AO$59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2467.8782051282051</c:v>
                      </c:pt>
                      <c:pt idx="1">
                        <c:v>2853.2115384615381</c:v>
                      </c:pt>
                      <c:pt idx="2">
                        <c:v>2673.0448717948716</c:v>
                      </c:pt>
                      <c:pt idx="3">
                        <c:v>2252.0448717948716</c:v>
                      </c:pt>
                      <c:pt idx="4">
                        <c:v>2516.8397435897436</c:v>
                      </c:pt>
                      <c:pt idx="5">
                        <c:v>2902.1730769230771</c:v>
                      </c:pt>
                      <c:pt idx="6">
                        <c:v>2722.0064102564102</c:v>
                      </c:pt>
                      <c:pt idx="7">
                        <c:v>2301.0064102564102</c:v>
                      </c:pt>
                      <c:pt idx="8">
                        <c:v>2565.8012820512822</c:v>
                      </c:pt>
                      <c:pt idx="9">
                        <c:v>2951.1346153846152</c:v>
                      </c:pt>
                      <c:pt idx="10">
                        <c:v>2770.9679487179487</c:v>
                      </c:pt>
                      <c:pt idx="11">
                        <c:v>2349.9679487179487</c:v>
                      </c:pt>
                      <c:pt idx="12">
                        <c:v>2614.7628205128208</c:v>
                      </c:pt>
                      <c:pt idx="13">
                        <c:v>3000.0961538461534</c:v>
                      </c:pt>
                      <c:pt idx="14">
                        <c:v>2819.9294871794873</c:v>
                      </c:pt>
                      <c:pt idx="15">
                        <c:v>2398.9294871794873</c:v>
                      </c:pt>
                      <c:pt idx="16">
                        <c:v>2663.7243589743593</c:v>
                      </c:pt>
                      <c:pt idx="17">
                        <c:v>3049.0576923076924</c:v>
                      </c:pt>
                      <c:pt idx="18">
                        <c:v>2868.8910256410259</c:v>
                      </c:pt>
                      <c:pt idx="19">
                        <c:v>2447.8910256410259</c:v>
                      </c:pt>
                      <c:pt idx="20">
                        <c:v>2712.6858974358975</c:v>
                      </c:pt>
                      <c:pt idx="21">
                        <c:v>3098.0192307692305</c:v>
                      </c:pt>
                      <c:pt idx="22">
                        <c:v>2917.8525641025644</c:v>
                      </c:pt>
                      <c:pt idx="23">
                        <c:v>2496.8525641025644</c:v>
                      </c:pt>
                      <c:pt idx="24">
                        <c:v>2761.647435897436</c:v>
                      </c:pt>
                      <c:pt idx="25">
                        <c:v>3146.9807692307695</c:v>
                      </c:pt>
                      <c:pt idx="26">
                        <c:v>2966.814102564103</c:v>
                      </c:pt>
                      <c:pt idx="27">
                        <c:v>2545.8141025641025</c:v>
                      </c:pt>
                      <c:pt idx="28">
                        <c:v>2810.6089743589746</c:v>
                      </c:pt>
                      <c:pt idx="29">
                        <c:v>3195.9423076923076</c:v>
                      </c:pt>
                      <c:pt idx="30">
                        <c:v>3015.7756410256416</c:v>
                      </c:pt>
                      <c:pt idx="31">
                        <c:v>2594.7756410256411</c:v>
                      </c:pt>
                      <c:pt idx="32">
                        <c:v>2859.5705128205132</c:v>
                      </c:pt>
                      <c:pt idx="33">
                        <c:v>3244.9038461538466</c:v>
                      </c:pt>
                      <c:pt idx="34">
                        <c:v>3064.7371794871797</c:v>
                      </c:pt>
                      <c:pt idx="35">
                        <c:v>2643.7371794871797</c:v>
                      </c:pt>
                      <c:pt idx="36">
                        <c:v>2908.5320512820517</c:v>
                      </c:pt>
                      <c:pt idx="37">
                        <c:v>3293.8653846153848</c:v>
                      </c:pt>
                      <c:pt idx="38">
                        <c:v>3113.6987179487182</c:v>
                      </c:pt>
                      <c:pt idx="39">
                        <c:v>2692.6987179487182</c:v>
                      </c:pt>
                      <c:pt idx="40">
                        <c:v>2957.4935897435903</c:v>
                      </c:pt>
                      <c:pt idx="41">
                        <c:v>3342.8269230769229</c:v>
                      </c:pt>
                      <c:pt idx="42">
                        <c:v>3162.6602564102568</c:v>
                      </c:pt>
                      <c:pt idx="43">
                        <c:v>2741.6602564102568</c:v>
                      </c:pt>
                      <c:pt idx="44">
                        <c:v>3006.4551282051289</c:v>
                      </c:pt>
                      <c:pt idx="45">
                        <c:v>3391.7884615384619</c:v>
                      </c:pt>
                      <c:pt idx="46">
                        <c:v>3211.6217948717954</c:v>
                      </c:pt>
                      <c:pt idx="47">
                        <c:v>2790.6217948717954</c:v>
                      </c:pt>
                      <c:pt idx="48">
                        <c:v>3055.4166666666674</c:v>
                      </c:pt>
                      <c:pt idx="49">
                        <c:v>3440.7500000000005</c:v>
                      </c:pt>
                      <c:pt idx="50">
                        <c:v>3260.5833333333339</c:v>
                      </c:pt>
                      <c:pt idx="51">
                        <c:v>2839.5833333333339</c:v>
                      </c:pt>
                      <c:pt idx="52">
                        <c:v>3104.378205128206</c:v>
                      </c:pt>
                      <c:pt idx="53">
                        <c:v>3489.711538461539</c:v>
                      </c:pt>
                      <c:pt idx="54">
                        <c:v>3309.5448717948725</c:v>
                      </c:pt>
                      <c:pt idx="55">
                        <c:v>2888.5448717948721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CFF-4431-BC5C-A03A32F9FC4E}"/>
                  </c:ext>
                </c:extLst>
              </c15:ser>
            </c15:filteredLineSeries>
          </c:ext>
        </c:extLst>
      </c:lineChart>
      <c:catAx>
        <c:axId val="15512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year and quarter</a:t>
                </a:r>
              </a:p>
            </c:rich>
          </c:tx>
          <c:layout>
            <c:manualLayout>
              <c:xMode val="edge"/>
              <c:yMode val="edge"/>
              <c:x val="0.44972379799396933"/>
              <c:y val="0.88796757502725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2160"/>
        <c:crosses val="autoZero"/>
        <c:auto val="1"/>
        <c:lblAlgn val="ctr"/>
        <c:lblOffset val="100"/>
        <c:noMultiLvlLbl val="0"/>
      </c:catAx>
      <c:valAx>
        <c:axId val="155125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(million 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Operational</a:t>
            </a:r>
            <a:r>
              <a:rPr lang="en-GB" baseline="0"/>
              <a:t> Costs Forecasting - Naive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16758510191814E-2"/>
          <c:y val="0.11746637925359051"/>
          <c:w val="0.89163382088857568"/>
          <c:h val="0.64824474865985848"/>
        </c:manualLayout>
      </c:layout>
      <c:lineChart>
        <c:grouping val="standard"/>
        <c:varyColors val="0"/>
        <c:ser>
          <c:idx val="0"/>
          <c:order val="0"/>
          <c:tx>
            <c:strRef>
              <c:f>'1. OPEX Forecast'!$D$3</c:f>
              <c:strCache>
                <c:ptCount val="1"/>
                <c:pt idx="0">
                  <c:v>Operating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OPEX Forecast'!$D$4:$D$51</c:f>
              <c:numCache>
                <c:formatCode>#,##0</c:formatCode>
                <c:ptCount val="48"/>
                <c:pt idx="0">
                  <c:v>2496</c:v>
                </c:pt>
                <c:pt idx="1">
                  <c:v>2556</c:v>
                </c:pt>
                <c:pt idx="2">
                  <c:v>2451</c:v>
                </c:pt>
                <c:pt idx="3">
                  <c:v>2185</c:v>
                </c:pt>
                <c:pt idx="4">
                  <c:v>2556</c:v>
                </c:pt>
                <c:pt idx="5">
                  <c:v>2633</c:v>
                </c:pt>
                <c:pt idx="6">
                  <c:v>2541</c:v>
                </c:pt>
                <c:pt idx="7">
                  <c:v>2219</c:v>
                </c:pt>
                <c:pt idx="8">
                  <c:v>2472</c:v>
                </c:pt>
                <c:pt idx="9">
                  <c:v>2603</c:v>
                </c:pt>
                <c:pt idx="10">
                  <c:v>2448</c:v>
                </c:pt>
                <c:pt idx="11">
                  <c:v>2269</c:v>
                </c:pt>
                <c:pt idx="12">
                  <c:v>2509</c:v>
                </c:pt>
                <c:pt idx="13">
                  <c:v>2813</c:v>
                </c:pt>
                <c:pt idx="14">
                  <c:v>2650</c:v>
                </c:pt>
                <c:pt idx="15">
                  <c:v>2348</c:v>
                </c:pt>
                <c:pt idx="16">
                  <c:v>2641</c:v>
                </c:pt>
                <c:pt idx="17">
                  <c:v>2737</c:v>
                </c:pt>
                <c:pt idx="18">
                  <c:v>2591</c:v>
                </c:pt>
                <c:pt idx="19">
                  <c:v>2264</c:v>
                </c:pt>
                <c:pt idx="20">
                  <c:v>2440</c:v>
                </c:pt>
                <c:pt idx="21">
                  <c:v>2532</c:v>
                </c:pt>
                <c:pt idx="22">
                  <c:v>2428</c:v>
                </c:pt>
                <c:pt idx="23">
                  <c:v>2185</c:v>
                </c:pt>
                <c:pt idx="24">
                  <c:v>2543</c:v>
                </c:pt>
                <c:pt idx="25">
                  <c:v>2742</c:v>
                </c:pt>
                <c:pt idx="26">
                  <c:v>2644.5</c:v>
                </c:pt>
                <c:pt idx="27">
                  <c:v>2448.5</c:v>
                </c:pt>
                <c:pt idx="28">
                  <c:v>2670.5</c:v>
                </c:pt>
                <c:pt idx="29">
                  <c:v>2870.5</c:v>
                </c:pt>
                <c:pt idx="30">
                  <c:v>2711.5</c:v>
                </c:pt>
                <c:pt idx="31">
                  <c:v>2553.5</c:v>
                </c:pt>
                <c:pt idx="32">
                  <c:v>2715.5</c:v>
                </c:pt>
                <c:pt idx="33">
                  <c:v>3015.5</c:v>
                </c:pt>
                <c:pt idx="34">
                  <c:v>2700.5</c:v>
                </c:pt>
                <c:pt idx="35">
                  <c:v>2500.5</c:v>
                </c:pt>
                <c:pt idx="36">
                  <c:v>2648.5</c:v>
                </c:pt>
                <c:pt idx="37">
                  <c:v>2894.5</c:v>
                </c:pt>
                <c:pt idx="38">
                  <c:v>2719</c:v>
                </c:pt>
                <c:pt idx="39">
                  <c:v>2465</c:v>
                </c:pt>
                <c:pt idx="40">
                  <c:v>2633.5</c:v>
                </c:pt>
                <c:pt idx="41">
                  <c:v>2817.5</c:v>
                </c:pt>
                <c:pt idx="42">
                  <c:v>3076.5</c:v>
                </c:pt>
                <c:pt idx="43">
                  <c:v>2812.5</c:v>
                </c:pt>
                <c:pt idx="44">
                  <c:v>3067</c:v>
                </c:pt>
                <c:pt idx="45">
                  <c:v>3267</c:v>
                </c:pt>
                <c:pt idx="46">
                  <c:v>2981.5</c:v>
                </c:pt>
                <c:pt idx="47">
                  <c:v>2719.5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D9-47D1-8715-DE06450A2BDC}"/>
            </c:ext>
          </c:extLst>
        </c:ser>
        <c:ser>
          <c:idx val="1"/>
          <c:order val="1"/>
          <c:tx>
            <c:strRef>
              <c:f>'1. OPEX Forecast'!$E$3</c:f>
              <c:strCache>
                <c:ptCount val="1"/>
                <c:pt idx="0">
                  <c:v> Naive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OPEX Forecast'!$E$4:$E$52</c:f>
              <c:numCache>
                <c:formatCode>_(* #,##0_);_(* \(#,##0\);_(* "-"??_);_(@_)</c:formatCode>
                <c:ptCount val="49"/>
                <c:pt idx="1">
                  <c:v>2496</c:v>
                </c:pt>
                <c:pt idx="2">
                  <c:v>2556</c:v>
                </c:pt>
                <c:pt idx="3">
                  <c:v>2451</c:v>
                </c:pt>
                <c:pt idx="4">
                  <c:v>2185</c:v>
                </c:pt>
                <c:pt idx="5">
                  <c:v>2556</c:v>
                </c:pt>
                <c:pt idx="6">
                  <c:v>2633</c:v>
                </c:pt>
                <c:pt idx="7">
                  <c:v>2541</c:v>
                </c:pt>
                <c:pt idx="8">
                  <c:v>2219</c:v>
                </c:pt>
                <c:pt idx="9">
                  <c:v>2472</c:v>
                </c:pt>
                <c:pt idx="10">
                  <c:v>2603</c:v>
                </c:pt>
                <c:pt idx="11">
                  <c:v>2448</c:v>
                </c:pt>
                <c:pt idx="12">
                  <c:v>2269</c:v>
                </c:pt>
                <c:pt idx="13">
                  <c:v>2509</c:v>
                </c:pt>
                <c:pt idx="14">
                  <c:v>2813</c:v>
                </c:pt>
                <c:pt idx="15">
                  <c:v>2650</c:v>
                </c:pt>
                <c:pt idx="16">
                  <c:v>2348</c:v>
                </c:pt>
                <c:pt idx="17">
                  <c:v>2641</c:v>
                </c:pt>
                <c:pt idx="18">
                  <c:v>2737</c:v>
                </c:pt>
                <c:pt idx="19">
                  <c:v>2591</c:v>
                </c:pt>
                <c:pt idx="20">
                  <c:v>2264</c:v>
                </c:pt>
                <c:pt idx="21">
                  <c:v>2440</c:v>
                </c:pt>
                <c:pt idx="22">
                  <c:v>2532</c:v>
                </c:pt>
                <c:pt idx="23">
                  <c:v>2428</c:v>
                </c:pt>
                <c:pt idx="24">
                  <c:v>2185</c:v>
                </c:pt>
                <c:pt idx="25">
                  <c:v>2543</c:v>
                </c:pt>
                <c:pt idx="26">
                  <c:v>2742</c:v>
                </c:pt>
                <c:pt idx="27">
                  <c:v>2644.5</c:v>
                </c:pt>
                <c:pt idx="28">
                  <c:v>2448.5</c:v>
                </c:pt>
                <c:pt idx="29">
                  <c:v>2670.5</c:v>
                </c:pt>
                <c:pt idx="30">
                  <c:v>2870.5</c:v>
                </c:pt>
                <c:pt idx="31">
                  <c:v>2711.5</c:v>
                </c:pt>
                <c:pt idx="32">
                  <c:v>2553.5</c:v>
                </c:pt>
                <c:pt idx="33">
                  <c:v>2715.5</c:v>
                </c:pt>
                <c:pt idx="34">
                  <c:v>3015.5</c:v>
                </c:pt>
                <c:pt idx="35">
                  <c:v>2700.5</c:v>
                </c:pt>
                <c:pt idx="36">
                  <c:v>2500.5</c:v>
                </c:pt>
                <c:pt idx="37">
                  <c:v>2648.5</c:v>
                </c:pt>
                <c:pt idx="38">
                  <c:v>2894.5</c:v>
                </c:pt>
                <c:pt idx="39">
                  <c:v>2719</c:v>
                </c:pt>
                <c:pt idx="40">
                  <c:v>2465</c:v>
                </c:pt>
                <c:pt idx="41">
                  <c:v>2633.5</c:v>
                </c:pt>
                <c:pt idx="42">
                  <c:v>2817.5</c:v>
                </c:pt>
                <c:pt idx="43">
                  <c:v>3076.5</c:v>
                </c:pt>
                <c:pt idx="44">
                  <c:v>2812.5</c:v>
                </c:pt>
                <c:pt idx="45">
                  <c:v>3067</c:v>
                </c:pt>
                <c:pt idx="46">
                  <c:v>3267</c:v>
                </c:pt>
                <c:pt idx="47">
                  <c:v>2981.5</c:v>
                </c:pt>
                <c:pt idx="48">
                  <c:v>2719.5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D9-47D1-8715-DE06450A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83816"/>
        <c:axId val="1320387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'1. OPEX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OPEX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2501</c:v>
                      </c:pt>
                      <c:pt idx="4">
                        <c:v>2397.3333333333335</c:v>
                      </c:pt>
                      <c:pt idx="5">
                        <c:v>2397.3333333333335</c:v>
                      </c:pt>
                      <c:pt idx="6">
                        <c:v>2458</c:v>
                      </c:pt>
                      <c:pt idx="7">
                        <c:v>2576.6666666666665</c:v>
                      </c:pt>
                      <c:pt idx="8">
                        <c:v>2464.3333333333335</c:v>
                      </c:pt>
                      <c:pt idx="9">
                        <c:v>2410.6666666666665</c:v>
                      </c:pt>
                      <c:pt idx="10">
                        <c:v>2431.3333333333335</c:v>
                      </c:pt>
                      <c:pt idx="11">
                        <c:v>2507.6666666666665</c:v>
                      </c:pt>
                      <c:pt idx="12">
                        <c:v>2440</c:v>
                      </c:pt>
                      <c:pt idx="13">
                        <c:v>2408.6666666666665</c:v>
                      </c:pt>
                      <c:pt idx="14">
                        <c:v>2530.3333333333335</c:v>
                      </c:pt>
                      <c:pt idx="15">
                        <c:v>2657.3333333333335</c:v>
                      </c:pt>
                      <c:pt idx="16">
                        <c:v>2603.6666666666665</c:v>
                      </c:pt>
                      <c:pt idx="17">
                        <c:v>2546.3333333333335</c:v>
                      </c:pt>
                      <c:pt idx="18">
                        <c:v>2575.3333333333335</c:v>
                      </c:pt>
                      <c:pt idx="19">
                        <c:v>2656.3333333333335</c:v>
                      </c:pt>
                      <c:pt idx="20">
                        <c:v>2530.6666666666665</c:v>
                      </c:pt>
                      <c:pt idx="21">
                        <c:v>2431.6666666666665</c:v>
                      </c:pt>
                      <c:pt idx="22">
                        <c:v>2412</c:v>
                      </c:pt>
                      <c:pt idx="23">
                        <c:v>2466.6666666666665</c:v>
                      </c:pt>
                      <c:pt idx="24">
                        <c:v>2381.6666666666665</c:v>
                      </c:pt>
                      <c:pt idx="25">
                        <c:v>2385.3333333333335</c:v>
                      </c:pt>
                      <c:pt idx="26">
                        <c:v>2490</c:v>
                      </c:pt>
                      <c:pt idx="27">
                        <c:v>2643.1666666666665</c:v>
                      </c:pt>
                      <c:pt idx="28">
                        <c:v>2611.6666666666665</c:v>
                      </c:pt>
                      <c:pt idx="29">
                        <c:v>2587.8333333333335</c:v>
                      </c:pt>
                      <c:pt idx="30">
                        <c:v>2663.1666666666665</c:v>
                      </c:pt>
                      <c:pt idx="31">
                        <c:v>2750.8333333333335</c:v>
                      </c:pt>
                      <c:pt idx="32">
                        <c:v>2711.8333333333335</c:v>
                      </c:pt>
                      <c:pt idx="33">
                        <c:v>2660.1666666666665</c:v>
                      </c:pt>
                      <c:pt idx="34">
                        <c:v>2761.5</c:v>
                      </c:pt>
                      <c:pt idx="35">
                        <c:v>2810.5</c:v>
                      </c:pt>
                      <c:pt idx="36">
                        <c:v>2738.8333333333335</c:v>
                      </c:pt>
                      <c:pt idx="37">
                        <c:v>2616.5</c:v>
                      </c:pt>
                      <c:pt idx="38">
                        <c:v>2681.1666666666665</c:v>
                      </c:pt>
                      <c:pt idx="39">
                        <c:v>2754</c:v>
                      </c:pt>
                      <c:pt idx="40">
                        <c:v>2692.8333333333335</c:v>
                      </c:pt>
                      <c:pt idx="41">
                        <c:v>2605.8333333333335</c:v>
                      </c:pt>
                      <c:pt idx="42">
                        <c:v>2638.6666666666665</c:v>
                      </c:pt>
                      <c:pt idx="43">
                        <c:v>2842.5</c:v>
                      </c:pt>
                      <c:pt idx="44">
                        <c:v>2902.1666666666665</c:v>
                      </c:pt>
                      <c:pt idx="45">
                        <c:v>2985.3333333333335</c:v>
                      </c:pt>
                      <c:pt idx="46">
                        <c:v>3048.8333333333335</c:v>
                      </c:pt>
                      <c:pt idx="47">
                        <c:v>3105.1666666666665</c:v>
                      </c:pt>
                      <c:pt idx="48">
                        <c:v>2989.3333333333335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D9-47D1-8715-DE06450A2B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2422</c:v>
                      </c:pt>
                      <c:pt idx="5">
                        <c:v>2437</c:v>
                      </c:pt>
                      <c:pt idx="6">
                        <c:v>2456.25</c:v>
                      </c:pt>
                      <c:pt idx="7">
                        <c:v>2478.75</c:v>
                      </c:pt>
                      <c:pt idx="8">
                        <c:v>2487.25</c:v>
                      </c:pt>
                      <c:pt idx="9">
                        <c:v>2466.25</c:v>
                      </c:pt>
                      <c:pt idx="10">
                        <c:v>2458.75</c:v>
                      </c:pt>
                      <c:pt idx="11">
                        <c:v>2435.5</c:v>
                      </c:pt>
                      <c:pt idx="12">
                        <c:v>2448</c:v>
                      </c:pt>
                      <c:pt idx="13">
                        <c:v>2457.25</c:v>
                      </c:pt>
                      <c:pt idx="14">
                        <c:v>2509.75</c:v>
                      </c:pt>
                      <c:pt idx="15">
                        <c:v>2560.25</c:v>
                      </c:pt>
                      <c:pt idx="16">
                        <c:v>2580</c:v>
                      </c:pt>
                      <c:pt idx="17">
                        <c:v>2613</c:v>
                      </c:pt>
                      <c:pt idx="18">
                        <c:v>2594</c:v>
                      </c:pt>
                      <c:pt idx="19">
                        <c:v>2579.25</c:v>
                      </c:pt>
                      <c:pt idx="20">
                        <c:v>2558.25</c:v>
                      </c:pt>
                      <c:pt idx="21">
                        <c:v>2508</c:v>
                      </c:pt>
                      <c:pt idx="22">
                        <c:v>2456.75</c:v>
                      </c:pt>
                      <c:pt idx="23">
                        <c:v>2416</c:v>
                      </c:pt>
                      <c:pt idx="24">
                        <c:v>2396.25</c:v>
                      </c:pt>
                      <c:pt idx="25">
                        <c:v>2422</c:v>
                      </c:pt>
                      <c:pt idx="26">
                        <c:v>2474.5</c:v>
                      </c:pt>
                      <c:pt idx="27">
                        <c:v>2528.625</c:v>
                      </c:pt>
                      <c:pt idx="28">
                        <c:v>2594.5</c:v>
                      </c:pt>
                      <c:pt idx="29">
                        <c:v>2626.375</c:v>
                      </c:pt>
                      <c:pt idx="30">
                        <c:v>2658.5</c:v>
                      </c:pt>
                      <c:pt idx="31">
                        <c:v>2675.25</c:v>
                      </c:pt>
                      <c:pt idx="32">
                        <c:v>2701.5</c:v>
                      </c:pt>
                      <c:pt idx="33">
                        <c:v>2712.75</c:v>
                      </c:pt>
                      <c:pt idx="34">
                        <c:v>2749</c:v>
                      </c:pt>
                      <c:pt idx="35">
                        <c:v>2746.25</c:v>
                      </c:pt>
                      <c:pt idx="36">
                        <c:v>2733</c:v>
                      </c:pt>
                      <c:pt idx="37">
                        <c:v>2716.25</c:v>
                      </c:pt>
                      <c:pt idx="38">
                        <c:v>2686</c:v>
                      </c:pt>
                      <c:pt idx="39">
                        <c:v>2690.625</c:v>
                      </c:pt>
                      <c:pt idx="40">
                        <c:v>2681.75</c:v>
                      </c:pt>
                      <c:pt idx="41">
                        <c:v>2678</c:v>
                      </c:pt>
                      <c:pt idx="42">
                        <c:v>2658.75</c:v>
                      </c:pt>
                      <c:pt idx="43">
                        <c:v>2748.125</c:v>
                      </c:pt>
                      <c:pt idx="44">
                        <c:v>2835</c:v>
                      </c:pt>
                      <c:pt idx="45">
                        <c:v>2943.375</c:v>
                      </c:pt>
                      <c:pt idx="46">
                        <c:v>3055.75</c:v>
                      </c:pt>
                      <c:pt idx="47">
                        <c:v>3032</c:v>
                      </c:pt>
                      <c:pt idx="48">
                        <c:v>3008.75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D9-47D1-8715-DE06450A2B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2370.1</c:v>
                      </c:pt>
                      <c:pt idx="5">
                        <c:v>2423.6999999999998</c:v>
                      </c:pt>
                      <c:pt idx="6">
                        <c:v>2502.1</c:v>
                      </c:pt>
                      <c:pt idx="7">
                        <c:v>2536</c:v>
                      </c:pt>
                      <c:pt idx="8">
                        <c:v>2432.1</c:v>
                      </c:pt>
                      <c:pt idx="9">
                        <c:v>2426</c:v>
                      </c:pt>
                      <c:pt idx="10">
                        <c:v>2480.6999999999998</c:v>
                      </c:pt>
                      <c:pt idx="11">
                        <c:v>2476.4</c:v>
                      </c:pt>
                      <c:pt idx="12">
                        <c:v>2409.8000000000002</c:v>
                      </c:pt>
                      <c:pt idx="13">
                        <c:v>2434.1999999999998</c:v>
                      </c:pt>
                      <c:pt idx="14">
                        <c:v>2576.5</c:v>
                      </c:pt>
                      <c:pt idx="15">
                        <c:v>2632.6</c:v>
                      </c:pt>
                      <c:pt idx="16">
                        <c:v>2547.6999999999998</c:v>
                      </c:pt>
                      <c:pt idx="17">
                        <c:v>2572.1</c:v>
                      </c:pt>
                      <c:pt idx="18">
                        <c:v>2621.7</c:v>
                      </c:pt>
                      <c:pt idx="19">
                        <c:v>2620.5</c:v>
                      </c:pt>
                      <c:pt idx="20">
                        <c:v>2494.4</c:v>
                      </c:pt>
                      <c:pt idx="21">
                        <c:v>2447.1</c:v>
                      </c:pt>
                      <c:pt idx="22">
                        <c:v>2456.6999999999998</c:v>
                      </c:pt>
                      <c:pt idx="23">
                        <c:v>2445.1999999999998</c:v>
                      </c:pt>
                      <c:pt idx="24">
                        <c:v>2352.8000000000002</c:v>
                      </c:pt>
                      <c:pt idx="25">
                        <c:v>2411.5</c:v>
                      </c:pt>
                      <c:pt idx="26">
                        <c:v>2539.5</c:v>
                      </c:pt>
                      <c:pt idx="27">
                        <c:v>2607.5</c:v>
                      </c:pt>
                      <c:pt idx="28">
                        <c:v>2575.4499999999998</c:v>
                      </c:pt>
                      <c:pt idx="29">
                        <c:v>2605.85</c:v>
                      </c:pt>
                      <c:pt idx="30">
                        <c:v>2703.5</c:v>
                      </c:pt>
                      <c:pt idx="31">
                        <c:v>2724.7</c:v>
                      </c:pt>
                      <c:pt idx="32">
                        <c:v>2676</c:v>
                      </c:pt>
                      <c:pt idx="33">
                        <c:v>2681.6</c:v>
                      </c:pt>
                      <c:pt idx="34">
                        <c:v>2802.7</c:v>
                      </c:pt>
                      <c:pt idx="35">
                        <c:v>2783.3</c:v>
                      </c:pt>
                      <c:pt idx="36">
                        <c:v>2685</c:v>
                      </c:pt>
                      <c:pt idx="37">
                        <c:v>2651.2</c:v>
                      </c:pt>
                      <c:pt idx="38">
                        <c:v>2722.5</c:v>
                      </c:pt>
                      <c:pt idx="39">
                        <c:v>2735.7</c:v>
                      </c:pt>
                      <c:pt idx="40">
                        <c:v>2645.45</c:v>
                      </c:pt>
                      <c:pt idx="41">
                        <c:v>2626.15</c:v>
                      </c:pt>
                      <c:pt idx="42">
                        <c:v>2681.95</c:v>
                      </c:pt>
                      <c:pt idx="43">
                        <c:v>2849.05</c:v>
                      </c:pt>
                      <c:pt idx="44">
                        <c:v>2874.8</c:v>
                      </c:pt>
                      <c:pt idx="45">
                        <c:v>2967.6</c:v>
                      </c:pt>
                      <c:pt idx="46">
                        <c:v>3097.05</c:v>
                      </c:pt>
                      <c:pt idx="47">
                        <c:v>3067.35</c:v>
                      </c:pt>
                      <c:pt idx="48">
                        <c:v>2942.35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D9-47D1-8715-DE06450A2B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2509.6875093864951</c:v>
                      </c:pt>
                      <c:pt idx="3">
                        <c:v>2496.2994121265338</c:v>
                      </c:pt>
                      <c:pt idx="4">
                        <c:v>2425.2841850349937</c:v>
                      </c:pt>
                      <c:pt idx="5">
                        <c:v>2455.1037507732754</c:v>
                      </c:pt>
                      <c:pt idx="6">
                        <c:v>2495.6863604584937</c:v>
                      </c:pt>
                      <c:pt idx="7">
                        <c:v>2506.0235415678376</c:v>
                      </c:pt>
                      <c:pt idx="8">
                        <c:v>2440.5462512452559</c:v>
                      </c:pt>
                      <c:pt idx="9">
                        <c:v>2447.7216426006062</c:v>
                      </c:pt>
                      <c:pt idx="10">
                        <c:v>2483.1445421743356</c:v>
                      </c:pt>
                      <c:pt idx="11">
                        <c:v>2475.1271879927472</c:v>
                      </c:pt>
                      <c:pt idx="12">
                        <c:v>2428.1043909850368</c:v>
                      </c:pt>
                      <c:pt idx="13">
                        <c:v>2446.5587144470128</c:v>
                      </c:pt>
                      <c:pt idx="14">
                        <c:v>2530.1531900404443</c:v>
                      </c:pt>
                      <c:pt idx="15">
                        <c:v>2557.4932623114928</c:v>
                      </c:pt>
                      <c:pt idx="16">
                        <c:v>2509.702579073225</c:v>
                      </c:pt>
                      <c:pt idx="17">
                        <c:v>2539.6548237625225</c:v>
                      </c:pt>
                      <c:pt idx="18">
                        <c:v>2584.6742229646898</c:v>
                      </c:pt>
                      <c:pt idx="19">
                        <c:v>2586.1172918404845</c:v>
                      </c:pt>
                      <c:pt idx="20">
                        <c:v>2512.6342342468333</c:v>
                      </c:pt>
                      <c:pt idx="21">
                        <c:v>2496.0645381962595</c:v>
                      </c:pt>
                      <c:pt idx="22">
                        <c:v>2504.2623210420384</c:v>
                      </c:pt>
                      <c:pt idx="23">
                        <c:v>2486.8649671237245</c:v>
                      </c:pt>
                      <c:pt idx="24">
                        <c:v>2418.0019742743898</c:v>
                      </c:pt>
                      <c:pt idx="25">
                        <c:v>2446.5171684479337</c:v>
                      </c:pt>
                      <c:pt idx="26">
                        <c:v>2513.9242356215518</c:v>
                      </c:pt>
                      <c:pt idx="27">
                        <c:v>2543.7118522978649</c:v>
                      </c:pt>
                      <c:pt idx="28">
                        <c:v>2521.9916335973207</c:v>
                      </c:pt>
                      <c:pt idx="29">
                        <c:v>2555.8701279158167</c:v>
                      </c:pt>
                      <c:pt idx="30">
                        <c:v>2627.6451167062178</c:v>
                      </c:pt>
                      <c:pt idx="31">
                        <c:v>2646.7745250760026</c:v>
                      </c:pt>
                      <c:pt idx="32">
                        <c:v>2625.4962594510248</c:v>
                      </c:pt>
                      <c:pt idx="33">
                        <c:v>2646.0283768440877</c:v>
                      </c:pt>
                      <c:pt idx="34">
                        <c:v>2730.3141486772574</c:v>
                      </c:pt>
                      <c:pt idx="35">
                        <c:v>2723.5127913460851</c:v>
                      </c:pt>
                      <c:pt idx="36">
                        <c:v>2672.6379634317841</c:v>
                      </c:pt>
                      <c:pt idx="37">
                        <c:v>2667.1314867477267</c:v>
                      </c:pt>
                      <c:pt idx="38">
                        <c:v>2718.9999644032928</c:v>
                      </c:pt>
                      <c:pt idx="39">
                        <c:v>2718.9999725237967</c:v>
                      </c:pt>
                      <c:pt idx="40">
                        <c:v>2661.0561890556464</c:v>
                      </c:pt>
                      <c:pt idx="41">
                        <c:v>2654.7699291163931</c:v>
                      </c:pt>
                      <c:pt idx="42">
                        <c:v>2691.8927519944664</c:v>
                      </c:pt>
                      <c:pt idx="43">
                        <c:v>2779.6313406142972</c:v>
                      </c:pt>
                      <c:pt idx="44">
                        <c:v>2787.1295086786859</c:v>
                      </c:pt>
                      <c:pt idx="45">
                        <c:v>2850.9750082947448</c:v>
                      </c:pt>
                      <c:pt idx="46">
                        <c:v>2945.8807746111161</c:v>
                      </c:pt>
                      <c:pt idx="47">
                        <c:v>2954.0064159752833</c:v>
                      </c:pt>
                      <c:pt idx="48">
                        <c:v>2900.5096031443654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D9-47D1-8715-DE06450A2BD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2381.1611495251277</c:v>
                      </c:pt>
                      <c:pt idx="1">
                        <c:v>2546.6187915910123</c:v>
                      </c:pt>
                      <c:pt idx="2">
                        <c:v>2427.3409489741362</c:v>
                      </c:pt>
                      <c:pt idx="3">
                        <c:v>2017.4632892958491</c:v>
                      </c:pt>
                      <c:pt idx="4">
                        <c:v>2423.184896736901</c:v>
                      </c:pt>
                      <c:pt idx="5">
                        <c:v>2591.3651799802415</c:v>
                      </c:pt>
                      <c:pt idx="6">
                        <c:v>2469.8049852672084</c:v>
                      </c:pt>
                      <c:pt idx="7">
                        <c:v>2052.6032182653967</c:v>
                      </c:pt>
                      <c:pt idx="8">
                        <c:v>2465.2086439486739</c:v>
                      </c:pt>
                      <c:pt idx="9">
                        <c:v>2636.1115683694702</c:v>
                      </c:pt>
                      <c:pt idx="10">
                        <c:v>2512.2690215602806</c:v>
                      </c:pt>
                      <c:pt idx="11">
                        <c:v>2087.743147234944</c:v>
                      </c:pt>
                      <c:pt idx="12">
                        <c:v>2507.2323911604472</c:v>
                      </c:pt>
                      <c:pt idx="13">
                        <c:v>2680.8579567586994</c:v>
                      </c:pt>
                      <c:pt idx="14">
                        <c:v>2554.7330578533529</c:v>
                      </c:pt>
                      <c:pt idx="15">
                        <c:v>2122.8830762044918</c:v>
                      </c:pt>
                      <c:pt idx="16">
                        <c:v>2549.2561383722204</c:v>
                      </c:pt>
                      <c:pt idx="17">
                        <c:v>2725.6043451479286</c:v>
                      </c:pt>
                      <c:pt idx="18">
                        <c:v>2597.1970941464251</c:v>
                      </c:pt>
                      <c:pt idx="19">
                        <c:v>2158.0230051740391</c:v>
                      </c:pt>
                      <c:pt idx="20">
                        <c:v>2591.2798855839933</c:v>
                      </c:pt>
                      <c:pt idx="21">
                        <c:v>2770.3507335371578</c:v>
                      </c:pt>
                      <c:pt idx="22">
                        <c:v>2639.6611304394974</c:v>
                      </c:pt>
                      <c:pt idx="23">
                        <c:v>2193.1629341435864</c:v>
                      </c:pt>
                      <c:pt idx="24">
                        <c:v>2633.3036327957666</c:v>
                      </c:pt>
                      <c:pt idx="25">
                        <c:v>2815.0971219263865</c:v>
                      </c:pt>
                      <c:pt idx="26">
                        <c:v>2682.1251667325696</c:v>
                      </c:pt>
                      <c:pt idx="27">
                        <c:v>2228.3028631131342</c:v>
                      </c:pt>
                      <c:pt idx="28">
                        <c:v>2675.3273800075394</c:v>
                      </c:pt>
                      <c:pt idx="29">
                        <c:v>2859.8435103156157</c:v>
                      </c:pt>
                      <c:pt idx="30">
                        <c:v>2724.5892030256423</c:v>
                      </c:pt>
                      <c:pt idx="31">
                        <c:v>2263.4427920826815</c:v>
                      </c:pt>
                      <c:pt idx="32">
                        <c:v>2717.3511272193127</c:v>
                      </c:pt>
                      <c:pt idx="33">
                        <c:v>2904.5898987048449</c:v>
                      </c:pt>
                      <c:pt idx="34">
                        <c:v>2767.0532393187145</c:v>
                      </c:pt>
                      <c:pt idx="35">
                        <c:v>2298.5827210522293</c:v>
                      </c:pt>
                      <c:pt idx="36">
                        <c:v>2759.3748744310856</c:v>
                      </c:pt>
                      <c:pt idx="37">
                        <c:v>2949.3362870940741</c:v>
                      </c:pt>
                      <c:pt idx="38">
                        <c:v>2809.5172756117868</c:v>
                      </c:pt>
                      <c:pt idx="39">
                        <c:v>2333.7226500217766</c:v>
                      </c:pt>
                      <c:pt idx="40">
                        <c:v>2801.3986216428589</c:v>
                      </c:pt>
                      <c:pt idx="41">
                        <c:v>2994.0826754833029</c:v>
                      </c:pt>
                      <c:pt idx="42">
                        <c:v>2851.981311904859</c:v>
                      </c:pt>
                      <c:pt idx="43">
                        <c:v>2368.862578991324</c:v>
                      </c:pt>
                      <c:pt idx="44">
                        <c:v>2843.4223688546317</c:v>
                      </c:pt>
                      <c:pt idx="45">
                        <c:v>3038.8290638725321</c:v>
                      </c:pt>
                      <c:pt idx="46">
                        <c:v>2894.4453481979313</c:v>
                      </c:pt>
                      <c:pt idx="47">
                        <c:v>2404.0025079608718</c:v>
                      </c:pt>
                      <c:pt idx="48">
                        <c:v>2885.446116066405</c:v>
                      </c:pt>
                      <c:pt idx="49">
                        <c:v>3083.5754522617613</c:v>
                      </c:pt>
                      <c:pt idx="50">
                        <c:v>2936.9093844910039</c:v>
                      </c:pt>
                      <c:pt idx="51">
                        <c:v>2439.1424369304191</c:v>
                      </c:pt>
                      <c:pt idx="52">
                        <c:v>2927.4698632781779</c:v>
                      </c:pt>
                      <c:pt idx="53">
                        <c:v>3128.3218406509905</c:v>
                      </c:pt>
                      <c:pt idx="54">
                        <c:v>2979.3734207840757</c:v>
                      </c:pt>
                      <c:pt idx="55">
                        <c:v>2474.2823658999669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D9-47D1-8715-DE06450A2BD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2373.4375</c:v>
                      </c:pt>
                      <c:pt idx="1">
                        <c:v>2547.520833333333</c:v>
                      </c:pt>
                      <c:pt idx="2">
                        <c:v>2419.3125</c:v>
                      </c:pt>
                      <c:pt idx="3">
                        <c:v>2171.5625</c:v>
                      </c:pt>
                      <c:pt idx="4">
                        <c:v>2417.539772727273</c:v>
                      </c:pt>
                      <c:pt idx="5">
                        <c:v>2591.623106060606</c:v>
                      </c:pt>
                      <c:pt idx="6">
                        <c:v>2463.414772727273</c:v>
                      </c:pt>
                      <c:pt idx="7">
                        <c:v>2215.664772727273</c:v>
                      </c:pt>
                      <c:pt idx="8">
                        <c:v>2461.6420454545455</c:v>
                      </c:pt>
                      <c:pt idx="9">
                        <c:v>2635.7253787878785</c:v>
                      </c:pt>
                      <c:pt idx="10">
                        <c:v>2507.517045454546</c:v>
                      </c:pt>
                      <c:pt idx="11">
                        <c:v>2259.7670454545455</c:v>
                      </c:pt>
                      <c:pt idx="12">
                        <c:v>2505.7443181818185</c:v>
                      </c:pt>
                      <c:pt idx="13">
                        <c:v>2679.8276515151515</c:v>
                      </c:pt>
                      <c:pt idx="14">
                        <c:v>2551.619318181818</c:v>
                      </c:pt>
                      <c:pt idx="15">
                        <c:v>2303.8693181818185</c:v>
                      </c:pt>
                      <c:pt idx="16">
                        <c:v>2549.846590909091</c:v>
                      </c:pt>
                      <c:pt idx="17">
                        <c:v>2723.929924242424</c:v>
                      </c:pt>
                      <c:pt idx="18">
                        <c:v>2595.721590909091</c:v>
                      </c:pt>
                      <c:pt idx="19">
                        <c:v>2347.971590909091</c:v>
                      </c:pt>
                      <c:pt idx="20">
                        <c:v>2593.948863636364</c:v>
                      </c:pt>
                      <c:pt idx="21">
                        <c:v>2768.032196969697</c:v>
                      </c:pt>
                      <c:pt idx="22">
                        <c:v>2639.823863636364</c:v>
                      </c:pt>
                      <c:pt idx="23">
                        <c:v>2392.073863636364</c:v>
                      </c:pt>
                      <c:pt idx="24">
                        <c:v>2638.0511363636365</c:v>
                      </c:pt>
                      <c:pt idx="25">
                        <c:v>2812.1344696969695</c:v>
                      </c:pt>
                      <c:pt idx="26">
                        <c:v>2683.9261363636369</c:v>
                      </c:pt>
                      <c:pt idx="27">
                        <c:v>2436.1761363636365</c:v>
                      </c:pt>
                      <c:pt idx="28">
                        <c:v>2682.1534090909095</c:v>
                      </c:pt>
                      <c:pt idx="29">
                        <c:v>2856.2367424242425</c:v>
                      </c:pt>
                      <c:pt idx="30">
                        <c:v>2728.028409090909</c:v>
                      </c:pt>
                      <c:pt idx="31">
                        <c:v>2480.2784090909095</c:v>
                      </c:pt>
                      <c:pt idx="32">
                        <c:v>2726.255681818182</c:v>
                      </c:pt>
                      <c:pt idx="33">
                        <c:v>2900.3390151515155</c:v>
                      </c:pt>
                      <c:pt idx="34">
                        <c:v>2772.130681818182</c:v>
                      </c:pt>
                      <c:pt idx="35">
                        <c:v>2524.380681818182</c:v>
                      </c:pt>
                      <c:pt idx="36">
                        <c:v>2770.357954545455</c:v>
                      </c:pt>
                      <c:pt idx="37">
                        <c:v>2944.441287878788</c:v>
                      </c:pt>
                      <c:pt idx="38">
                        <c:v>2816.232954545455</c:v>
                      </c:pt>
                      <c:pt idx="39">
                        <c:v>2568.482954545455</c:v>
                      </c:pt>
                      <c:pt idx="40">
                        <c:v>2814.4602272727275</c:v>
                      </c:pt>
                      <c:pt idx="41">
                        <c:v>2988.5435606060605</c:v>
                      </c:pt>
                      <c:pt idx="42">
                        <c:v>2860.3352272727279</c:v>
                      </c:pt>
                      <c:pt idx="43">
                        <c:v>2612.5852272727275</c:v>
                      </c:pt>
                      <c:pt idx="44">
                        <c:v>2858.5625000000005</c:v>
                      </c:pt>
                      <c:pt idx="45">
                        <c:v>3032.6458333333335</c:v>
                      </c:pt>
                      <c:pt idx="46">
                        <c:v>2904.4375</c:v>
                      </c:pt>
                      <c:pt idx="47">
                        <c:v>2656.6875000000005</c:v>
                      </c:pt>
                      <c:pt idx="48">
                        <c:v>2902.664772727273</c:v>
                      </c:pt>
                      <c:pt idx="49">
                        <c:v>3076.7481060606065</c:v>
                      </c:pt>
                      <c:pt idx="50">
                        <c:v>2948.539772727273</c:v>
                      </c:pt>
                      <c:pt idx="51">
                        <c:v>2700.789772727273</c:v>
                      </c:pt>
                      <c:pt idx="52">
                        <c:v>2946.767045454546</c:v>
                      </c:pt>
                      <c:pt idx="53">
                        <c:v>3120.850378787879</c:v>
                      </c:pt>
                      <c:pt idx="54">
                        <c:v>2992.642045454546</c:v>
                      </c:pt>
                      <c:pt idx="55">
                        <c:v>2744.892045454546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D9-47D1-8715-DE06450A2BDC}"/>
                  </c:ext>
                </c:extLst>
              </c15:ser>
            </c15:filteredLineSeries>
          </c:ext>
        </c:extLst>
      </c:lineChart>
      <c:catAx>
        <c:axId val="132038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7424"/>
        <c:crosses val="autoZero"/>
        <c:auto val="1"/>
        <c:lblAlgn val="ctr"/>
        <c:lblOffset val="100"/>
        <c:noMultiLvlLbl val="0"/>
      </c:catAx>
      <c:valAx>
        <c:axId val="132038742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Operaional Cost (million 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Operational Costs Forecasting -  3-Quarter &amp; 4-Quarter Simple Moving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16758510191814E-2"/>
          <c:y val="0.11746637925359051"/>
          <c:w val="0.89163382088857568"/>
          <c:h val="0.64824474865985848"/>
        </c:manualLayout>
      </c:layout>
      <c:lineChart>
        <c:grouping val="standard"/>
        <c:varyColors val="0"/>
        <c:ser>
          <c:idx val="0"/>
          <c:order val="0"/>
          <c:tx>
            <c:strRef>
              <c:f>'1. OPEX Forecast'!$D$3</c:f>
              <c:strCache>
                <c:ptCount val="1"/>
                <c:pt idx="0">
                  <c:v>Operating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OPEX Forecast'!$D$4:$D$51</c:f>
              <c:numCache>
                <c:formatCode>#,##0</c:formatCode>
                <c:ptCount val="48"/>
                <c:pt idx="0">
                  <c:v>2496</c:v>
                </c:pt>
                <c:pt idx="1">
                  <c:v>2556</c:v>
                </c:pt>
                <c:pt idx="2">
                  <c:v>2451</c:v>
                </c:pt>
                <c:pt idx="3">
                  <c:v>2185</c:v>
                </c:pt>
                <c:pt idx="4">
                  <c:v>2556</c:v>
                </c:pt>
                <c:pt idx="5">
                  <c:v>2633</c:v>
                </c:pt>
                <c:pt idx="6">
                  <c:v>2541</c:v>
                </c:pt>
                <c:pt idx="7">
                  <c:v>2219</c:v>
                </c:pt>
                <c:pt idx="8">
                  <c:v>2472</c:v>
                </c:pt>
                <c:pt idx="9">
                  <c:v>2603</c:v>
                </c:pt>
                <c:pt idx="10">
                  <c:v>2448</c:v>
                </c:pt>
                <c:pt idx="11">
                  <c:v>2269</c:v>
                </c:pt>
                <c:pt idx="12">
                  <c:v>2509</c:v>
                </c:pt>
                <c:pt idx="13">
                  <c:v>2813</c:v>
                </c:pt>
                <c:pt idx="14">
                  <c:v>2650</c:v>
                </c:pt>
                <c:pt idx="15">
                  <c:v>2348</c:v>
                </c:pt>
                <c:pt idx="16">
                  <c:v>2641</c:v>
                </c:pt>
                <c:pt idx="17">
                  <c:v>2737</c:v>
                </c:pt>
                <c:pt idx="18">
                  <c:v>2591</c:v>
                </c:pt>
                <c:pt idx="19">
                  <c:v>2264</c:v>
                </c:pt>
                <c:pt idx="20">
                  <c:v>2440</c:v>
                </c:pt>
                <c:pt idx="21">
                  <c:v>2532</c:v>
                </c:pt>
                <c:pt idx="22">
                  <c:v>2428</c:v>
                </c:pt>
                <c:pt idx="23">
                  <c:v>2185</c:v>
                </c:pt>
                <c:pt idx="24">
                  <c:v>2543</c:v>
                </c:pt>
                <c:pt idx="25">
                  <c:v>2742</c:v>
                </c:pt>
                <c:pt idx="26">
                  <c:v>2644.5</c:v>
                </c:pt>
                <c:pt idx="27">
                  <c:v>2448.5</c:v>
                </c:pt>
                <c:pt idx="28">
                  <c:v>2670.5</c:v>
                </c:pt>
                <c:pt idx="29">
                  <c:v>2870.5</c:v>
                </c:pt>
                <c:pt idx="30">
                  <c:v>2711.5</c:v>
                </c:pt>
                <c:pt idx="31">
                  <c:v>2553.5</c:v>
                </c:pt>
                <c:pt idx="32">
                  <c:v>2715.5</c:v>
                </c:pt>
                <c:pt idx="33">
                  <c:v>3015.5</c:v>
                </c:pt>
                <c:pt idx="34">
                  <c:v>2700.5</c:v>
                </c:pt>
                <c:pt idx="35">
                  <c:v>2500.5</c:v>
                </c:pt>
                <c:pt idx="36">
                  <c:v>2648.5</c:v>
                </c:pt>
                <c:pt idx="37">
                  <c:v>2894.5</c:v>
                </c:pt>
                <c:pt idx="38">
                  <c:v>2719</c:v>
                </c:pt>
                <c:pt idx="39">
                  <c:v>2465</c:v>
                </c:pt>
                <c:pt idx="40">
                  <c:v>2633.5</c:v>
                </c:pt>
                <c:pt idx="41">
                  <c:v>2817.5</c:v>
                </c:pt>
                <c:pt idx="42">
                  <c:v>3076.5</c:v>
                </c:pt>
                <c:pt idx="43">
                  <c:v>2812.5</c:v>
                </c:pt>
                <c:pt idx="44">
                  <c:v>3067</c:v>
                </c:pt>
                <c:pt idx="45">
                  <c:v>3267</c:v>
                </c:pt>
                <c:pt idx="46">
                  <c:v>2981.5</c:v>
                </c:pt>
                <c:pt idx="47">
                  <c:v>2719.5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90-4D9C-8032-315C92056303}"/>
            </c:ext>
          </c:extLst>
        </c:ser>
        <c:ser>
          <c:idx val="2"/>
          <c:order val="2"/>
          <c:tx>
            <c:strRef>
              <c:f>'1. OPEX Forecast'!$I$3</c:f>
              <c:strCache>
                <c:ptCount val="1"/>
                <c:pt idx="0">
                  <c:v> 3Q SMA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OPEX Forecast'!$I$4:$I$52</c:f>
              <c:numCache>
                <c:formatCode>_(* #,##0_);_(* \(#,##0\);_(* "-"??_);_(@_)</c:formatCode>
                <c:ptCount val="49"/>
                <c:pt idx="3">
                  <c:v>2501</c:v>
                </c:pt>
                <c:pt idx="4">
                  <c:v>2397.3333333333335</c:v>
                </c:pt>
                <c:pt idx="5">
                  <c:v>2397.3333333333335</c:v>
                </c:pt>
                <c:pt idx="6">
                  <c:v>2458</c:v>
                </c:pt>
                <c:pt idx="7">
                  <c:v>2576.6666666666665</c:v>
                </c:pt>
                <c:pt idx="8">
                  <c:v>2464.3333333333335</c:v>
                </c:pt>
                <c:pt idx="9">
                  <c:v>2410.6666666666665</c:v>
                </c:pt>
                <c:pt idx="10">
                  <c:v>2431.3333333333335</c:v>
                </c:pt>
                <c:pt idx="11">
                  <c:v>2507.6666666666665</c:v>
                </c:pt>
                <c:pt idx="12">
                  <c:v>2440</c:v>
                </c:pt>
                <c:pt idx="13">
                  <c:v>2408.6666666666665</c:v>
                </c:pt>
                <c:pt idx="14">
                  <c:v>2530.3333333333335</c:v>
                </c:pt>
                <c:pt idx="15">
                  <c:v>2657.3333333333335</c:v>
                </c:pt>
                <c:pt idx="16">
                  <c:v>2603.6666666666665</c:v>
                </c:pt>
                <c:pt idx="17">
                  <c:v>2546.3333333333335</c:v>
                </c:pt>
                <c:pt idx="18">
                  <c:v>2575.3333333333335</c:v>
                </c:pt>
                <c:pt idx="19">
                  <c:v>2656.3333333333335</c:v>
                </c:pt>
                <c:pt idx="20">
                  <c:v>2530.6666666666665</c:v>
                </c:pt>
                <c:pt idx="21">
                  <c:v>2431.6666666666665</c:v>
                </c:pt>
                <c:pt idx="22">
                  <c:v>2412</c:v>
                </c:pt>
                <c:pt idx="23">
                  <c:v>2466.6666666666665</c:v>
                </c:pt>
                <c:pt idx="24">
                  <c:v>2381.6666666666665</c:v>
                </c:pt>
                <c:pt idx="25">
                  <c:v>2385.3333333333335</c:v>
                </c:pt>
                <c:pt idx="26">
                  <c:v>2490</c:v>
                </c:pt>
                <c:pt idx="27">
                  <c:v>2643.1666666666665</c:v>
                </c:pt>
                <c:pt idx="28">
                  <c:v>2611.6666666666665</c:v>
                </c:pt>
                <c:pt idx="29">
                  <c:v>2587.8333333333335</c:v>
                </c:pt>
                <c:pt idx="30">
                  <c:v>2663.1666666666665</c:v>
                </c:pt>
                <c:pt idx="31">
                  <c:v>2750.8333333333335</c:v>
                </c:pt>
                <c:pt idx="32">
                  <c:v>2711.8333333333335</c:v>
                </c:pt>
                <c:pt idx="33">
                  <c:v>2660.1666666666665</c:v>
                </c:pt>
                <c:pt idx="34">
                  <c:v>2761.5</c:v>
                </c:pt>
                <c:pt idx="35">
                  <c:v>2810.5</c:v>
                </c:pt>
                <c:pt idx="36">
                  <c:v>2738.8333333333335</c:v>
                </c:pt>
                <c:pt idx="37">
                  <c:v>2616.5</c:v>
                </c:pt>
                <c:pt idx="38">
                  <c:v>2681.1666666666665</c:v>
                </c:pt>
                <c:pt idx="39">
                  <c:v>2754</c:v>
                </c:pt>
                <c:pt idx="40">
                  <c:v>2692.8333333333335</c:v>
                </c:pt>
                <c:pt idx="41">
                  <c:v>2605.8333333333335</c:v>
                </c:pt>
                <c:pt idx="42">
                  <c:v>2638.6666666666665</c:v>
                </c:pt>
                <c:pt idx="43">
                  <c:v>2842.5</c:v>
                </c:pt>
                <c:pt idx="44">
                  <c:v>2902.1666666666665</c:v>
                </c:pt>
                <c:pt idx="45">
                  <c:v>2985.3333333333335</c:v>
                </c:pt>
                <c:pt idx="46">
                  <c:v>3048.8333333333335</c:v>
                </c:pt>
                <c:pt idx="47">
                  <c:v>3105.1666666666665</c:v>
                </c:pt>
                <c:pt idx="48">
                  <c:v>2989.3333333333335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490-4D9C-8032-315C92056303}"/>
            </c:ext>
          </c:extLst>
        </c:ser>
        <c:ser>
          <c:idx val="3"/>
          <c:order val="3"/>
          <c:tx>
            <c:strRef>
              <c:f>'1. OPEX Forecast'!$M$3</c:f>
              <c:strCache>
                <c:ptCount val="1"/>
                <c:pt idx="0">
                  <c:v> 4Q SMA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OPEX Forecast'!$M$4:$M$52</c:f>
              <c:numCache>
                <c:formatCode>_(* #,##0_);_(* \(#,##0\);_(* "-"??_);_(@_)</c:formatCode>
                <c:ptCount val="49"/>
                <c:pt idx="4">
                  <c:v>2422</c:v>
                </c:pt>
                <c:pt idx="5">
                  <c:v>2437</c:v>
                </c:pt>
                <c:pt idx="6">
                  <c:v>2456.25</c:v>
                </c:pt>
                <c:pt idx="7">
                  <c:v>2478.75</c:v>
                </c:pt>
                <c:pt idx="8">
                  <c:v>2487.25</c:v>
                </c:pt>
                <c:pt idx="9">
                  <c:v>2466.25</c:v>
                </c:pt>
                <c:pt idx="10">
                  <c:v>2458.75</c:v>
                </c:pt>
                <c:pt idx="11">
                  <c:v>2435.5</c:v>
                </c:pt>
                <c:pt idx="12">
                  <c:v>2448</c:v>
                </c:pt>
                <c:pt idx="13">
                  <c:v>2457.25</c:v>
                </c:pt>
                <c:pt idx="14">
                  <c:v>2509.75</c:v>
                </c:pt>
                <c:pt idx="15">
                  <c:v>2560.25</c:v>
                </c:pt>
                <c:pt idx="16">
                  <c:v>2580</c:v>
                </c:pt>
                <c:pt idx="17">
                  <c:v>2613</c:v>
                </c:pt>
                <c:pt idx="18">
                  <c:v>2594</c:v>
                </c:pt>
                <c:pt idx="19">
                  <c:v>2579.25</c:v>
                </c:pt>
                <c:pt idx="20">
                  <c:v>2558.25</c:v>
                </c:pt>
                <c:pt idx="21">
                  <c:v>2508</c:v>
                </c:pt>
                <c:pt idx="22">
                  <c:v>2456.75</c:v>
                </c:pt>
                <c:pt idx="23">
                  <c:v>2416</c:v>
                </c:pt>
                <c:pt idx="24">
                  <c:v>2396.25</c:v>
                </c:pt>
                <c:pt idx="25">
                  <c:v>2422</c:v>
                </c:pt>
                <c:pt idx="26">
                  <c:v>2474.5</c:v>
                </c:pt>
                <c:pt idx="27">
                  <c:v>2528.625</c:v>
                </c:pt>
                <c:pt idx="28">
                  <c:v>2594.5</c:v>
                </c:pt>
                <c:pt idx="29">
                  <c:v>2626.375</c:v>
                </c:pt>
                <c:pt idx="30">
                  <c:v>2658.5</c:v>
                </c:pt>
                <c:pt idx="31">
                  <c:v>2675.25</c:v>
                </c:pt>
                <c:pt idx="32">
                  <c:v>2701.5</c:v>
                </c:pt>
                <c:pt idx="33">
                  <c:v>2712.75</c:v>
                </c:pt>
                <c:pt idx="34">
                  <c:v>2749</c:v>
                </c:pt>
                <c:pt idx="35">
                  <c:v>2746.25</c:v>
                </c:pt>
                <c:pt idx="36">
                  <c:v>2733</c:v>
                </c:pt>
                <c:pt idx="37">
                  <c:v>2716.25</c:v>
                </c:pt>
                <c:pt idx="38">
                  <c:v>2686</c:v>
                </c:pt>
                <c:pt idx="39">
                  <c:v>2690.625</c:v>
                </c:pt>
                <c:pt idx="40">
                  <c:v>2681.75</c:v>
                </c:pt>
                <c:pt idx="41">
                  <c:v>2678</c:v>
                </c:pt>
                <c:pt idx="42">
                  <c:v>2658.75</c:v>
                </c:pt>
                <c:pt idx="43">
                  <c:v>2748.125</c:v>
                </c:pt>
                <c:pt idx="44">
                  <c:v>2835</c:v>
                </c:pt>
                <c:pt idx="45">
                  <c:v>2943.375</c:v>
                </c:pt>
                <c:pt idx="46">
                  <c:v>3055.75</c:v>
                </c:pt>
                <c:pt idx="47">
                  <c:v>3032</c:v>
                </c:pt>
                <c:pt idx="48">
                  <c:v>3008.75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490-4D9C-8032-315C9205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83816"/>
        <c:axId val="1320387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OPEX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OPEX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2556</c:v>
                      </c:pt>
                      <c:pt idx="3">
                        <c:v>2451</c:v>
                      </c:pt>
                      <c:pt idx="4">
                        <c:v>2185</c:v>
                      </c:pt>
                      <c:pt idx="5">
                        <c:v>2556</c:v>
                      </c:pt>
                      <c:pt idx="6">
                        <c:v>2633</c:v>
                      </c:pt>
                      <c:pt idx="7">
                        <c:v>2541</c:v>
                      </c:pt>
                      <c:pt idx="8">
                        <c:v>2219</c:v>
                      </c:pt>
                      <c:pt idx="9">
                        <c:v>2472</c:v>
                      </c:pt>
                      <c:pt idx="10">
                        <c:v>2603</c:v>
                      </c:pt>
                      <c:pt idx="11">
                        <c:v>2448</c:v>
                      </c:pt>
                      <c:pt idx="12">
                        <c:v>2269</c:v>
                      </c:pt>
                      <c:pt idx="13">
                        <c:v>2509</c:v>
                      </c:pt>
                      <c:pt idx="14">
                        <c:v>2813</c:v>
                      </c:pt>
                      <c:pt idx="15">
                        <c:v>2650</c:v>
                      </c:pt>
                      <c:pt idx="16">
                        <c:v>2348</c:v>
                      </c:pt>
                      <c:pt idx="17">
                        <c:v>2641</c:v>
                      </c:pt>
                      <c:pt idx="18">
                        <c:v>2737</c:v>
                      </c:pt>
                      <c:pt idx="19">
                        <c:v>2591</c:v>
                      </c:pt>
                      <c:pt idx="20">
                        <c:v>2264</c:v>
                      </c:pt>
                      <c:pt idx="21">
                        <c:v>2440</c:v>
                      </c:pt>
                      <c:pt idx="22">
                        <c:v>2532</c:v>
                      </c:pt>
                      <c:pt idx="23">
                        <c:v>2428</c:v>
                      </c:pt>
                      <c:pt idx="24">
                        <c:v>2185</c:v>
                      </c:pt>
                      <c:pt idx="25">
                        <c:v>2543</c:v>
                      </c:pt>
                      <c:pt idx="26">
                        <c:v>2742</c:v>
                      </c:pt>
                      <c:pt idx="27">
                        <c:v>2644.5</c:v>
                      </c:pt>
                      <c:pt idx="28">
                        <c:v>2448.5</c:v>
                      </c:pt>
                      <c:pt idx="29">
                        <c:v>2670.5</c:v>
                      </c:pt>
                      <c:pt idx="30">
                        <c:v>2870.5</c:v>
                      </c:pt>
                      <c:pt idx="31">
                        <c:v>2711.5</c:v>
                      </c:pt>
                      <c:pt idx="32">
                        <c:v>2553.5</c:v>
                      </c:pt>
                      <c:pt idx="33">
                        <c:v>2715.5</c:v>
                      </c:pt>
                      <c:pt idx="34">
                        <c:v>3015.5</c:v>
                      </c:pt>
                      <c:pt idx="35">
                        <c:v>2700.5</c:v>
                      </c:pt>
                      <c:pt idx="36">
                        <c:v>2500.5</c:v>
                      </c:pt>
                      <c:pt idx="37">
                        <c:v>2648.5</c:v>
                      </c:pt>
                      <c:pt idx="38">
                        <c:v>2894.5</c:v>
                      </c:pt>
                      <c:pt idx="39">
                        <c:v>2719</c:v>
                      </c:pt>
                      <c:pt idx="40">
                        <c:v>2465</c:v>
                      </c:pt>
                      <c:pt idx="41">
                        <c:v>2633.5</c:v>
                      </c:pt>
                      <c:pt idx="42">
                        <c:v>2817.5</c:v>
                      </c:pt>
                      <c:pt idx="43">
                        <c:v>3076.5</c:v>
                      </c:pt>
                      <c:pt idx="44">
                        <c:v>2812.5</c:v>
                      </c:pt>
                      <c:pt idx="45">
                        <c:v>3067</c:v>
                      </c:pt>
                      <c:pt idx="46">
                        <c:v>3267</c:v>
                      </c:pt>
                      <c:pt idx="47">
                        <c:v>2981.5</c:v>
                      </c:pt>
                      <c:pt idx="48">
                        <c:v>2719.5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6490-4D9C-8032-315C9205630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2370.1</c:v>
                      </c:pt>
                      <c:pt idx="5">
                        <c:v>2423.6999999999998</c:v>
                      </c:pt>
                      <c:pt idx="6">
                        <c:v>2502.1</c:v>
                      </c:pt>
                      <c:pt idx="7">
                        <c:v>2536</c:v>
                      </c:pt>
                      <c:pt idx="8">
                        <c:v>2432.1</c:v>
                      </c:pt>
                      <c:pt idx="9">
                        <c:v>2426</c:v>
                      </c:pt>
                      <c:pt idx="10">
                        <c:v>2480.6999999999998</c:v>
                      </c:pt>
                      <c:pt idx="11">
                        <c:v>2476.4</c:v>
                      </c:pt>
                      <c:pt idx="12">
                        <c:v>2409.8000000000002</c:v>
                      </c:pt>
                      <c:pt idx="13">
                        <c:v>2434.1999999999998</c:v>
                      </c:pt>
                      <c:pt idx="14">
                        <c:v>2576.5</c:v>
                      </c:pt>
                      <c:pt idx="15">
                        <c:v>2632.6</c:v>
                      </c:pt>
                      <c:pt idx="16">
                        <c:v>2547.6999999999998</c:v>
                      </c:pt>
                      <c:pt idx="17">
                        <c:v>2572.1</c:v>
                      </c:pt>
                      <c:pt idx="18">
                        <c:v>2621.7</c:v>
                      </c:pt>
                      <c:pt idx="19">
                        <c:v>2620.5</c:v>
                      </c:pt>
                      <c:pt idx="20">
                        <c:v>2494.4</c:v>
                      </c:pt>
                      <c:pt idx="21">
                        <c:v>2447.1</c:v>
                      </c:pt>
                      <c:pt idx="22">
                        <c:v>2456.6999999999998</c:v>
                      </c:pt>
                      <c:pt idx="23">
                        <c:v>2445.1999999999998</c:v>
                      </c:pt>
                      <c:pt idx="24">
                        <c:v>2352.8000000000002</c:v>
                      </c:pt>
                      <c:pt idx="25">
                        <c:v>2411.5</c:v>
                      </c:pt>
                      <c:pt idx="26">
                        <c:v>2539.5</c:v>
                      </c:pt>
                      <c:pt idx="27">
                        <c:v>2607.5</c:v>
                      </c:pt>
                      <c:pt idx="28">
                        <c:v>2575.4499999999998</c:v>
                      </c:pt>
                      <c:pt idx="29">
                        <c:v>2605.85</c:v>
                      </c:pt>
                      <c:pt idx="30">
                        <c:v>2703.5</c:v>
                      </c:pt>
                      <c:pt idx="31">
                        <c:v>2724.7</c:v>
                      </c:pt>
                      <c:pt idx="32">
                        <c:v>2676</c:v>
                      </c:pt>
                      <c:pt idx="33">
                        <c:v>2681.6</c:v>
                      </c:pt>
                      <c:pt idx="34">
                        <c:v>2802.7</c:v>
                      </c:pt>
                      <c:pt idx="35">
                        <c:v>2783.3</c:v>
                      </c:pt>
                      <c:pt idx="36">
                        <c:v>2685</c:v>
                      </c:pt>
                      <c:pt idx="37">
                        <c:v>2651.2</c:v>
                      </c:pt>
                      <c:pt idx="38">
                        <c:v>2722.5</c:v>
                      </c:pt>
                      <c:pt idx="39">
                        <c:v>2735.7</c:v>
                      </c:pt>
                      <c:pt idx="40">
                        <c:v>2645.45</c:v>
                      </c:pt>
                      <c:pt idx="41">
                        <c:v>2626.15</c:v>
                      </c:pt>
                      <c:pt idx="42">
                        <c:v>2681.95</c:v>
                      </c:pt>
                      <c:pt idx="43">
                        <c:v>2849.05</c:v>
                      </c:pt>
                      <c:pt idx="44">
                        <c:v>2874.8</c:v>
                      </c:pt>
                      <c:pt idx="45">
                        <c:v>2967.6</c:v>
                      </c:pt>
                      <c:pt idx="46">
                        <c:v>3097.05</c:v>
                      </c:pt>
                      <c:pt idx="47">
                        <c:v>3067.35</c:v>
                      </c:pt>
                      <c:pt idx="48">
                        <c:v>2942.35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90-4D9C-8032-315C9205630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2509.6875093864951</c:v>
                      </c:pt>
                      <c:pt idx="3">
                        <c:v>2496.2994121265338</c:v>
                      </c:pt>
                      <c:pt idx="4">
                        <c:v>2425.2841850349937</c:v>
                      </c:pt>
                      <c:pt idx="5">
                        <c:v>2455.1037507732754</c:v>
                      </c:pt>
                      <c:pt idx="6">
                        <c:v>2495.6863604584937</c:v>
                      </c:pt>
                      <c:pt idx="7">
                        <c:v>2506.0235415678376</c:v>
                      </c:pt>
                      <c:pt idx="8">
                        <c:v>2440.5462512452559</c:v>
                      </c:pt>
                      <c:pt idx="9">
                        <c:v>2447.7216426006062</c:v>
                      </c:pt>
                      <c:pt idx="10">
                        <c:v>2483.1445421743356</c:v>
                      </c:pt>
                      <c:pt idx="11">
                        <c:v>2475.1271879927472</c:v>
                      </c:pt>
                      <c:pt idx="12">
                        <c:v>2428.1043909850368</c:v>
                      </c:pt>
                      <c:pt idx="13">
                        <c:v>2446.5587144470128</c:v>
                      </c:pt>
                      <c:pt idx="14">
                        <c:v>2530.1531900404443</c:v>
                      </c:pt>
                      <c:pt idx="15">
                        <c:v>2557.4932623114928</c:v>
                      </c:pt>
                      <c:pt idx="16">
                        <c:v>2509.702579073225</c:v>
                      </c:pt>
                      <c:pt idx="17">
                        <c:v>2539.6548237625225</c:v>
                      </c:pt>
                      <c:pt idx="18">
                        <c:v>2584.6742229646898</c:v>
                      </c:pt>
                      <c:pt idx="19">
                        <c:v>2586.1172918404845</c:v>
                      </c:pt>
                      <c:pt idx="20">
                        <c:v>2512.6342342468333</c:v>
                      </c:pt>
                      <c:pt idx="21">
                        <c:v>2496.0645381962595</c:v>
                      </c:pt>
                      <c:pt idx="22">
                        <c:v>2504.2623210420384</c:v>
                      </c:pt>
                      <c:pt idx="23">
                        <c:v>2486.8649671237245</c:v>
                      </c:pt>
                      <c:pt idx="24">
                        <c:v>2418.0019742743898</c:v>
                      </c:pt>
                      <c:pt idx="25">
                        <c:v>2446.5171684479337</c:v>
                      </c:pt>
                      <c:pt idx="26">
                        <c:v>2513.9242356215518</c:v>
                      </c:pt>
                      <c:pt idx="27">
                        <c:v>2543.7118522978649</c:v>
                      </c:pt>
                      <c:pt idx="28">
                        <c:v>2521.9916335973207</c:v>
                      </c:pt>
                      <c:pt idx="29">
                        <c:v>2555.8701279158167</c:v>
                      </c:pt>
                      <c:pt idx="30">
                        <c:v>2627.6451167062178</c:v>
                      </c:pt>
                      <c:pt idx="31">
                        <c:v>2646.7745250760026</c:v>
                      </c:pt>
                      <c:pt idx="32">
                        <c:v>2625.4962594510248</c:v>
                      </c:pt>
                      <c:pt idx="33">
                        <c:v>2646.0283768440877</c:v>
                      </c:pt>
                      <c:pt idx="34">
                        <c:v>2730.3141486772574</c:v>
                      </c:pt>
                      <c:pt idx="35">
                        <c:v>2723.5127913460851</c:v>
                      </c:pt>
                      <c:pt idx="36">
                        <c:v>2672.6379634317841</c:v>
                      </c:pt>
                      <c:pt idx="37">
                        <c:v>2667.1314867477267</c:v>
                      </c:pt>
                      <c:pt idx="38">
                        <c:v>2718.9999644032928</c:v>
                      </c:pt>
                      <c:pt idx="39">
                        <c:v>2718.9999725237967</c:v>
                      </c:pt>
                      <c:pt idx="40">
                        <c:v>2661.0561890556464</c:v>
                      </c:pt>
                      <c:pt idx="41">
                        <c:v>2654.7699291163931</c:v>
                      </c:pt>
                      <c:pt idx="42">
                        <c:v>2691.8927519944664</c:v>
                      </c:pt>
                      <c:pt idx="43">
                        <c:v>2779.6313406142972</c:v>
                      </c:pt>
                      <c:pt idx="44">
                        <c:v>2787.1295086786859</c:v>
                      </c:pt>
                      <c:pt idx="45">
                        <c:v>2850.9750082947448</c:v>
                      </c:pt>
                      <c:pt idx="46">
                        <c:v>2945.8807746111161</c:v>
                      </c:pt>
                      <c:pt idx="47">
                        <c:v>2954.0064159752833</c:v>
                      </c:pt>
                      <c:pt idx="48">
                        <c:v>2900.5096031443654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90-4D9C-8032-315C9205630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2381.1611495251277</c:v>
                      </c:pt>
                      <c:pt idx="1">
                        <c:v>2546.6187915910123</c:v>
                      </c:pt>
                      <c:pt idx="2">
                        <c:v>2427.3409489741362</c:v>
                      </c:pt>
                      <c:pt idx="3">
                        <c:v>2017.4632892958491</c:v>
                      </c:pt>
                      <c:pt idx="4">
                        <c:v>2423.184896736901</c:v>
                      </c:pt>
                      <c:pt idx="5">
                        <c:v>2591.3651799802415</c:v>
                      </c:pt>
                      <c:pt idx="6">
                        <c:v>2469.8049852672084</c:v>
                      </c:pt>
                      <c:pt idx="7">
                        <c:v>2052.6032182653967</c:v>
                      </c:pt>
                      <c:pt idx="8">
                        <c:v>2465.2086439486739</c:v>
                      </c:pt>
                      <c:pt idx="9">
                        <c:v>2636.1115683694702</c:v>
                      </c:pt>
                      <c:pt idx="10">
                        <c:v>2512.2690215602806</c:v>
                      </c:pt>
                      <c:pt idx="11">
                        <c:v>2087.743147234944</c:v>
                      </c:pt>
                      <c:pt idx="12">
                        <c:v>2507.2323911604472</c:v>
                      </c:pt>
                      <c:pt idx="13">
                        <c:v>2680.8579567586994</c:v>
                      </c:pt>
                      <c:pt idx="14">
                        <c:v>2554.7330578533529</c:v>
                      </c:pt>
                      <c:pt idx="15">
                        <c:v>2122.8830762044918</c:v>
                      </c:pt>
                      <c:pt idx="16">
                        <c:v>2549.2561383722204</c:v>
                      </c:pt>
                      <c:pt idx="17">
                        <c:v>2725.6043451479286</c:v>
                      </c:pt>
                      <c:pt idx="18">
                        <c:v>2597.1970941464251</c:v>
                      </c:pt>
                      <c:pt idx="19">
                        <c:v>2158.0230051740391</c:v>
                      </c:pt>
                      <c:pt idx="20">
                        <c:v>2591.2798855839933</c:v>
                      </c:pt>
                      <c:pt idx="21">
                        <c:v>2770.3507335371578</c:v>
                      </c:pt>
                      <c:pt idx="22">
                        <c:v>2639.6611304394974</c:v>
                      </c:pt>
                      <c:pt idx="23">
                        <c:v>2193.1629341435864</c:v>
                      </c:pt>
                      <c:pt idx="24">
                        <c:v>2633.3036327957666</c:v>
                      </c:pt>
                      <c:pt idx="25">
                        <c:v>2815.0971219263865</c:v>
                      </c:pt>
                      <c:pt idx="26">
                        <c:v>2682.1251667325696</c:v>
                      </c:pt>
                      <c:pt idx="27">
                        <c:v>2228.3028631131342</c:v>
                      </c:pt>
                      <c:pt idx="28">
                        <c:v>2675.3273800075394</c:v>
                      </c:pt>
                      <c:pt idx="29">
                        <c:v>2859.8435103156157</c:v>
                      </c:pt>
                      <c:pt idx="30">
                        <c:v>2724.5892030256423</c:v>
                      </c:pt>
                      <c:pt idx="31">
                        <c:v>2263.4427920826815</c:v>
                      </c:pt>
                      <c:pt idx="32">
                        <c:v>2717.3511272193127</c:v>
                      </c:pt>
                      <c:pt idx="33">
                        <c:v>2904.5898987048449</c:v>
                      </c:pt>
                      <c:pt idx="34">
                        <c:v>2767.0532393187145</c:v>
                      </c:pt>
                      <c:pt idx="35">
                        <c:v>2298.5827210522293</c:v>
                      </c:pt>
                      <c:pt idx="36">
                        <c:v>2759.3748744310856</c:v>
                      </c:pt>
                      <c:pt idx="37">
                        <c:v>2949.3362870940741</c:v>
                      </c:pt>
                      <c:pt idx="38">
                        <c:v>2809.5172756117868</c:v>
                      </c:pt>
                      <c:pt idx="39">
                        <c:v>2333.7226500217766</c:v>
                      </c:pt>
                      <c:pt idx="40">
                        <c:v>2801.3986216428589</c:v>
                      </c:pt>
                      <c:pt idx="41">
                        <c:v>2994.0826754833029</c:v>
                      </c:pt>
                      <c:pt idx="42">
                        <c:v>2851.981311904859</c:v>
                      </c:pt>
                      <c:pt idx="43">
                        <c:v>2368.862578991324</c:v>
                      </c:pt>
                      <c:pt idx="44">
                        <c:v>2843.4223688546317</c:v>
                      </c:pt>
                      <c:pt idx="45">
                        <c:v>3038.8290638725321</c:v>
                      </c:pt>
                      <c:pt idx="46">
                        <c:v>2894.4453481979313</c:v>
                      </c:pt>
                      <c:pt idx="47">
                        <c:v>2404.0025079608718</c:v>
                      </c:pt>
                      <c:pt idx="48">
                        <c:v>2885.446116066405</c:v>
                      </c:pt>
                      <c:pt idx="49">
                        <c:v>3083.5754522617613</c:v>
                      </c:pt>
                      <c:pt idx="50">
                        <c:v>2936.9093844910039</c:v>
                      </c:pt>
                      <c:pt idx="51">
                        <c:v>2439.1424369304191</c:v>
                      </c:pt>
                      <c:pt idx="52">
                        <c:v>2927.4698632781779</c:v>
                      </c:pt>
                      <c:pt idx="53">
                        <c:v>3128.3218406509905</c:v>
                      </c:pt>
                      <c:pt idx="54">
                        <c:v>2979.3734207840757</c:v>
                      </c:pt>
                      <c:pt idx="55">
                        <c:v>2474.2823658999669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90-4D9C-8032-315C9205630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2373.4375</c:v>
                      </c:pt>
                      <c:pt idx="1">
                        <c:v>2547.520833333333</c:v>
                      </c:pt>
                      <c:pt idx="2">
                        <c:v>2419.3125</c:v>
                      </c:pt>
                      <c:pt idx="3">
                        <c:v>2171.5625</c:v>
                      </c:pt>
                      <c:pt idx="4">
                        <c:v>2417.539772727273</c:v>
                      </c:pt>
                      <c:pt idx="5">
                        <c:v>2591.623106060606</c:v>
                      </c:pt>
                      <c:pt idx="6">
                        <c:v>2463.414772727273</c:v>
                      </c:pt>
                      <c:pt idx="7">
                        <c:v>2215.664772727273</c:v>
                      </c:pt>
                      <c:pt idx="8">
                        <c:v>2461.6420454545455</c:v>
                      </c:pt>
                      <c:pt idx="9">
                        <c:v>2635.7253787878785</c:v>
                      </c:pt>
                      <c:pt idx="10">
                        <c:v>2507.517045454546</c:v>
                      </c:pt>
                      <c:pt idx="11">
                        <c:v>2259.7670454545455</c:v>
                      </c:pt>
                      <c:pt idx="12">
                        <c:v>2505.7443181818185</c:v>
                      </c:pt>
                      <c:pt idx="13">
                        <c:v>2679.8276515151515</c:v>
                      </c:pt>
                      <c:pt idx="14">
                        <c:v>2551.619318181818</c:v>
                      </c:pt>
                      <c:pt idx="15">
                        <c:v>2303.8693181818185</c:v>
                      </c:pt>
                      <c:pt idx="16">
                        <c:v>2549.846590909091</c:v>
                      </c:pt>
                      <c:pt idx="17">
                        <c:v>2723.929924242424</c:v>
                      </c:pt>
                      <c:pt idx="18">
                        <c:v>2595.721590909091</c:v>
                      </c:pt>
                      <c:pt idx="19">
                        <c:v>2347.971590909091</c:v>
                      </c:pt>
                      <c:pt idx="20">
                        <c:v>2593.948863636364</c:v>
                      </c:pt>
                      <c:pt idx="21">
                        <c:v>2768.032196969697</c:v>
                      </c:pt>
                      <c:pt idx="22">
                        <c:v>2639.823863636364</c:v>
                      </c:pt>
                      <c:pt idx="23">
                        <c:v>2392.073863636364</c:v>
                      </c:pt>
                      <c:pt idx="24">
                        <c:v>2638.0511363636365</c:v>
                      </c:pt>
                      <c:pt idx="25">
                        <c:v>2812.1344696969695</c:v>
                      </c:pt>
                      <c:pt idx="26">
                        <c:v>2683.9261363636369</c:v>
                      </c:pt>
                      <c:pt idx="27">
                        <c:v>2436.1761363636365</c:v>
                      </c:pt>
                      <c:pt idx="28">
                        <c:v>2682.1534090909095</c:v>
                      </c:pt>
                      <c:pt idx="29">
                        <c:v>2856.2367424242425</c:v>
                      </c:pt>
                      <c:pt idx="30">
                        <c:v>2728.028409090909</c:v>
                      </c:pt>
                      <c:pt idx="31">
                        <c:v>2480.2784090909095</c:v>
                      </c:pt>
                      <c:pt idx="32">
                        <c:v>2726.255681818182</c:v>
                      </c:pt>
                      <c:pt idx="33">
                        <c:v>2900.3390151515155</c:v>
                      </c:pt>
                      <c:pt idx="34">
                        <c:v>2772.130681818182</c:v>
                      </c:pt>
                      <c:pt idx="35">
                        <c:v>2524.380681818182</c:v>
                      </c:pt>
                      <c:pt idx="36">
                        <c:v>2770.357954545455</c:v>
                      </c:pt>
                      <c:pt idx="37">
                        <c:v>2944.441287878788</c:v>
                      </c:pt>
                      <c:pt idx="38">
                        <c:v>2816.232954545455</c:v>
                      </c:pt>
                      <c:pt idx="39">
                        <c:v>2568.482954545455</c:v>
                      </c:pt>
                      <c:pt idx="40">
                        <c:v>2814.4602272727275</c:v>
                      </c:pt>
                      <c:pt idx="41">
                        <c:v>2988.5435606060605</c:v>
                      </c:pt>
                      <c:pt idx="42">
                        <c:v>2860.3352272727279</c:v>
                      </c:pt>
                      <c:pt idx="43">
                        <c:v>2612.5852272727275</c:v>
                      </c:pt>
                      <c:pt idx="44">
                        <c:v>2858.5625000000005</c:v>
                      </c:pt>
                      <c:pt idx="45">
                        <c:v>3032.6458333333335</c:v>
                      </c:pt>
                      <c:pt idx="46">
                        <c:v>2904.4375</c:v>
                      </c:pt>
                      <c:pt idx="47">
                        <c:v>2656.6875000000005</c:v>
                      </c:pt>
                      <c:pt idx="48">
                        <c:v>2902.664772727273</c:v>
                      </c:pt>
                      <c:pt idx="49">
                        <c:v>3076.7481060606065</c:v>
                      </c:pt>
                      <c:pt idx="50">
                        <c:v>2948.539772727273</c:v>
                      </c:pt>
                      <c:pt idx="51">
                        <c:v>2700.789772727273</c:v>
                      </c:pt>
                      <c:pt idx="52">
                        <c:v>2946.767045454546</c:v>
                      </c:pt>
                      <c:pt idx="53">
                        <c:v>3120.850378787879</c:v>
                      </c:pt>
                      <c:pt idx="54">
                        <c:v>2992.642045454546</c:v>
                      </c:pt>
                      <c:pt idx="55">
                        <c:v>2744.892045454546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90-4D9C-8032-315C92056303}"/>
                  </c:ext>
                </c:extLst>
              </c15:ser>
            </c15:filteredLineSeries>
          </c:ext>
        </c:extLst>
      </c:lineChart>
      <c:catAx>
        <c:axId val="132038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7424"/>
        <c:crosses val="autoZero"/>
        <c:auto val="1"/>
        <c:lblAlgn val="ctr"/>
        <c:lblOffset val="100"/>
        <c:noMultiLvlLbl val="0"/>
      </c:catAx>
      <c:valAx>
        <c:axId val="132038742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Operaional Cost (million 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Operational Costs Forecasting - Simple Exponential Smoothing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16758510191814E-2"/>
          <c:y val="0.11746637925359051"/>
          <c:w val="0.89163382088857568"/>
          <c:h val="0.64824474865985848"/>
        </c:manualLayout>
      </c:layout>
      <c:lineChart>
        <c:grouping val="standard"/>
        <c:varyColors val="0"/>
        <c:ser>
          <c:idx val="0"/>
          <c:order val="0"/>
          <c:tx>
            <c:strRef>
              <c:f>'1. OPEX Forecast'!$D$3</c:f>
              <c:strCache>
                <c:ptCount val="1"/>
                <c:pt idx="0">
                  <c:v>Operating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OPEX Forecast'!$D$4:$D$51</c:f>
              <c:numCache>
                <c:formatCode>#,##0</c:formatCode>
                <c:ptCount val="48"/>
                <c:pt idx="0">
                  <c:v>2496</c:v>
                </c:pt>
                <c:pt idx="1">
                  <c:v>2556</c:v>
                </c:pt>
                <c:pt idx="2">
                  <c:v>2451</c:v>
                </c:pt>
                <c:pt idx="3">
                  <c:v>2185</c:v>
                </c:pt>
                <c:pt idx="4">
                  <c:v>2556</c:v>
                </c:pt>
                <c:pt idx="5">
                  <c:v>2633</c:v>
                </c:pt>
                <c:pt idx="6">
                  <c:v>2541</c:v>
                </c:pt>
                <c:pt idx="7">
                  <c:v>2219</c:v>
                </c:pt>
                <c:pt idx="8">
                  <c:v>2472</c:v>
                </c:pt>
                <c:pt idx="9">
                  <c:v>2603</c:v>
                </c:pt>
                <c:pt idx="10">
                  <c:v>2448</c:v>
                </c:pt>
                <c:pt idx="11">
                  <c:v>2269</c:v>
                </c:pt>
                <c:pt idx="12">
                  <c:v>2509</c:v>
                </c:pt>
                <c:pt idx="13">
                  <c:v>2813</c:v>
                </c:pt>
                <c:pt idx="14">
                  <c:v>2650</c:v>
                </c:pt>
                <c:pt idx="15">
                  <c:v>2348</c:v>
                </c:pt>
                <c:pt idx="16">
                  <c:v>2641</c:v>
                </c:pt>
                <c:pt idx="17">
                  <c:v>2737</c:v>
                </c:pt>
                <c:pt idx="18">
                  <c:v>2591</c:v>
                </c:pt>
                <c:pt idx="19">
                  <c:v>2264</c:v>
                </c:pt>
                <c:pt idx="20">
                  <c:v>2440</c:v>
                </c:pt>
                <c:pt idx="21">
                  <c:v>2532</c:v>
                </c:pt>
                <c:pt idx="22">
                  <c:v>2428</c:v>
                </c:pt>
                <c:pt idx="23">
                  <c:v>2185</c:v>
                </c:pt>
                <c:pt idx="24">
                  <c:v>2543</c:v>
                </c:pt>
                <c:pt idx="25">
                  <c:v>2742</c:v>
                </c:pt>
                <c:pt idx="26">
                  <c:v>2644.5</c:v>
                </c:pt>
                <c:pt idx="27">
                  <c:v>2448.5</c:v>
                </c:pt>
                <c:pt idx="28">
                  <c:v>2670.5</c:v>
                </c:pt>
                <c:pt idx="29">
                  <c:v>2870.5</c:v>
                </c:pt>
                <c:pt idx="30">
                  <c:v>2711.5</c:v>
                </c:pt>
                <c:pt idx="31">
                  <c:v>2553.5</c:v>
                </c:pt>
                <c:pt idx="32">
                  <c:v>2715.5</c:v>
                </c:pt>
                <c:pt idx="33">
                  <c:v>3015.5</c:v>
                </c:pt>
                <c:pt idx="34">
                  <c:v>2700.5</c:v>
                </c:pt>
                <c:pt idx="35">
                  <c:v>2500.5</c:v>
                </c:pt>
                <c:pt idx="36">
                  <c:v>2648.5</c:v>
                </c:pt>
                <c:pt idx="37">
                  <c:v>2894.5</c:v>
                </c:pt>
                <c:pt idx="38">
                  <c:v>2719</c:v>
                </c:pt>
                <c:pt idx="39">
                  <c:v>2465</c:v>
                </c:pt>
                <c:pt idx="40">
                  <c:v>2633.5</c:v>
                </c:pt>
                <c:pt idx="41">
                  <c:v>2817.5</c:v>
                </c:pt>
                <c:pt idx="42">
                  <c:v>3076.5</c:v>
                </c:pt>
                <c:pt idx="43">
                  <c:v>2812.5</c:v>
                </c:pt>
                <c:pt idx="44">
                  <c:v>3067</c:v>
                </c:pt>
                <c:pt idx="45">
                  <c:v>3267</c:v>
                </c:pt>
                <c:pt idx="46">
                  <c:v>2981.5</c:v>
                </c:pt>
                <c:pt idx="47">
                  <c:v>2719.5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C4-409C-B151-9490B6B4349F}"/>
            </c:ext>
          </c:extLst>
        </c:ser>
        <c:ser>
          <c:idx val="5"/>
          <c:order val="5"/>
          <c:tx>
            <c:strRef>
              <c:f>'1. OPEX Forecast'!$U$3</c:f>
              <c:strCache>
                <c:ptCount val="1"/>
                <c:pt idx="0">
                  <c:v> SES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OPEX Forecast'!$U$4:$U$52</c:f>
              <c:numCache>
                <c:formatCode>_(* #,##0_);_(* \(#,##0\);_(* "-"??_);_(@_)</c:formatCode>
                <c:ptCount val="49"/>
                <c:pt idx="1">
                  <c:v>2496</c:v>
                </c:pt>
                <c:pt idx="2">
                  <c:v>2509.6875093864951</c:v>
                </c:pt>
                <c:pt idx="3">
                  <c:v>2496.2994121265338</c:v>
                </c:pt>
                <c:pt idx="4">
                  <c:v>2425.2841850349937</c:v>
                </c:pt>
                <c:pt idx="5">
                  <c:v>2455.1037507732754</c:v>
                </c:pt>
                <c:pt idx="6">
                  <c:v>2495.6863604584937</c:v>
                </c:pt>
                <c:pt idx="7">
                  <c:v>2506.0235415678376</c:v>
                </c:pt>
                <c:pt idx="8">
                  <c:v>2440.5462512452559</c:v>
                </c:pt>
                <c:pt idx="9">
                  <c:v>2447.7216426006062</c:v>
                </c:pt>
                <c:pt idx="10">
                  <c:v>2483.1445421743356</c:v>
                </c:pt>
                <c:pt idx="11">
                  <c:v>2475.1271879927472</c:v>
                </c:pt>
                <c:pt idx="12">
                  <c:v>2428.1043909850368</c:v>
                </c:pt>
                <c:pt idx="13">
                  <c:v>2446.5587144470128</c:v>
                </c:pt>
                <c:pt idx="14">
                  <c:v>2530.1531900404443</c:v>
                </c:pt>
                <c:pt idx="15">
                  <c:v>2557.4932623114928</c:v>
                </c:pt>
                <c:pt idx="16">
                  <c:v>2509.702579073225</c:v>
                </c:pt>
                <c:pt idx="17">
                  <c:v>2539.6548237625225</c:v>
                </c:pt>
                <c:pt idx="18">
                  <c:v>2584.6742229646898</c:v>
                </c:pt>
                <c:pt idx="19">
                  <c:v>2586.1172918404845</c:v>
                </c:pt>
                <c:pt idx="20">
                  <c:v>2512.6342342468333</c:v>
                </c:pt>
                <c:pt idx="21">
                  <c:v>2496.0645381962595</c:v>
                </c:pt>
                <c:pt idx="22">
                  <c:v>2504.2623210420384</c:v>
                </c:pt>
                <c:pt idx="23">
                  <c:v>2486.8649671237245</c:v>
                </c:pt>
                <c:pt idx="24">
                  <c:v>2418.0019742743898</c:v>
                </c:pt>
                <c:pt idx="25">
                  <c:v>2446.5171684479337</c:v>
                </c:pt>
                <c:pt idx="26">
                  <c:v>2513.9242356215518</c:v>
                </c:pt>
                <c:pt idx="27">
                  <c:v>2543.7118522978649</c:v>
                </c:pt>
                <c:pt idx="28">
                  <c:v>2521.9916335973207</c:v>
                </c:pt>
                <c:pt idx="29">
                  <c:v>2555.8701279158167</c:v>
                </c:pt>
                <c:pt idx="30">
                  <c:v>2627.6451167062178</c:v>
                </c:pt>
                <c:pt idx="31">
                  <c:v>2646.7745250760026</c:v>
                </c:pt>
                <c:pt idx="32">
                  <c:v>2625.4962594510248</c:v>
                </c:pt>
                <c:pt idx="33">
                  <c:v>2646.0283768440877</c:v>
                </c:pt>
                <c:pt idx="34">
                  <c:v>2730.3141486772574</c:v>
                </c:pt>
                <c:pt idx="35">
                  <c:v>2723.5127913460851</c:v>
                </c:pt>
                <c:pt idx="36">
                  <c:v>2672.6379634317841</c:v>
                </c:pt>
                <c:pt idx="37">
                  <c:v>2667.1314867477267</c:v>
                </c:pt>
                <c:pt idx="38">
                  <c:v>2718.9999644032928</c:v>
                </c:pt>
                <c:pt idx="39">
                  <c:v>2718.9999725237967</c:v>
                </c:pt>
                <c:pt idx="40">
                  <c:v>2661.0561890556464</c:v>
                </c:pt>
                <c:pt idx="41">
                  <c:v>2654.7699291163931</c:v>
                </c:pt>
                <c:pt idx="42">
                  <c:v>2691.8927519944664</c:v>
                </c:pt>
                <c:pt idx="43">
                  <c:v>2779.6313406142972</c:v>
                </c:pt>
                <c:pt idx="44">
                  <c:v>2787.1295086786859</c:v>
                </c:pt>
                <c:pt idx="45">
                  <c:v>2850.9750082947448</c:v>
                </c:pt>
                <c:pt idx="46">
                  <c:v>2945.8807746111161</c:v>
                </c:pt>
                <c:pt idx="47">
                  <c:v>2954.0064159752833</c:v>
                </c:pt>
                <c:pt idx="48">
                  <c:v>2900.5096031443654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BBC4-409C-B151-9490B6B4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83816"/>
        <c:axId val="1320387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OPEX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OPEX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2556</c:v>
                      </c:pt>
                      <c:pt idx="3">
                        <c:v>2451</c:v>
                      </c:pt>
                      <c:pt idx="4">
                        <c:v>2185</c:v>
                      </c:pt>
                      <c:pt idx="5">
                        <c:v>2556</c:v>
                      </c:pt>
                      <c:pt idx="6">
                        <c:v>2633</c:v>
                      </c:pt>
                      <c:pt idx="7">
                        <c:v>2541</c:v>
                      </c:pt>
                      <c:pt idx="8">
                        <c:v>2219</c:v>
                      </c:pt>
                      <c:pt idx="9">
                        <c:v>2472</c:v>
                      </c:pt>
                      <c:pt idx="10">
                        <c:v>2603</c:v>
                      </c:pt>
                      <c:pt idx="11">
                        <c:v>2448</c:v>
                      </c:pt>
                      <c:pt idx="12">
                        <c:v>2269</c:v>
                      </c:pt>
                      <c:pt idx="13">
                        <c:v>2509</c:v>
                      </c:pt>
                      <c:pt idx="14">
                        <c:v>2813</c:v>
                      </c:pt>
                      <c:pt idx="15">
                        <c:v>2650</c:v>
                      </c:pt>
                      <c:pt idx="16">
                        <c:v>2348</c:v>
                      </c:pt>
                      <c:pt idx="17">
                        <c:v>2641</c:v>
                      </c:pt>
                      <c:pt idx="18">
                        <c:v>2737</c:v>
                      </c:pt>
                      <c:pt idx="19">
                        <c:v>2591</c:v>
                      </c:pt>
                      <c:pt idx="20">
                        <c:v>2264</c:v>
                      </c:pt>
                      <c:pt idx="21">
                        <c:v>2440</c:v>
                      </c:pt>
                      <c:pt idx="22">
                        <c:v>2532</c:v>
                      </c:pt>
                      <c:pt idx="23">
                        <c:v>2428</c:v>
                      </c:pt>
                      <c:pt idx="24">
                        <c:v>2185</c:v>
                      </c:pt>
                      <c:pt idx="25">
                        <c:v>2543</c:v>
                      </c:pt>
                      <c:pt idx="26">
                        <c:v>2742</c:v>
                      </c:pt>
                      <c:pt idx="27">
                        <c:v>2644.5</c:v>
                      </c:pt>
                      <c:pt idx="28">
                        <c:v>2448.5</c:v>
                      </c:pt>
                      <c:pt idx="29">
                        <c:v>2670.5</c:v>
                      </c:pt>
                      <c:pt idx="30">
                        <c:v>2870.5</c:v>
                      </c:pt>
                      <c:pt idx="31">
                        <c:v>2711.5</c:v>
                      </c:pt>
                      <c:pt idx="32">
                        <c:v>2553.5</c:v>
                      </c:pt>
                      <c:pt idx="33">
                        <c:v>2715.5</c:v>
                      </c:pt>
                      <c:pt idx="34">
                        <c:v>3015.5</c:v>
                      </c:pt>
                      <c:pt idx="35">
                        <c:v>2700.5</c:v>
                      </c:pt>
                      <c:pt idx="36">
                        <c:v>2500.5</c:v>
                      </c:pt>
                      <c:pt idx="37">
                        <c:v>2648.5</c:v>
                      </c:pt>
                      <c:pt idx="38">
                        <c:v>2894.5</c:v>
                      </c:pt>
                      <c:pt idx="39">
                        <c:v>2719</c:v>
                      </c:pt>
                      <c:pt idx="40">
                        <c:v>2465</c:v>
                      </c:pt>
                      <c:pt idx="41">
                        <c:v>2633.5</c:v>
                      </c:pt>
                      <c:pt idx="42">
                        <c:v>2817.5</c:v>
                      </c:pt>
                      <c:pt idx="43">
                        <c:v>3076.5</c:v>
                      </c:pt>
                      <c:pt idx="44">
                        <c:v>2812.5</c:v>
                      </c:pt>
                      <c:pt idx="45">
                        <c:v>3067</c:v>
                      </c:pt>
                      <c:pt idx="46">
                        <c:v>3267</c:v>
                      </c:pt>
                      <c:pt idx="47">
                        <c:v>2981.5</c:v>
                      </c:pt>
                      <c:pt idx="48">
                        <c:v>2719.5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BBC4-409C-B151-9490B6B434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2501</c:v>
                      </c:pt>
                      <c:pt idx="4">
                        <c:v>2397.3333333333335</c:v>
                      </c:pt>
                      <c:pt idx="5">
                        <c:v>2397.3333333333335</c:v>
                      </c:pt>
                      <c:pt idx="6">
                        <c:v>2458</c:v>
                      </c:pt>
                      <c:pt idx="7">
                        <c:v>2576.6666666666665</c:v>
                      </c:pt>
                      <c:pt idx="8">
                        <c:v>2464.3333333333335</c:v>
                      </c:pt>
                      <c:pt idx="9">
                        <c:v>2410.6666666666665</c:v>
                      </c:pt>
                      <c:pt idx="10">
                        <c:v>2431.3333333333335</c:v>
                      </c:pt>
                      <c:pt idx="11">
                        <c:v>2507.6666666666665</c:v>
                      </c:pt>
                      <c:pt idx="12">
                        <c:v>2440</c:v>
                      </c:pt>
                      <c:pt idx="13">
                        <c:v>2408.6666666666665</c:v>
                      </c:pt>
                      <c:pt idx="14">
                        <c:v>2530.3333333333335</c:v>
                      </c:pt>
                      <c:pt idx="15">
                        <c:v>2657.3333333333335</c:v>
                      </c:pt>
                      <c:pt idx="16">
                        <c:v>2603.6666666666665</c:v>
                      </c:pt>
                      <c:pt idx="17">
                        <c:v>2546.3333333333335</c:v>
                      </c:pt>
                      <c:pt idx="18">
                        <c:v>2575.3333333333335</c:v>
                      </c:pt>
                      <c:pt idx="19">
                        <c:v>2656.3333333333335</c:v>
                      </c:pt>
                      <c:pt idx="20">
                        <c:v>2530.6666666666665</c:v>
                      </c:pt>
                      <c:pt idx="21">
                        <c:v>2431.6666666666665</c:v>
                      </c:pt>
                      <c:pt idx="22">
                        <c:v>2412</c:v>
                      </c:pt>
                      <c:pt idx="23">
                        <c:v>2466.6666666666665</c:v>
                      </c:pt>
                      <c:pt idx="24">
                        <c:v>2381.6666666666665</c:v>
                      </c:pt>
                      <c:pt idx="25">
                        <c:v>2385.3333333333335</c:v>
                      </c:pt>
                      <c:pt idx="26">
                        <c:v>2490</c:v>
                      </c:pt>
                      <c:pt idx="27">
                        <c:v>2643.1666666666665</c:v>
                      </c:pt>
                      <c:pt idx="28">
                        <c:v>2611.6666666666665</c:v>
                      </c:pt>
                      <c:pt idx="29">
                        <c:v>2587.8333333333335</c:v>
                      </c:pt>
                      <c:pt idx="30">
                        <c:v>2663.1666666666665</c:v>
                      </c:pt>
                      <c:pt idx="31">
                        <c:v>2750.8333333333335</c:v>
                      </c:pt>
                      <c:pt idx="32">
                        <c:v>2711.8333333333335</c:v>
                      </c:pt>
                      <c:pt idx="33">
                        <c:v>2660.1666666666665</c:v>
                      </c:pt>
                      <c:pt idx="34">
                        <c:v>2761.5</c:v>
                      </c:pt>
                      <c:pt idx="35">
                        <c:v>2810.5</c:v>
                      </c:pt>
                      <c:pt idx="36">
                        <c:v>2738.8333333333335</c:v>
                      </c:pt>
                      <c:pt idx="37">
                        <c:v>2616.5</c:v>
                      </c:pt>
                      <c:pt idx="38">
                        <c:v>2681.1666666666665</c:v>
                      </c:pt>
                      <c:pt idx="39">
                        <c:v>2754</c:v>
                      </c:pt>
                      <c:pt idx="40">
                        <c:v>2692.8333333333335</c:v>
                      </c:pt>
                      <c:pt idx="41">
                        <c:v>2605.8333333333335</c:v>
                      </c:pt>
                      <c:pt idx="42">
                        <c:v>2638.6666666666665</c:v>
                      </c:pt>
                      <c:pt idx="43">
                        <c:v>2842.5</c:v>
                      </c:pt>
                      <c:pt idx="44">
                        <c:v>2902.1666666666665</c:v>
                      </c:pt>
                      <c:pt idx="45">
                        <c:v>2985.3333333333335</c:v>
                      </c:pt>
                      <c:pt idx="46">
                        <c:v>3048.8333333333335</c:v>
                      </c:pt>
                      <c:pt idx="47">
                        <c:v>3105.1666666666665</c:v>
                      </c:pt>
                      <c:pt idx="48">
                        <c:v>2989.3333333333335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C4-409C-B151-9490B6B434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2422</c:v>
                      </c:pt>
                      <c:pt idx="5">
                        <c:v>2437</c:v>
                      </c:pt>
                      <c:pt idx="6">
                        <c:v>2456.25</c:v>
                      </c:pt>
                      <c:pt idx="7">
                        <c:v>2478.75</c:v>
                      </c:pt>
                      <c:pt idx="8">
                        <c:v>2487.25</c:v>
                      </c:pt>
                      <c:pt idx="9">
                        <c:v>2466.25</c:v>
                      </c:pt>
                      <c:pt idx="10">
                        <c:v>2458.75</c:v>
                      </c:pt>
                      <c:pt idx="11">
                        <c:v>2435.5</c:v>
                      </c:pt>
                      <c:pt idx="12">
                        <c:v>2448</c:v>
                      </c:pt>
                      <c:pt idx="13">
                        <c:v>2457.25</c:v>
                      </c:pt>
                      <c:pt idx="14">
                        <c:v>2509.75</c:v>
                      </c:pt>
                      <c:pt idx="15">
                        <c:v>2560.25</c:v>
                      </c:pt>
                      <c:pt idx="16">
                        <c:v>2580</c:v>
                      </c:pt>
                      <c:pt idx="17">
                        <c:v>2613</c:v>
                      </c:pt>
                      <c:pt idx="18">
                        <c:v>2594</c:v>
                      </c:pt>
                      <c:pt idx="19">
                        <c:v>2579.25</c:v>
                      </c:pt>
                      <c:pt idx="20">
                        <c:v>2558.25</c:v>
                      </c:pt>
                      <c:pt idx="21">
                        <c:v>2508</c:v>
                      </c:pt>
                      <c:pt idx="22">
                        <c:v>2456.75</c:v>
                      </c:pt>
                      <c:pt idx="23">
                        <c:v>2416</c:v>
                      </c:pt>
                      <c:pt idx="24">
                        <c:v>2396.25</c:v>
                      </c:pt>
                      <c:pt idx="25">
                        <c:v>2422</c:v>
                      </c:pt>
                      <c:pt idx="26">
                        <c:v>2474.5</c:v>
                      </c:pt>
                      <c:pt idx="27">
                        <c:v>2528.625</c:v>
                      </c:pt>
                      <c:pt idx="28">
                        <c:v>2594.5</c:v>
                      </c:pt>
                      <c:pt idx="29">
                        <c:v>2626.375</c:v>
                      </c:pt>
                      <c:pt idx="30">
                        <c:v>2658.5</c:v>
                      </c:pt>
                      <c:pt idx="31">
                        <c:v>2675.25</c:v>
                      </c:pt>
                      <c:pt idx="32">
                        <c:v>2701.5</c:v>
                      </c:pt>
                      <c:pt idx="33">
                        <c:v>2712.75</c:v>
                      </c:pt>
                      <c:pt idx="34">
                        <c:v>2749</c:v>
                      </c:pt>
                      <c:pt idx="35">
                        <c:v>2746.25</c:v>
                      </c:pt>
                      <c:pt idx="36">
                        <c:v>2733</c:v>
                      </c:pt>
                      <c:pt idx="37">
                        <c:v>2716.25</c:v>
                      </c:pt>
                      <c:pt idx="38">
                        <c:v>2686</c:v>
                      </c:pt>
                      <c:pt idx="39">
                        <c:v>2690.625</c:v>
                      </c:pt>
                      <c:pt idx="40">
                        <c:v>2681.75</c:v>
                      </c:pt>
                      <c:pt idx="41">
                        <c:v>2678</c:v>
                      </c:pt>
                      <c:pt idx="42">
                        <c:v>2658.75</c:v>
                      </c:pt>
                      <c:pt idx="43">
                        <c:v>2748.125</c:v>
                      </c:pt>
                      <c:pt idx="44">
                        <c:v>2835</c:v>
                      </c:pt>
                      <c:pt idx="45">
                        <c:v>2943.375</c:v>
                      </c:pt>
                      <c:pt idx="46">
                        <c:v>3055.75</c:v>
                      </c:pt>
                      <c:pt idx="47">
                        <c:v>3032</c:v>
                      </c:pt>
                      <c:pt idx="48">
                        <c:v>3008.75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C4-409C-B151-9490B6B434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2370.1</c:v>
                      </c:pt>
                      <c:pt idx="5">
                        <c:v>2423.6999999999998</c:v>
                      </c:pt>
                      <c:pt idx="6">
                        <c:v>2502.1</c:v>
                      </c:pt>
                      <c:pt idx="7">
                        <c:v>2536</c:v>
                      </c:pt>
                      <c:pt idx="8">
                        <c:v>2432.1</c:v>
                      </c:pt>
                      <c:pt idx="9">
                        <c:v>2426</c:v>
                      </c:pt>
                      <c:pt idx="10">
                        <c:v>2480.6999999999998</c:v>
                      </c:pt>
                      <c:pt idx="11">
                        <c:v>2476.4</c:v>
                      </c:pt>
                      <c:pt idx="12">
                        <c:v>2409.8000000000002</c:v>
                      </c:pt>
                      <c:pt idx="13">
                        <c:v>2434.1999999999998</c:v>
                      </c:pt>
                      <c:pt idx="14">
                        <c:v>2576.5</c:v>
                      </c:pt>
                      <c:pt idx="15">
                        <c:v>2632.6</c:v>
                      </c:pt>
                      <c:pt idx="16">
                        <c:v>2547.6999999999998</c:v>
                      </c:pt>
                      <c:pt idx="17">
                        <c:v>2572.1</c:v>
                      </c:pt>
                      <c:pt idx="18">
                        <c:v>2621.7</c:v>
                      </c:pt>
                      <c:pt idx="19">
                        <c:v>2620.5</c:v>
                      </c:pt>
                      <c:pt idx="20">
                        <c:v>2494.4</c:v>
                      </c:pt>
                      <c:pt idx="21">
                        <c:v>2447.1</c:v>
                      </c:pt>
                      <c:pt idx="22">
                        <c:v>2456.6999999999998</c:v>
                      </c:pt>
                      <c:pt idx="23">
                        <c:v>2445.1999999999998</c:v>
                      </c:pt>
                      <c:pt idx="24">
                        <c:v>2352.8000000000002</c:v>
                      </c:pt>
                      <c:pt idx="25">
                        <c:v>2411.5</c:v>
                      </c:pt>
                      <c:pt idx="26">
                        <c:v>2539.5</c:v>
                      </c:pt>
                      <c:pt idx="27">
                        <c:v>2607.5</c:v>
                      </c:pt>
                      <c:pt idx="28">
                        <c:v>2575.4499999999998</c:v>
                      </c:pt>
                      <c:pt idx="29">
                        <c:v>2605.85</c:v>
                      </c:pt>
                      <c:pt idx="30">
                        <c:v>2703.5</c:v>
                      </c:pt>
                      <c:pt idx="31">
                        <c:v>2724.7</c:v>
                      </c:pt>
                      <c:pt idx="32">
                        <c:v>2676</c:v>
                      </c:pt>
                      <c:pt idx="33">
                        <c:v>2681.6</c:v>
                      </c:pt>
                      <c:pt idx="34">
                        <c:v>2802.7</c:v>
                      </c:pt>
                      <c:pt idx="35">
                        <c:v>2783.3</c:v>
                      </c:pt>
                      <c:pt idx="36">
                        <c:v>2685</c:v>
                      </c:pt>
                      <c:pt idx="37">
                        <c:v>2651.2</c:v>
                      </c:pt>
                      <c:pt idx="38">
                        <c:v>2722.5</c:v>
                      </c:pt>
                      <c:pt idx="39">
                        <c:v>2735.7</c:v>
                      </c:pt>
                      <c:pt idx="40">
                        <c:v>2645.45</c:v>
                      </c:pt>
                      <c:pt idx="41">
                        <c:v>2626.15</c:v>
                      </c:pt>
                      <c:pt idx="42">
                        <c:v>2681.95</c:v>
                      </c:pt>
                      <c:pt idx="43">
                        <c:v>2849.05</c:v>
                      </c:pt>
                      <c:pt idx="44">
                        <c:v>2874.8</c:v>
                      </c:pt>
                      <c:pt idx="45">
                        <c:v>2967.6</c:v>
                      </c:pt>
                      <c:pt idx="46">
                        <c:v>3097.05</c:v>
                      </c:pt>
                      <c:pt idx="47">
                        <c:v>3067.35</c:v>
                      </c:pt>
                      <c:pt idx="48">
                        <c:v>2942.35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C4-409C-B151-9490B6B434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2381.1611495251277</c:v>
                      </c:pt>
                      <c:pt idx="1">
                        <c:v>2546.6187915910123</c:v>
                      </c:pt>
                      <c:pt idx="2">
                        <c:v>2427.3409489741362</c:v>
                      </c:pt>
                      <c:pt idx="3">
                        <c:v>2017.4632892958491</c:v>
                      </c:pt>
                      <c:pt idx="4">
                        <c:v>2423.184896736901</c:v>
                      </c:pt>
                      <c:pt idx="5">
                        <c:v>2591.3651799802415</c:v>
                      </c:pt>
                      <c:pt idx="6">
                        <c:v>2469.8049852672084</c:v>
                      </c:pt>
                      <c:pt idx="7">
                        <c:v>2052.6032182653967</c:v>
                      </c:pt>
                      <c:pt idx="8">
                        <c:v>2465.2086439486739</c:v>
                      </c:pt>
                      <c:pt idx="9">
                        <c:v>2636.1115683694702</c:v>
                      </c:pt>
                      <c:pt idx="10">
                        <c:v>2512.2690215602806</c:v>
                      </c:pt>
                      <c:pt idx="11">
                        <c:v>2087.743147234944</c:v>
                      </c:pt>
                      <c:pt idx="12">
                        <c:v>2507.2323911604472</c:v>
                      </c:pt>
                      <c:pt idx="13">
                        <c:v>2680.8579567586994</c:v>
                      </c:pt>
                      <c:pt idx="14">
                        <c:v>2554.7330578533529</c:v>
                      </c:pt>
                      <c:pt idx="15">
                        <c:v>2122.8830762044918</c:v>
                      </c:pt>
                      <c:pt idx="16">
                        <c:v>2549.2561383722204</c:v>
                      </c:pt>
                      <c:pt idx="17">
                        <c:v>2725.6043451479286</c:v>
                      </c:pt>
                      <c:pt idx="18">
                        <c:v>2597.1970941464251</c:v>
                      </c:pt>
                      <c:pt idx="19">
                        <c:v>2158.0230051740391</c:v>
                      </c:pt>
                      <c:pt idx="20">
                        <c:v>2591.2798855839933</c:v>
                      </c:pt>
                      <c:pt idx="21">
                        <c:v>2770.3507335371578</c:v>
                      </c:pt>
                      <c:pt idx="22">
                        <c:v>2639.6611304394974</c:v>
                      </c:pt>
                      <c:pt idx="23">
                        <c:v>2193.1629341435864</c:v>
                      </c:pt>
                      <c:pt idx="24">
                        <c:v>2633.3036327957666</c:v>
                      </c:pt>
                      <c:pt idx="25">
                        <c:v>2815.0971219263865</c:v>
                      </c:pt>
                      <c:pt idx="26">
                        <c:v>2682.1251667325696</c:v>
                      </c:pt>
                      <c:pt idx="27">
                        <c:v>2228.3028631131342</c:v>
                      </c:pt>
                      <c:pt idx="28">
                        <c:v>2675.3273800075394</c:v>
                      </c:pt>
                      <c:pt idx="29">
                        <c:v>2859.8435103156157</c:v>
                      </c:pt>
                      <c:pt idx="30">
                        <c:v>2724.5892030256423</c:v>
                      </c:pt>
                      <c:pt idx="31">
                        <c:v>2263.4427920826815</c:v>
                      </c:pt>
                      <c:pt idx="32">
                        <c:v>2717.3511272193127</c:v>
                      </c:pt>
                      <c:pt idx="33">
                        <c:v>2904.5898987048449</c:v>
                      </c:pt>
                      <c:pt idx="34">
                        <c:v>2767.0532393187145</c:v>
                      </c:pt>
                      <c:pt idx="35">
                        <c:v>2298.5827210522293</c:v>
                      </c:pt>
                      <c:pt idx="36">
                        <c:v>2759.3748744310856</c:v>
                      </c:pt>
                      <c:pt idx="37">
                        <c:v>2949.3362870940741</c:v>
                      </c:pt>
                      <c:pt idx="38">
                        <c:v>2809.5172756117868</c:v>
                      </c:pt>
                      <c:pt idx="39">
                        <c:v>2333.7226500217766</c:v>
                      </c:pt>
                      <c:pt idx="40">
                        <c:v>2801.3986216428589</c:v>
                      </c:pt>
                      <c:pt idx="41">
                        <c:v>2994.0826754833029</c:v>
                      </c:pt>
                      <c:pt idx="42">
                        <c:v>2851.981311904859</c:v>
                      </c:pt>
                      <c:pt idx="43">
                        <c:v>2368.862578991324</c:v>
                      </c:pt>
                      <c:pt idx="44">
                        <c:v>2843.4223688546317</c:v>
                      </c:pt>
                      <c:pt idx="45">
                        <c:v>3038.8290638725321</c:v>
                      </c:pt>
                      <c:pt idx="46">
                        <c:v>2894.4453481979313</c:v>
                      </c:pt>
                      <c:pt idx="47">
                        <c:v>2404.0025079608718</c:v>
                      </c:pt>
                      <c:pt idx="48">
                        <c:v>2885.446116066405</c:v>
                      </c:pt>
                      <c:pt idx="49">
                        <c:v>3083.5754522617613</c:v>
                      </c:pt>
                      <c:pt idx="50">
                        <c:v>2936.9093844910039</c:v>
                      </c:pt>
                      <c:pt idx="51">
                        <c:v>2439.1424369304191</c:v>
                      </c:pt>
                      <c:pt idx="52">
                        <c:v>2927.4698632781779</c:v>
                      </c:pt>
                      <c:pt idx="53">
                        <c:v>3128.3218406509905</c:v>
                      </c:pt>
                      <c:pt idx="54">
                        <c:v>2979.3734207840757</c:v>
                      </c:pt>
                      <c:pt idx="55">
                        <c:v>2474.2823658999669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C4-409C-B151-9490B6B434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2373.4375</c:v>
                      </c:pt>
                      <c:pt idx="1">
                        <c:v>2547.520833333333</c:v>
                      </c:pt>
                      <c:pt idx="2">
                        <c:v>2419.3125</c:v>
                      </c:pt>
                      <c:pt idx="3">
                        <c:v>2171.5625</c:v>
                      </c:pt>
                      <c:pt idx="4">
                        <c:v>2417.539772727273</c:v>
                      </c:pt>
                      <c:pt idx="5">
                        <c:v>2591.623106060606</c:v>
                      </c:pt>
                      <c:pt idx="6">
                        <c:v>2463.414772727273</c:v>
                      </c:pt>
                      <c:pt idx="7">
                        <c:v>2215.664772727273</c:v>
                      </c:pt>
                      <c:pt idx="8">
                        <c:v>2461.6420454545455</c:v>
                      </c:pt>
                      <c:pt idx="9">
                        <c:v>2635.7253787878785</c:v>
                      </c:pt>
                      <c:pt idx="10">
                        <c:v>2507.517045454546</c:v>
                      </c:pt>
                      <c:pt idx="11">
                        <c:v>2259.7670454545455</c:v>
                      </c:pt>
                      <c:pt idx="12">
                        <c:v>2505.7443181818185</c:v>
                      </c:pt>
                      <c:pt idx="13">
                        <c:v>2679.8276515151515</c:v>
                      </c:pt>
                      <c:pt idx="14">
                        <c:v>2551.619318181818</c:v>
                      </c:pt>
                      <c:pt idx="15">
                        <c:v>2303.8693181818185</c:v>
                      </c:pt>
                      <c:pt idx="16">
                        <c:v>2549.846590909091</c:v>
                      </c:pt>
                      <c:pt idx="17">
                        <c:v>2723.929924242424</c:v>
                      </c:pt>
                      <c:pt idx="18">
                        <c:v>2595.721590909091</c:v>
                      </c:pt>
                      <c:pt idx="19">
                        <c:v>2347.971590909091</c:v>
                      </c:pt>
                      <c:pt idx="20">
                        <c:v>2593.948863636364</c:v>
                      </c:pt>
                      <c:pt idx="21">
                        <c:v>2768.032196969697</c:v>
                      </c:pt>
                      <c:pt idx="22">
                        <c:v>2639.823863636364</c:v>
                      </c:pt>
                      <c:pt idx="23">
                        <c:v>2392.073863636364</c:v>
                      </c:pt>
                      <c:pt idx="24">
                        <c:v>2638.0511363636365</c:v>
                      </c:pt>
                      <c:pt idx="25">
                        <c:v>2812.1344696969695</c:v>
                      </c:pt>
                      <c:pt idx="26">
                        <c:v>2683.9261363636369</c:v>
                      </c:pt>
                      <c:pt idx="27">
                        <c:v>2436.1761363636365</c:v>
                      </c:pt>
                      <c:pt idx="28">
                        <c:v>2682.1534090909095</c:v>
                      </c:pt>
                      <c:pt idx="29">
                        <c:v>2856.2367424242425</c:v>
                      </c:pt>
                      <c:pt idx="30">
                        <c:v>2728.028409090909</c:v>
                      </c:pt>
                      <c:pt idx="31">
                        <c:v>2480.2784090909095</c:v>
                      </c:pt>
                      <c:pt idx="32">
                        <c:v>2726.255681818182</c:v>
                      </c:pt>
                      <c:pt idx="33">
                        <c:v>2900.3390151515155</c:v>
                      </c:pt>
                      <c:pt idx="34">
                        <c:v>2772.130681818182</c:v>
                      </c:pt>
                      <c:pt idx="35">
                        <c:v>2524.380681818182</c:v>
                      </c:pt>
                      <c:pt idx="36">
                        <c:v>2770.357954545455</c:v>
                      </c:pt>
                      <c:pt idx="37">
                        <c:v>2944.441287878788</c:v>
                      </c:pt>
                      <c:pt idx="38">
                        <c:v>2816.232954545455</c:v>
                      </c:pt>
                      <c:pt idx="39">
                        <c:v>2568.482954545455</c:v>
                      </c:pt>
                      <c:pt idx="40">
                        <c:v>2814.4602272727275</c:v>
                      </c:pt>
                      <c:pt idx="41">
                        <c:v>2988.5435606060605</c:v>
                      </c:pt>
                      <c:pt idx="42">
                        <c:v>2860.3352272727279</c:v>
                      </c:pt>
                      <c:pt idx="43">
                        <c:v>2612.5852272727275</c:v>
                      </c:pt>
                      <c:pt idx="44">
                        <c:v>2858.5625000000005</c:v>
                      </c:pt>
                      <c:pt idx="45">
                        <c:v>3032.6458333333335</c:v>
                      </c:pt>
                      <c:pt idx="46">
                        <c:v>2904.4375</c:v>
                      </c:pt>
                      <c:pt idx="47">
                        <c:v>2656.6875000000005</c:v>
                      </c:pt>
                      <c:pt idx="48">
                        <c:v>2902.664772727273</c:v>
                      </c:pt>
                      <c:pt idx="49">
                        <c:v>3076.7481060606065</c:v>
                      </c:pt>
                      <c:pt idx="50">
                        <c:v>2948.539772727273</c:v>
                      </c:pt>
                      <c:pt idx="51">
                        <c:v>2700.789772727273</c:v>
                      </c:pt>
                      <c:pt idx="52">
                        <c:v>2946.767045454546</c:v>
                      </c:pt>
                      <c:pt idx="53">
                        <c:v>3120.850378787879</c:v>
                      </c:pt>
                      <c:pt idx="54">
                        <c:v>2992.642045454546</c:v>
                      </c:pt>
                      <c:pt idx="55">
                        <c:v>2744.892045454546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C4-409C-B151-9490B6B4349F}"/>
                  </c:ext>
                </c:extLst>
              </c15:ser>
            </c15:filteredLineSeries>
          </c:ext>
        </c:extLst>
      </c:lineChart>
      <c:catAx>
        <c:axId val="132038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7424"/>
        <c:crosses val="autoZero"/>
        <c:auto val="1"/>
        <c:lblAlgn val="ctr"/>
        <c:lblOffset val="100"/>
        <c:noMultiLvlLbl val="0"/>
      </c:catAx>
      <c:valAx>
        <c:axId val="132038742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Operaional Cost (million 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Operational Costs Forecasting - 4-Quarter Weighted Moving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16758510191814E-2"/>
          <c:y val="0.11746637925359051"/>
          <c:w val="0.89163382088857568"/>
          <c:h val="0.64824474865985848"/>
        </c:manualLayout>
      </c:layout>
      <c:lineChart>
        <c:grouping val="standard"/>
        <c:varyColors val="0"/>
        <c:ser>
          <c:idx val="0"/>
          <c:order val="0"/>
          <c:tx>
            <c:strRef>
              <c:f>'1. OPEX Forecast'!$D$3</c:f>
              <c:strCache>
                <c:ptCount val="1"/>
                <c:pt idx="0">
                  <c:v>Operating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OPEX Forecast'!$D$4:$D$51</c:f>
              <c:numCache>
                <c:formatCode>#,##0</c:formatCode>
                <c:ptCount val="48"/>
                <c:pt idx="0">
                  <c:v>2496</c:v>
                </c:pt>
                <c:pt idx="1">
                  <c:v>2556</c:v>
                </c:pt>
                <c:pt idx="2">
                  <c:v>2451</c:v>
                </c:pt>
                <c:pt idx="3">
                  <c:v>2185</c:v>
                </c:pt>
                <c:pt idx="4">
                  <c:v>2556</c:v>
                </c:pt>
                <c:pt idx="5">
                  <c:v>2633</c:v>
                </c:pt>
                <c:pt idx="6">
                  <c:v>2541</c:v>
                </c:pt>
                <c:pt idx="7">
                  <c:v>2219</c:v>
                </c:pt>
                <c:pt idx="8">
                  <c:v>2472</c:v>
                </c:pt>
                <c:pt idx="9">
                  <c:v>2603</c:v>
                </c:pt>
                <c:pt idx="10">
                  <c:v>2448</c:v>
                </c:pt>
                <c:pt idx="11">
                  <c:v>2269</c:v>
                </c:pt>
                <c:pt idx="12">
                  <c:v>2509</c:v>
                </c:pt>
                <c:pt idx="13">
                  <c:v>2813</c:v>
                </c:pt>
                <c:pt idx="14">
                  <c:v>2650</c:v>
                </c:pt>
                <c:pt idx="15">
                  <c:v>2348</c:v>
                </c:pt>
                <c:pt idx="16">
                  <c:v>2641</c:v>
                </c:pt>
                <c:pt idx="17">
                  <c:v>2737</c:v>
                </c:pt>
                <c:pt idx="18">
                  <c:v>2591</c:v>
                </c:pt>
                <c:pt idx="19">
                  <c:v>2264</c:v>
                </c:pt>
                <c:pt idx="20">
                  <c:v>2440</c:v>
                </c:pt>
                <c:pt idx="21">
                  <c:v>2532</c:v>
                </c:pt>
                <c:pt idx="22">
                  <c:v>2428</c:v>
                </c:pt>
                <c:pt idx="23">
                  <c:v>2185</c:v>
                </c:pt>
                <c:pt idx="24">
                  <c:v>2543</c:v>
                </c:pt>
                <c:pt idx="25">
                  <c:v>2742</c:v>
                </c:pt>
                <c:pt idx="26">
                  <c:v>2644.5</c:v>
                </c:pt>
                <c:pt idx="27">
                  <c:v>2448.5</c:v>
                </c:pt>
                <c:pt idx="28">
                  <c:v>2670.5</c:v>
                </c:pt>
                <c:pt idx="29">
                  <c:v>2870.5</c:v>
                </c:pt>
                <c:pt idx="30">
                  <c:v>2711.5</c:v>
                </c:pt>
                <c:pt idx="31">
                  <c:v>2553.5</c:v>
                </c:pt>
                <c:pt idx="32">
                  <c:v>2715.5</c:v>
                </c:pt>
                <c:pt idx="33">
                  <c:v>3015.5</c:v>
                </c:pt>
                <c:pt idx="34">
                  <c:v>2700.5</c:v>
                </c:pt>
                <c:pt idx="35">
                  <c:v>2500.5</c:v>
                </c:pt>
                <c:pt idx="36">
                  <c:v>2648.5</c:v>
                </c:pt>
                <c:pt idx="37">
                  <c:v>2894.5</c:v>
                </c:pt>
                <c:pt idx="38">
                  <c:v>2719</c:v>
                </c:pt>
                <c:pt idx="39">
                  <c:v>2465</c:v>
                </c:pt>
                <c:pt idx="40">
                  <c:v>2633.5</c:v>
                </c:pt>
                <c:pt idx="41">
                  <c:v>2817.5</c:v>
                </c:pt>
                <c:pt idx="42">
                  <c:v>3076.5</c:v>
                </c:pt>
                <c:pt idx="43">
                  <c:v>2812.5</c:v>
                </c:pt>
                <c:pt idx="44">
                  <c:v>3067</c:v>
                </c:pt>
                <c:pt idx="45">
                  <c:v>3267</c:v>
                </c:pt>
                <c:pt idx="46">
                  <c:v>2981.5</c:v>
                </c:pt>
                <c:pt idx="47">
                  <c:v>2719.5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56-4751-A4CE-0FBA1F8385A9}"/>
            </c:ext>
          </c:extLst>
        </c:ser>
        <c:ser>
          <c:idx val="4"/>
          <c:order val="4"/>
          <c:tx>
            <c:strRef>
              <c:f>'1. OPEX Forecast'!$Q$3</c:f>
              <c:strCache>
                <c:ptCount val="1"/>
                <c:pt idx="0">
                  <c:v> 4Q WMA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OPEX Forecast'!$Q$4:$Q$52</c:f>
              <c:numCache>
                <c:formatCode>_(* #,##0_);_(* \(#,##0\);_(* "-"??_);_(@_)</c:formatCode>
                <c:ptCount val="49"/>
                <c:pt idx="4">
                  <c:v>2370.1</c:v>
                </c:pt>
                <c:pt idx="5">
                  <c:v>2423.6999999999998</c:v>
                </c:pt>
                <c:pt idx="6">
                  <c:v>2502.1</c:v>
                </c:pt>
                <c:pt idx="7">
                  <c:v>2536</c:v>
                </c:pt>
                <c:pt idx="8">
                  <c:v>2432.1</c:v>
                </c:pt>
                <c:pt idx="9">
                  <c:v>2426</c:v>
                </c:pt>
                <c:pt idx="10">
                  <c:v>2480.6999999999998</c:v>
                </c:pt>
                <c:pt idx="11">
                  <c:v>2476.4</c:v>
                </c:pt>
                <c:pt idx="12">
                  <c:v>2409.8000000000002</c:v>
                </c:pt>
                <c:pt idx="13">
                  <c:v>2434.1999999999998</c:v>
                </c:pt>
                <c:pt idx="14">
                  <c:v>2576.5</c:v>
                </c:pt>
                <c:pt idx="15">
                  <c:v>2632.6</c:v>
                </c:pt>
                <c:pt idx="16">
                  <c:v>2547.6999999999998</c:v>
                </c:pt>
                <c:pt idx="17">
                  <c:v>2572.1</c:v>
                </c:pt>
                <c:pt idx="18">
                  <c:v>2621.7</c:v>
                </c:pt>
                <c:pt idx="19">
                  <c:v>2620.5</c:v>
                </c:pt>
                <c:pt idx="20">
                  <c:v>2494.4</c:v>
                </c:pt>
                <c:pt idx="21">
                  <c:v>2447.1</c:v>
                </c:pt>
                <c:pt idx="22">
                  <c:v>2456.6999999999998</c:v>
                </c:pt>
                <c:pt idx="23">
                  <c:v>2445.1999999999998</c:v>
                </c:pt>
                <c:pt idx="24">
                  <c:v>2352.8000000000002</c:v>
                </c:pt>
                <c:pt idx="25">
                  <c:v>2411.5</c:v>
                </c:pt>
                <c:pt idx="26">
                  <c:v>2539.5</c:v>
                </c:pt>
                <c:pt idx="27">
                  <c:v>2607.5</c:v>
                </c:pt>
                <c:pt idx="28">
                  <c:v>2575.4499999999998</c:v>
                </c:pt>
                <c:pt idx="29">
                  <c:v>2605.85</c:v>
                </c:pt>
                <c:pt idx="30">
                  <c:v>2703.5</c:v>
                </c:pt>
                <c:pt idx="31">
                  <c:v>2724.7</c:v>
                </c:pt>
                <c:pt idx="32">
                  <c:v>2676</c:v>
                </c:pt>
                <c:pt idx="33">
                  <c:v>2681.6</c:v>
                </c:pt>
                <c:pt idx="34">
                  <c:v>2802.7</c:v>
                </c:pt>
                <c:pt idx="35">
                  <c:v>2783.3</c:v>
                </c:pt>
                <c:pt idx="36">
                  <c:v>2685</c:v>
                </c:pt>
                <c:pt idx="37">
                  <c:v>2651.2</c:v>
                </c:pt>
                <c:pt idx="38">
                  <c:v>2722.5</c:v>
                </c:pt>
                <c:pt idx="39">
                  <c:v>2735.7</c:v>
                </c:pt>
                <c:pt idx="40">
                  <c:v>2645.45</c:v>
                </c:pt>
                <c:pt idx="41">
                  <c:v>2626.15</c:v>
                </c:pt>
                <c:pt idx="42">
                  <c:v>2681.95</c:v>
                </c:pt>
                <c:pt idx="43">
                  <c:v>2849.05</c:v>
                </c:pt>
                <c:pt idx="44">
                  <c:v>2874.8</c:v>
                </c:pt>
                <c:pt idx="45">
                  <c:v>2967.6</c:v>
                </c:pt>
                <c:pt idx="46">
                  <c:v>3097.05</c:v>
                </c:pt>
                <c:pt idx="47">
                  <c:v>3067.35</c:v>
                </c:pt>
                <c:pt idx="48">
                  <c:v>2942.35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0856-4751-A4CE-0FBA1F83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83816"/>
        <c:axId val="1320387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OPEX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OPEX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2556</c:v>
                      </c:pt>
                      <c:pt idx="3">
                        <c:v>2451</c:v>
                      </c:pt>
                      <c:pt idx="4">
                        <c:v>2185</c:v>
                      </c:pt>
                      <c:pt idx="5">
                        <c:v>2556</c:v>
                      </c:pt>
                      <c:pt idx="6">
                        <c:v>2633</c:v>
                      </c:pt>
                      <c:pt idx="7">
                        <c:v>2541</c:v>
                      </c:pt>
                      <c:pt idx="8">
                        <c:v>2219</c:v>
                      </c:pt>
                      <c:pt idx="9">
                        <c:v>2472</c:v>
                      </c:pt>
                      <c:pt idx="10">
                        <c:v>2603</c:v>
                      </c:pt>
                      <c:pt idx="11">
                        <c:v>2448</c:v>
                      </c:pt>
                      <c:pt idx="12">
                        <c:v>2269</c:v>
                      </c:pt>
                      <c:pt idx="13">
                        <c:v>2509</c:v>
                      </c:pt>
                      <c:pt idx="14">
                        <c:v>2813</c:v>
                      </c:pt>
                      <c:pt idx="15">
                        <c:v>2650</c:v>
                      </c:pt>
                      <c:pt idx="16">
                        <c:v>2348</c:v>
                      </c:pt>
                      <c:pt idx="17">
                        <c:v>2641</c:v>
                      </c:pt>
                      <c:pt idx="18">
                        <c:v>2737</c:v>
                      </c:pt>
                      <c:pt idx="19">
                        <c:v>2591</c:v>
                      </c:pt>
                      <c:pt idx="20">
                        <c:v>2264</c:v>
                      </c:pt>
                      <c:pt idx="21">
                        <c:v>2440</c:v>
                      </c:pt>
                      <c:pt idx="22">
                        <c:v>2532</c:v>
                      </c:pt>
                      <c:pt idx="23">
                        <c:v>2428</c:v>
                      </c:pt>
                      <c:pt idx="24">
                        <c:v>2185</c:v>
                      </c:pt>
                      <c:pt idx="25">
                        <c:v>2543</c:v>
                      </c:pt>
                      <c:pt idx="26">
                        <c:v>2742</c:v>
                      </c:pt>
                      <c:pt idx="27">
                        <c:v>2644.5</c:v>
                      </c:pt>
                      <c:pt idx="28">
                        <c:v>2448.5</c:v>
                      </c:pt>
                      <c:pt idx="29">
                        <c:v>2670.5</c:v>
                      </c:pt>
                      <c:pt idx="30">
                        <c:v>2870.5</c:v>
                      </c:pt>
                      <c:pt idx="31">
                        <c:v>2711.5</c:v>
                      </c:pt>
                      <c:pt idx="32">
                        <c:v>2553.5</c:v>
                      </c:pt>
                      <c:pt idx="33">
                        <c:v>2715.5</c:v>
                      </c:pt>
                      <c:pt idx="34">
                        <c:v>3015.5</c:v>
                      </c:pt>
                      <c:pt idx="35">
                        <c:v>2700.5</c:v>
                      </c:pt>
                      <c:pt idx="36">
                        <c:v>2500.5</c:v>
                      </c:pt>
                      <c:pt idx="37">
                        <c:v>2648.5</c:v>
                      </c:pt>
                      <c:pt idx="38">
                        <c:v>2894.5</c:v>
                      </c:pt>
                      <c:pt idx="39">
                        <c:v>2719</c:v>
                      </c:pt>
                      <c:pt idx="40">
                        <c:v>2465</c:v>
                      </c:pt>
                      <c:pt idx="41">
                        <c:v>2633.5</c:v>
                      </c:pt>
                      <c:pt idx="42">
                        <c:v>2817.5</c:v>
                      </c:pt>
                      <c:pt idx="43">
                        <c:v>3076.5</c:v>
                      </c:pt>
                      <c:pt idx="44">
                        <c:v>2812.5</c:v>
                      </c:pt>
                      <c:pt idx="45">
                        <c:v>3067</c:v>
                      </c:pt>
                      <c:pt idx="46">
                        <c:v>3267</c:v>
                      </c:pt>
                      <c:pt idx="47">
                        <c:v>2981.5</c:v>
                      </c:pt>
                      <c:pt idx="48">
                        <c:v>2719.5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0856-4751-A4CE-0FBA1F8385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2501</c:v>
                      </c:pt>
                      <c:pt idx="4">
                        <c:v>2397.3333333333335</c:v>
                      </c:pt>
                      <c:pt idx="5">
                        <c:v>2397.3333333333335</c:v>
                      </c:pt>
                      <c:pt idx="6">
                        <c:v>2458</c:v>
                      </c:pt>
                      <c:pt idx="7">
                        <c:v>2576.6666666666665</c:v>
                      </c:pt>
                      <c:pt idx="8">
                        <c:v>2464.3333333333335</c:v>
                      </c:pt>
                      <c:pt idx="9">
                        <c:v>2410.6666666666665</c:v>
                      </c:pt>
                      <c:pt idx="10">
                        <c:v>2431.3333333333335</c:v>
                      </c:pt>
                      <c:pt idx="11">
                        <c:v>2507.6666666666665</c:v>
                      </c:pt>
                      <c:pt idx="12">
                        <c:v>2440</c:v>
                      </c:pt>
                      <c:pt idx="13">
                        <c:v>2408.6666666666665</c:v>
                      </c:pt>
                      <c:pt idx="14">
                        <c:v>2530.3333333333335</c:v>
                      </c:pt>
                      <c:pt idx="15">
                        <c:v>2657.3333333333335</c:v>
                      </c:pt>
                      <c:pt idx="16">
                        <c:v>2603.6666666666665</c:v>
                      </c:pt>
                      <c:pt idx="17">
                        <c:v>2546.3333333333335</c:v>
                      </c:pt>
                      <c:pt idx="18">
                        <c:v>2575.3333333333335</c:v>
                      </c:pt>
                      <c:pt idx="19">
                        <c:v>2656.3333333333335</c:v>
                      </c:pt>
                      <c:pt idx="20">
                        <c:v>2530.6666666666665</c:v>
                      </c:pt>
                      <c:pt idx="21">
                        <c:v>2431.6666666666665</c:v>
                      </c:pt>
                      <c:pt idx="22">
                        <c:v>2412</c:v>
                      </c:pt>
                      <c:pt idx="23">
                        <c:v>2466.6666666666665</c:v>
                      </c:pt>
                      <c:pt idx="24">
                        <c:v>2381.6666666666665</c:v>
                      </c:pt>
                      <c:pt idx="25">
                        <c:v>2385.3333333333335</c:v>
                      </c:pt>
                      <c:pt idx="26">
                        <c:v>2490</c:v>
                      </c:pt>
                      <c:pt idx="27">
                        <c:v>2643.1666666666665</c:v>
                      </c:pt>
                      <c:pt idx="28">
                        <c:v>2611.6666666666665</c:v>
                      </c:pt>
                      <c:pt idx="29">
                        <c:v>2587.8333333333335</c:v>
                      </c:pt>
                      <c:pt idx="30">
                        <c:v>2663.1666666666665</c:v>
                      </c:pt>
                      <c:pt idx="31">
                        <c:v>2750.8333333333335</c:v>
                      </c:pt>
                      <c:pt idx="32">
                        <c:v>2711.8333333333335</c:v>
                      </c:pt>
                      <c:pt idx="33">
                        <c:v>2660.1666666666665</c:v>
                      </c:pt>
                      <c:pt idx="34">
                        <c:v>2761.5</c:v>
                      </c:pt>
                      <c:pt idx="35">
                        <c:v>2810.5</c:v>
                      </c:pt>
                      <c:pt idx="36">
                        <c:v>2738.8333333333335</c:v>
                      </c:pt>
                      <c:pt idx="37">
                        <c:v>2616.5</c:v>
                      </c:pt>
                      <c:pt idx="38">
                        <c:v>2681.1666666666665</c:v>
                      </c:pt>
                      <c:pt idx="39">
                        <c:v>2754</c:v>
                      </c:pt>
                      <c:pt idx="40">
                        <c:v>2692.8333333333335</c:v>
                      </c:pt>
                      <c:pt idx="41">
                        <c:v>2605.8333333333335</c:v>
                      </c:pt>
                      <c:pt idx="42">
                        <c:v>2638.6666666666665</c:v>
                      </c:pt>
                      <c:pt idx="43">
                        <c:v>2842.5</c:v>
                      </c:pt>
                      <c:pt idx="44">
                        <c:v>2902.1666666666665</c:v>
                      </c:pt>
                      <c:pt idx="45">
                        <c:v>2985.3333333333335</c:v>
                      </c:pt>
                      <c:pt idx="46">
                        <c:v>3048.8333333333335</c:v>
                      </c:pt>
                      <c:pt idx="47">
                        <c:v>3105.1666666666665</c:v>
                      </c:pt>
                      <c:pt idx="48">
                        <c:v>2989.3333333333335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56-4751-A4CE-0FBA1F8385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2422</c:v>
                      </c:pt>
                      <c:pt idx="5">
                        <c:v>2437</c:v>
                      </c:pt>
                      <c:pt idx="6">
                        <c:v>2456.25</c:v>
                      </c:pt>
                      <c:pt idx="7">
                        <c:v>2478.75</c:v>
                      </c:pt>
                      <c:pt idx="8">
                        <c:v>2487.25</c:v>
                      </c:pt>
                      <c:pt idx="9">
                        <c:v>2466.25</c:v>
                      </c:pt>
                      <c:pt idx="10">
                        <c:v>2458.75</c:v>
                      </c:pt>
                      <c:pt idx="11">
                        <c:v>2435.5</c:v>
                      </c:pt>
                      <c:pt idx="12">
                        <c:v>2448</c:v>
                      </c:pt>
                      <c:pt idx="13">
                        <c:v>2457.25</c:v>
                      </c:pt>
                      <c:pt idx="14">
                        <c:v>2509.75</c:v>
                      </c:pt>
                      <c:pt idx="15">
                        <c:v>2560.25</c:v>
                      </c:pt>
                      <c:pt idx="16">
                        <c:v>2580</c:v>
                      </c:pt>
                      <c:pt idx="17">
                        <c:v>2613</c:v>
                      </c:pt>
                      <c:pt idx="18">
                        <c:v>2594</c:v>
                      </c:pt>
                      <c:pt idx="19">
                        <c:v>2579.25</c:v>
                      </c:pt>
                      <c:pt idx="20">
                        <c:v>2558.25</c:v>
                      </c:pt>
                      <c:pt idx="21">
                        <c:v>2508</c:v>
                      </c:pt>
                      <c:pt idx="22">
                        <c:v>2456.75</c:v>
                      </c:pt>
                      <c:pt idx="23">
                        <c:v>2416</c:v>
                      </c:pt>
                      <c:pt idx="24">
                        <c:v>2396.25</c:v>
                      </c:pt>
                      <c:pt idx="25">
                        <c:v>2422</c:v>
                      </c:pt>
                      <c:pt idx="26">
                        <c:v>2474.5</c:v>
                      </c:pt>
                      <c:pt idx="27">
                        <c:v>2528.625</c:v>
                      </c:pt>
                      <c:pt idx="28">
                        <c:v>2594.5</c:v>
                      </c:pt>
                      <c:pt idx="29">
                        <c:v>2626.375</c:v>
                      </c:pt>
                      <c:pt idx="30">
                        <c:v>2658.5</c:v>
                      </c:pt>
                      <c:pt idx="31">
                        <c:v>2675.25</c:v>
                      </c:pt>
                      <c:pt idx="32">
                        <c:v>2701.5</c:v>
                      </c:pt>
                      <c:pt idx="33">
                        <c:v>2712.75</c:v>
                      </c:pt>
                      <c:pt idx="34">
                        <c:v>2749</c:v>
                      </c:pt>
                      <c:pt idx="35">
                        <c:v>2746.25</c:v>
                      </c:pt>
                      <c:pt idx="36">
                        <c:v>2733</c:v>
                      </c:pt>
                      <c:pt idx="37">
                        <c:v>2716.25</c:v>
                      </c:pt>
                      <c:pt idx="38">
                        <c:v>2686</c:v>
                      </c:pt>
                      <c:pt idx="39">
                        <c:v>2690.625</c:v>
                      </c:pt>
                      <c:pt idx="40">
                        <c:v>2681.75</c:v>
                      </c:pt>
                      <c:pt idx="41">
                        <c:v>2678</c:v>
                      </c:pt>
                      <c:pt idx="42">
                        <c:v>2658.75</c:v>
                      </c:pt>
                      <c:pt idx="43">
                        <c:v>2748.125</c:v>
                      </c:pt>
                      <c:pt idx="44">
                        <c:v>2835</c:v>
                      </c:pt>
                      <c:pt idx="45">
                        <c:v>2943.375</c:v>
                      </c:pt>
                      <c:pt idx="46">
                        <c:v>3055.75</c:v>
                      </c:pt>
                      <c:pt idx="47">
                        <c:v>3032</c:v>
                      </c:pt>
                      <c:pt idx="48">
                        <c:v>3008.75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56-4751-A4CE-0FBA1F8385A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2509.6875093864951</c:v>
                      </c:pt>
                      <c:pt idx="3">
                        <c:v>2496.2994121265338</c:v>
                      </c:pt>
                      <c:pt idx="4">
                        <c:v>2425.2841850349937</c:v>
                      </c:pt>
                      <c:pt idx="5">
                        <c:v>2455.1037507732754</c:v>
                      </c:pt>
                      <c:pt idx="6">
                        <c:v>2495.6863604584937</c:v>
                      </c:pt>
                      <c:pt idx="7">
                        <c:v>2506.0235415678376</c:v>
                      </c:pt>
                      <c:pt idx="8">
                        <c:v>2440.5462512452559</c:v>
                      </c:pt>
                      <c:pt idx="9">
                        <c:v>2447.7216426006062</c:v>
                      </c:pt>
                      <c:pt idx="10">
                        <c:v>2483.1445421743356</c:v>
                      </c:pt>
                      <c:pt idx="11">
                        <c:v>2475.1271879927472</c:v>
                      </c:pt>
                      <c:pt idx="12">
                        <c:v>2428.1043909850368</c:v>
                      </c:pt>
                      <c:pt idx="13">
                        <c:v>2446.5587144470128</c:v>
                      </c:pt>
                      <c:pt idx="14">
                        <c:v>2530.1531900404443</c:v>
                      </c:pt>
                      <c:pt idx="15">
                        <c:v>2557.4932623114928</c:v>
                      </c:pt>
                      <c:pt idx="16">
                        <c:v>2509.702579073225</c:v>
                      </c:pt>
                      <c:pt idx="17">
                        <c:v>2539.6548237625225</c:v>
                      </c:pt>
                      <c:pt idx="18">
                        <c:v>2584.6742229646898</c:v>
                      </c:pt>
                      <c:pt idx="19">
                        <c:v>2586.1172918404845</c:v>
                      </c:pt>
                      <c:pt idx="20">
                        <c:v>2512.6342342468333</c:v>
                      </c:pt>
                      <c:pt idx="21">
                        <c:v>2496.0645381962595</c:v>
                      </c:pt>
                      <c:pt idx="22">
                        <c:v>2504.2623210420384</c:v>
                      </c:pt>
                      <c:pt idx="23">
                        <c:v>2486.8649671237245</c:v>
                      </c:pt>
                      <c:pt idx="24">
                        <c:v>2418.0019742743898</c:v>
                      </c:pt>
                      <c:pt idx="25">
                        <c:v>2446.5171684479337</c:v>
                      </c:pt>
                      <c:pt idx="26">
                        <c:v>2513.9242356215518</c:v>
                      </c:pt>
                      <c:pt idx="27">
                        <c:v>2543.7118522978649</c:v>
                      </c:pt>
                      <c:pt idx="28">
                        <c:v>2521.9916335973207</c:v>
                      </c:pt>
                      <c:pt idx="29">
                        <c:v>2555.8701279158167</c:v>
                      </c:pt>
                      <c:pt idx="30">
                        <c:v>2627.6451167062178</c:v>
                      </c:pt>
                      <c:pt idx="31">
                        <c:v>2646.7745250760026</c:v>
                      </c:pt>
                      <c:pt idx="32">
                        <c:v>2625.4962594510248</c:v>
                      </c:pt>
                      <c:pt idx="33">
                        <c:v>2646.0283768440877</c:v>
                      </c:pt>
                      <c:pt idx="34">
                        <c:v>2730.3141486772574</c:v>
                      </c:pt>
                      <c:pt idx="35">
                        <c:v>2723.5127913460851</c:v>
                      </c:pt>
                      <c:pt idx="36">
                        <c:v>2672.6379634317841</c:v>
                      </c:pt>
                      <c:pt idx="37">
                        <c:v>2667.1314867477267</c:v>
                      </c:pt>
                      <c:pt idx="38">
                        <c:v>2718.9999644032928</c:v>
                      </c:pt>
                      <c:pt idx="39">
                        <c:v>2718.9999725237967</c:v>
                      </c:pt>
                      <c:pt idx="40">
                        <c:v>2661.0561890556464</c:v>
                      </c:pt>
                      <c:pt idx="41">
                        <c:v>2654.7699291163931</c:v>
                      </c:pt>
                      <c:pt idx="42">
                        <c:v>2691.8927519944664</c:v>
                      </c:pt>
                      <c:pt idx="43">
                        <c:v>2779.6313406142972</c:v>
                      </c:pt>
                      <c:pt idx="44">
                        <c:v>2787.1295086786859</c:v>
                      </c:pt>
                      <c:pt idx="45">
                        <c:v>2850.9750082947448</c:v>
                      </c:pt>
                      <c:pt idx="46">
                        <c:v>2945.8807746111161</c:v>
                      </c:pt>
                      <c:pt idx="47">
                        <c:v>2954.0064159752833</c:v>
                      </c:pt>
                      <c:pt idx="48">
                        <c:v>2900.5096031443654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56-4751-A4CE-0FBA1F8385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2381.1611495251277</c:v>
                      </c:pt>
                      <c:pt idx="1">
                        <c:v>2546.6187915910123</c:v>
                      </c:pt>
                      <c:pt idx="2">
                        <c:v>2427.3409489741362</c:v>
                      </c:pt>
                      <c:pt idx="3">
                        <c:v>2017.4632892958491</c:v>
                      </c:pt>
                      <c:pt idx="4">
                        <c:v>2423.184896736901</c:v>
                      </c:pt>
                      <c:pt idx="5">
                        <c:v>2591.3651799802415</c:v>
                      </c:pt>
                      <c:pt idx="6">
                        <c:v>2469.8049852672084</c:v>
                      </c:pt>
                      <c:pt idx="7">
                        <c:v>2052.6032182653967</c:v>
                      </c:pt>
                      <c:pt idx="8">
                        <c:v>2465.2086439486739</c:v>
                      </c:pt>
                      <c:pt idx="9">
                        <c:v>2636.1115683694702</c:v>
                      </c:pt>
                      <c:pt idx="10">
                        <c:v>2512.2690215602806</c:v>
                      </c:pt>
                      <c:pt idx="11">
                        <c:v>2087.743147234944</c:v>
                      </c:pt>
                      <c:pt idx="12">
                        <c:v>2507.2323911604472</c:v>
                      </c:pt>
                      <c:pt idx="13">
                        <c:v>2680.8579567586994</c:v>
                      </c:pt>
                      <c:pt idx="14">
                        <c:v>2554.7330578533529</c:v>
                      </c:pt>
                      <c:pt idx="15">
                        <c:v>2122.8830762044918</c:v>
                      </c:pt>
                      <c:pt idx="16">
                        <c:v>2549.2561383722204</c:v>
                      </c:pt>
                      <c:pt idx="17">
                        <c:v>2725.6043451479286</c:v>
                      </c:pt>
                      <c:pt idx="18">
                        <c:v>2597.1970941464251</c:v>
                      </c:pt>
                      <c:pt idx="19">
                        <c:v>2158.0230051740391</c:v>
                      </c:pt>
                      <c:pt idx="20">
                        <c:v>2591.2798855839933</c:v>
                      </c:pt>
                      <c:pt idx="21">
                        <c:v>2770.3507335371578</c:v>
                      </c:pt>
                      <c:pt idx="22">
                        <c:v>2639.6611304394974</c:v>
                      </c:pt>
                      <c:pt idx="23">
                        <c:v>2193.1629341435864</c:v>
                      </c:pt>
                      <c:pt idx="24">
                        <c:v>2633.3036327957666</c:v>
                      </c:pt>
                      <c:pt idx="25">
                        <c:v>2815.0971219263865</c:v>
                      </c:pt>
                      <c:pt idx="26">
                        <c:v>2682.1251667325696</c:v>
                      </c:pt>
                      <c:pt idx="27">
                        <c:v>2228.3028631131342</c:v>
                      </c:pt>
                      <c:pt idx="28">
                        <c:v>2675.3273800075394</c:v>
                      </c:pt>
                      <c:pt idx="29">
                        <c:v>2859.8435103156157</c:v>
                      </c:pt>
                      <c:pt idx="30">
                        <c:v>2724.5892030256423</c:v>
                      </c:pt>
                      <c:pt idx="31">
                        <c:v>2263.4427920826815</c:v>
                      </c:pt>
                      <c:pt idx="32">
                        <c:v>2717.3511272193127</c:v>
                      </c:pt>
                      <c:pt idx="33">
                        <c:v>2904.5898987048449</c:v>
                      </c:pt>
                      <c:pt idx="34">
                        <c:v>2767.0532393187145</c:v>
                      </c:pt>
                      <c:pt idx="35">
                        <c:v>2298.5827210522293</c:v>
                      </c:pt>
                      <c:pt idx="36">
                        <c:v>2759.3748744310856</c:v>
                      </c:pt>
                      <c:pt idx="37">
                        <c:v>2949.3362870940741</c:v>
                      </c:pt>
                      <c:pt idx="38">
                        <c:v>2809.5172756117868</c:v>
                      </c:pt>
                      <c:pt idx="39">
                        <c:v>2333.7226500217766</c:v>
                      </c:pt>
                      <c:pt idx="40">
                        <c:v>2801.3986216428589</c:v>
                      </c:pt>
                      <c:pt idx="41">
                        <c:v>2994.0826754833029</c:v>
                      </c:pt>
                      <c:pt idx="42">
                        <c:v>2851.981311904859</c:v>
                      </c:pt>
                      <c:pt idx="43">
                        <c:v>2368.862578991324</c:v>
                      </c:pt>
                      <c:pt idx="44">
                        <c:v>2843.4223688546317</c:v>
                      </c:pt>
                      <c:pt idx="45">
                        <c:v>3038.8290638725321</c:v>
                      </c:pt>
                      <c:pt idx="46">
                        <c:v>2894.4453481979313</c:v>
                      </c:pt>
                      <c:pt idx="47">
                        <c:v>2404.0025079608718</c:v>
                      </c:pt>
                      <c:pt idx="48">
                        <c:v>2885.446116066405</c:v>
                      </c:pt>
                      <c:pt idx="49">
                        <c:v>3083.5754522617613</c:v>
                      </c:pt>
                      <c:pt idx="50">
                        <c:v>2936.9093844910039</c:v>
                      </c:pt>
                      <c:pt idx="51">
                        <c:v>2439.1424369304191</c:v>
                      </c:pt>
                      <c:pt idx="52">
                        <c:v>2927.4698632781779</c:v>
                      </c:pt>
                      <c:pt idx="53">
                        <c:v>3128.3218406509905</c:v>
                      </c:pt>
                      <c:pt idx="54">
                        <c:v>2979.3734207840757</c:v>
                      </c:pt>
                      <c:pt idx="55">
                        <c:v>2474.2823658999669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56-4751-A4CE-0FBA1F8385A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2373.4375</c:v>
                      </c:pt>
                      <c:pt idx="1">
                        <c:v>2547.520833333333</c:v>
                      </c:pt>
                      <c:pt idx="2">
                        <c:v>2419.3125</c:v>
                      </c:pt>
                      <c:pt idx="3">
                        <c:v>2171.5625</c:v>
                      </c:pt>
                      <c:pt idx="4">
                        <c:v>2417.539772727273</c:v>
                      </c:pt>
                      <c:pt idx="5">
                        <c:v>2591.623106060606</c:v>
                      </c:pt>
                      <c:pt idx="6">
                        <c:v>2463.414772727273</c:v>
                      </c:pt>
                      <c:pt idx="7">
                        <c:v>2215.664772727273</c:v>
                      </c:pt>
                      <c:pt idx="8">
                        <c:v>2461.6420454545455</c:v>
                      </c:pt>
                      <c:pt idx="9">
                        <c:v>2635.7253787878785</c:v>
                      </c:pt>
                      <c:pt idx="10">
                        <c:v>2507.517045454546</c:v>
                      </c:pt>
                      <c:pt idx="11">
                        <c:v>2259.7670454545455</c:v>
                      </c:pt>
                      <c:pt idx="12">
                        <c:v>2505.7443181818185</c:v>
                      </c:pt>
                      <c:pt idx="13">
                        <c:v>2679.8276515151515</c:v>
                      </c:pt>
                      <c:pt idx="14">
                        <c:v>2551.619318181818</c:v>
                      </c:pt>
                      <c:pt idx="15">
                        <c:v>2303.8693181818185</c:v>
                      </c:pt>
                      <c:pt idx="16">
                        <c:v>2549.846590909091</c:v>
                      </c:pt>
                      <c:pt idx="17">
                        <c:v>2723.929924242424</c:v>
                      </c:pt>
                      <c:pt idx="18">
                        <c:v>2595.721590909091</c:v>
                      </c:pt>
                      <c:pt idx="19">
                        <c:v>2347.971590909091</c:v>
                      </c:pt>
                      <c:pt idx="20">
                        <c:v>2593.948863636364</c:v>
                      </c:pt>
                      <c:pt idx="21">
                        <c:v>2768.032196969697</c:v>
                      </c:pt>
                      <c:pt idx="22">
                        <c:v>2639.823863636364</c:v>
                      </c:pt>
                      <c:pt idx="23">
                        <c:v>2392.073863636364</c:v>
                      </c:pt>
                      <c:pt idx="24">
                        <c:v>2638.0511363636365</c:v>
                      </c:pt>
                      <c:pt idx="25">
                        <c:v>2812.1344696969695</c:v>
                      </c:pt>
                      <c:pt idx="26">
                        <c:v>2683.9261363636369</c:v>
                      </c:pt>
                      <c:pt idx="27">
                        <c:v>2436.1761363636365</c:v>
                      </c:pt>
                      <c:pt idx="28">
                        <c:v>2682.1534090909095</c:v>
                      </c:pt>
                      <c:pt idx="29">
                        <c:v>2856.2367424242425</c:v>
                      </c:pt>
                      <c:pt idx="30">
                        <c:v>2728.028409090909</c:v>
                      </c:pt>
                      <c:pt idx="31">
                        <c:v>2480.2784090909095</c:v>
                      </c:pt>
                      <c:pt idx="32">
                        <c:v>2726.255681818182</c:v>
                      </c:pt>
                      <c:pt idx="33">
                        <c:v>2900.3390151515155</c:v>
                      </c:pt>
                      <c:pt idx="34">
                        <c:v>2772.130681818182</c:v>
                      </c:pt>
                      <c:pt idx="35">
                        <c:v>2524.380681818182</c:v>
                      </c:pt>
                      <c:pt idx="36">
                        <c:v>2770.357954545455</c:v>
                      </c:pt>
                      <c:pt idx="37">
                        <c:v>2944.441287878788</c:v>
                      </c:pt>
                      <c:pt idx="38">
                        <c:v>2816.232954545455</c:v>
                      </c:pt>
                      <c:pt idx="39">
                        <c:v>2568.482954545455</c:v>
                      </c:pt>
                      <c:pt idx="40">
                        <c:v>2814.4602272727275</c:v>
                      </c:pt>
                      <c:pt idx="41">
                        <c:v>2988.5435606060605</c:v>
                      </c:pt>
                      <c:pt idx="42">
                        <c:v>2860.3352272727279</c:v>
                      </c:pt>
                      <c:pt idx="43">
                        <c:v>2612.5852272727275</c:v>
                      </c:pt>
                      <c:pt idx="44">
                        <c:v>2858.5625000000005</c:v>
                      </c:pt>
                      <c:pt idx="45">
                        <c:v>3032.6458333333335</c:v>
                      </c:pt>
                      <c:pt idx="46">
                        <c:v>2904.4375</c:v>
                      </c:pt>
                      <c:pt idx="47">
                        <c:v>2656.6875000000005</c:v>
                      </c:pt>
                      <c:pt idx="48">
                        <c:v>2902.664772727273</c:v>
                      </c:pt>
                      <c:pt idx="49">
                        <c:v>3076.7481060606065</c:v>
                      </c:pt>
                      <c:pt idx="50">
                        <c:v>2948.539772727273</c:v>
                      </c:pt>
                      <c:pt idx="51">
                        <c:v>2700.789772727273</c:v>
                      </c:pt>
                      <c:pt idx="52">
                        <c:v>2946.767045454546</c:v>
                      </c:pt>
                      <c:pt idx="53">
                        <c:v>3120.850378787879</c:v>
                      </c:pt>
                      <c:pt idx="54">
                        <c:v>2992.642045454546</c:v>
                      </c:pt>
                      <c:pt idx="55">
                        <c:v>2744.892045454546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56-4751-A4CE-0FBA1F8385A9}"/>
                  </c:ext>
                </c:extLst>
              </c15:ser>
            </c15:filteredLineSeries>
          </c:ext>
        </c:extLst>
      </c:lineChart>
      <c:catAx>
        <c:axId val="132038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7424"/>
        <c:crosses val="autoZero"/>
        <c:auto val="1"/>
        <c:lblAlgn val="ctr"/>
        <c:lblOffset val="100"/>
        <c:noMultiLvlLbl val="0"/>
      </c:catAx>
      <c:valAx>
        <c:axId val="132038742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Operaional Cost (million 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Operational Costs Forecasting - Multiple Regression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16758510191814E-2"/>
          <c:y val="0.11746637925359051"/>
          <c:w val="0.89163382088857568"/>
          <c:h val="0.64824474865985848"/>
        </c:manualLayout>
      </c:layout>
      <c:lineChart>
        <c:grouping val="standard"/>
        <c:varyColors val="0"/>
        <c:ser>
          <c:idx val="0"/>
          <c:order val="0"/>
          <c:tx>
            <c:strRef>
              <c:f>'1. OPEX Forecast'!$D$3</c:f>
              <c:strCache>
                <c:ptCount val="1"/>
                <c:pt idx="0">
                  <c:v>Operating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OPEX Forecast'!$D$4:$D$51</c:f>
              <c:numCache>
                <c:formatCode>#,##0</c:formatCode>
                <c:ptCount val="48"/>
                <c:pt idx="0">
                  <c:v>2496</c:v>
                </c:pt>
                <c:pt idx="1">
                  <c:v>2556</c:v>
                </c:pt>
                <c:pt idx="2">
                  <c:v>2451</c:v>
                </c:pt>
                <c:pt idx="3">
                  <c:v>2185</c:v>
                </c:pt>
                <c:pt idx="4">
                  <c:v>2556</c:v>
                </c:pt>
                <c:pt idx="5">
                  <c:v>2633</c:v>
                </c:pt>
                <c:pt idx="6">
                  <c:v>2541</c:v>
                </c:pt>
                <c:pt idx="7">
                  <c:v>2219</c:v>
                </c:pt>
                <c:pt idx="8">
                  <c:v>2472</c:v>
                </c:pt>
                <c:pt idx="9">
                  <c:v>2603</c:v>
                </c:pt>
                <c:pt idx="10">
                  <c:v>2448</c:v>
                </c:pt>
                <c:pt idx="11">
                  <c:v>2269</c:v>
                </c:pt>
                <c:pt idx="12">
                  <c:v>2509</c:v>
                </c:pt>
                <c:pt idx="13">
                  <c:v>2813</c:v>
                </c:pt>
                <c:pt idx="14">
                  <c:v>2650</c:v>
                </c:pt>
                <c:pt idx="15">
                  <c:v>2348</c:v>
                </c:pt>
                <c:pt idx="16">
                  <c:v>2641</c:v>
                </c:pt>
                <c:pt idx="17">
                  <c:v>2737</c:v>
                </c:pt>
                <c:pt idx="18">
                  <c:v>2591</c:v>
                </c:pt>
                <c:pt idx="19">
                  <c:v>2264</c:v>
                </c:pt>
                <c:pt idx="20">
                  <c:v>2440</c:v>
                </c:pt>
                <c:pt idx="21">
                  <c:v>2532</c:v>
                </c:pt>
                <c:pt idx="22">
                  <c:v>2428</c:v>
                </c:pt>
                <c:pt idx="23">
                  <c:v>2185</c:v>
                </c:pt>
                <c:pt idx="24">
                  <c:v>2543</c:v>
                </c:pt>
                <c:pt idx="25">
                  <c:v>2742</c:v>
                </c:pt>
                <c:pt idx="26">
                  <c:v>2644.5</c:v>
                </c:pt>
                <c:pt idx="27">
                  <c:v>2448.5</c:v>
                </c:pt>
                <c:pt idx="28">
                  <c:v>2670.5</c:v>
                </c:pt>
                <c:pt idx="29">
                  <c:v>2870.5</c:v>
                </c:pt>
                <c:pt idx="30">
                  <c:v>2711.5</c:v>
                </c:pt>
                <c:pt idx="31">
                  <c:v>2553.5</c:v>
                </c:pt>
                <c:pt idx="32">
                  <c:v>2715.5</c:v>
                </c:pt>
                <c:pt idx="33">
                  <c:v>3015.5</c:v>
                </c:pt>
                <c:pt idx="34">
                  <c:v>2700.5</c:v>
                </c:pt>
                <c:pt idx="35">
                  <c:v>2500.5</c:v>
                </c:pt>
                <c:pt idx="36">
                  <c:v>2648.5</c:v>
                </c:pt>
                <c:pt idx="37">
                  <c:v>2894.5</c:v>
                </c:pt>
                <c:pt idx="38">
                  <c:v>2719</c:v>
                </c:pt>
                <c:pt idx="39">
                  <c:v>2465</c:v>
                </c:pt>
                <c:pt idx="40">
                  <c:v>2633.5</c:v>
                </c:pt>
                <c:pt idx="41">
                  <c:v>2817.5</c:v>
                </c:pt>
                <c:pt idx="42">
                  <c:v>3076.5</c:v>
                </c:pt>
                <c:pt idx="43">
                  <c:v>2812.5</c:v>
                </c:pt>
                <c:pt idx="44">
                  <c:v>3067</c:v>
                </c:pt>
                <c:pt idx="45">
                  <c:v>3267</c:v>
                </c:pt>
                <c:pt idx="46">
                  <c:v>2981.5</c:v>
                </c:pt>
                <c:pt idx="47">
                  <c:v>2719.5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F-4AAD-960E-310852B17AB2}"/>
            </c:ext>
          </c:extLst>
        </c:ser>
        <c:ser>
          <c:idx val="7"/>
          <c:order val="7"/>
          <c:tx>
            <c:strRef>
              <c:f>'1. OPEX Forecast'!$AN$3</c:f>
              <c:strCache>
                <c:ptCount val="1"/>
                <c:pt idx="0">
                  <c:v> Multiple regression forecast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OPEX Forecast'!$AN$4:$AN$59</c:f>
              <c:numCache>
                <c:formatCode>_(* #,##0.00_);_(* \(#,##0.00\);_(* "-"??_);_(@_)</c:formatCode>
                <c:ptCount val="56"/>
                <c:pt idx="0">
                  <c:v>2373.4375</c:v>
                </c:pt>
                <c:pt idx="1">
                  <c:v>2547.520833333333</c:v>
                </c:pt>
                <c:pt idx="2">
                  <c:v>2419.3125</c:v>
                </c:pt>
                <c:pt idx="3">
                  <c:v>2171.5625</c:v>
                </c:pt>
                <c:pt idx="4">
                  <c:v>2417.539772727273</c:v>
                </c:pt>
                <c:pt idx="5">
                  <c:v>2591.623106060606</c:v>
                </c:pt>
                <c:pt idx="6">
                  <c:v>2463.414772727273</c:v>
                </c:pt>
                <c:pt idx="7">
                  <c:v>2215.664772727273</c:v>
                </c:pt>
                <c:pt idx="8">
                  <c:v>2461.6420454545455</c:v>
                </c:pt>
                <c:pt idx="9">
                  <c:v>2635.7253787878785</c:v>
                </c:pt>
                <c:pt idx="10">
                  <c:v>2507.517045454546</c:v>
                </c:pt>
                <c:pt idx="11">
                  <c:v>2259.7670454545455</c:v>
                </c:pt>
                <c:pt idx="12">
                  <c:v>2505.7443181818185</c:v>
                </c:pt>
                <c:pt idx="13">
                  <c:v>2679.8276515151515</c:v>
                </c:pt>
                <c:pt idx="14">
                  <c:v>2551.619318181818</c:v>
                </c:pt>
                <c:pt idx="15">
                  <c:v>2303.8693181818185</c:v>
                </c:pt>
                <c:pt idx="16">
                  <c:v>2549.846590909091</c:v>
                </c:pt>
                <c:pt idx="17">
                  <c:v>2723.929924242424</c:v>
                </c:pt>
                <c:pt idx="18">
                  <c:v>2595.721590909091</c:v>
                </c:pt>
                <c:pt idx="19">
                  <c:v>2347.971590909091</c:v>
                </c:pt>
                <c:pt idx="20">
                  <c:v>2593.948863636364</c:v>
                </c:pt>
                <c:pt idx="21">
                  <c:v>2768.032196969697</c:v>
                </c:pt>
                <c:pt idx="22">
                  <c:v>2639.823863636364</c:v>
                </c:pt>
                <c:pt idx="23">
                  <c:v>2392.073863636364</c:v>
                </c:pt>
                <c:pt idx="24">
                  <c:v>2638.0511363636365</c:v>
                </c:pt>
                <c:pt idx="25">
                  <c:v>2812.1344696969695</c:v>
                </c:pt>
                <c:pt idx="26">
                  <c:v>2683.9261363636369</c:v>
                </c:pt>
                <c:pt idx="27">
                  <c:v>2436.1761363636365</c:v>
                </c:pt>
                <c:pt idx="28">
                  <c:v>2682.1534090909095</c:v>
                </c:pt>
                <c:pt idx="29">
                  <c:v>2856.2367424242425</c:v>
                </c:pt>
                <c:pt idx="30">
                  <c:v>2728.028409090909</c:v>
                </c:pt>
                <c:pt idx="31">
                  <c:v>2480.2784090909095</c:v>
                </c:pt>
                <c:pt idx="32">
                  <c:v>2726.255681818182</c:v>
                </c:pt>
                <c:pt idx="33">
                  <c:v>2900.3390151515155</c:v>
                </c:pt>
                <c:pt idx="34">
                  <c:v>2772.130681818182</c:v>
                </c:pt>
                <c:pt idx="35">
                  <c:v>2524.380681818182</c:v>
                </c:pt>
                <c:pt idx="36">
                  <c:v>2770.357954545455</c:v>
                </c:pt>
                <c:pt idx="37">
                  <c:v>2944.441287878788</c:v>
                </c:pt>
                <c:pt idx="38">
                  <c:v>2816.232954545455</c:v>
                </c:pt>
                <c:pt idx="39">
                  <c:v>2568.482954545455</c:v>
                </c:pt>
                <c:pt idx="40">
                  <c:v>2814.4602272727275</c:v>
                </c:pt>
                <c:pt idx="41">
                  <c:v>2988.5435606060605</c:v>
                </c:pt>
                <c:pt idx="42">
                  <c:v>2860.3352272727279</c:v>
                </c:pt>
                <c:pt idx="43">
                  <c:v>2612.5852272727275</c:v>
                </c:pt>
                <c:pt idx="44">
                  <c:v>2858.5625000000005</c:v>
                </c:pt>
                <c:pt idx="45">
                  <c:v>3032.6458333333335</c:v>
                </c:pt>
                <c:pt idx="46">
                  <c:v>2904.4375</c:v>
                </c:pt>
                <c:pt idx="47">
                  <c:v>2656.6875000000005</c:v>
                </c:pt>
                <c:pt idx="48">
                  <c:v>2902.664772727273</c:v>
                </c:pt>
                <c:pt idx="49">
                  <c:v>3076.7481060606065</c:v>
                </c:pt>
                <c:pt idx="50">
                  <c:v>2948.539772727273</c:v>
                </c:pt>
                <c:pt idx="51">
                  <c:v>2700.789772727273</c:v>
                </c:pt>
                <c:pt idx="52">
                  <c:v>2946.767045454546</c:v>
                </c:pt>
                <c:pt idx="53">
                  <c:v>3120.850378787879</c:v>
                </c:pt>
                <c:pt idx="54">
                  <c:v>2992.642045454546</c:v>
                </c:pt>
                <c:pt idx="55">
                  <c:v>2744.892045454546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7-843F-4AAD-960E-310852B1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83816"/>
        <c:axId val="1320387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OPEX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OPEX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2556</c:v>
                      </c:pt>
                      <c:pt idx="3">
                        <c:v>2451</c:v>
                      </c:pt>
                      <c:pt idx="4">
                        <c:v>2185</c:v>
                      </c:pt>
                      <c:pt idx="5">
                        <c:v>2556</c:v>
                      </c:pt>
                      <c:pt idx="6">
                        <c:v>2633</c:v>
                      </c:pt>
                      <c:pt idx="7">
                        <c:v>2541</c:v>
                      </c:pt>
                      <c:pt idx="8">
                        <c:v>2219</c:v>
                      </c:pt>
                      <c:pt idx="9">
                        <c:v>2472</c:v>
                      </c:pt>
                      <c:pt idx="10">
                        <c:v>2603</c:v>
                      </c:pt>
                      <c:pt idx="11">
                        <c:v>2448</c:v>
                      </c:pt>
                      <c:pt idx="12">
                        <c:v>2269</c:v>
                      </c:pt>
                      <c:pt idx="13">
                        <c:v>2509</c:v>
                      </c:pt>
                      <c:pt idx="14">
                        <c:v>2813</c:v>
                      </c:pt>
                      <c:pt idx="15">
                        <c:v>2650</c:v>
                      </c:pt>
                      <c:pt idx="16">
                        <c:v>2348</c:v>
                      </c:pt>
                      <c:pt idx="17">
                        <c:v>2641</c:v>
                      </c:pt>
                      <c:pt idx="18">
                        <c:v>2737</c:v>
                      </c:pt>
                      <c:pt idx="19">
                        <c:v>2591</c:v>
                      </c:pt>
                      <c:pt idx="20">
                        <c:v>2264</c:v>
                      </c:pt>
                      <c:pt idx="21">
                        <c:v>2440</c:v>
                      </c:pt>
                      <c:pt idx="22">
                        <c:v>2532</c:v>
                      </c:pt>
                      <c:pt idx="23">
                        <c:v>2428</c:v>
                      </c:pt>
                      <c:pt idx="24">
                        <c:v>2185</c:v>
                      </c:pt>
                      <c:pt idx="25">
                        <c:v>2543</c:v>
                      </c:pt>
                      <c:pt idx="26">
                        <c:v>2742</c:v>
                      </c:pt>
                      <c:pt idx="27">
                        <c:v>2644.5</c:v>
                      </c:pt>
                      <c:pt idx="28">
                        <c:v>2448.5</c:v>
                      </c:pt>
                      <c:pt idx="29">
                        <c:v>2670.5</c:v>
                      </c:pt>
                      <c:pt idx="30">
                        <c:v>2870.5</c:v>
                      </c:pt>
                      <c:pt idx="31">
                        <c:v>2711.5</c:v>
                      </c:pt>
                      <c:pt idx="32">
                        <c:v>2553.5</c:v>
                      </c:pt>
                      <c:pt idx="33">
                        <c:v>2715.5</c:v>
                      </c:pt>
                      <c:pt idx="34">
                        <c:v>3015.5</c:v>
                      </c:pt>
                      <c:pt idx="35">
                        <c:v>2700.5</c:v>
                      </c:pt>
                      <c:pt idx="36">
                        <c:v>2500.5</c:v>
                      </c:pt>
                      <c:pt idx="37">
                        <c:v>2648.5</c:v>
                      </c:pt>
                      <c:pt idx="38">
                        <c:v>2894.5</c:v>
                      </c:pt>
                      <c:pt idx="39">
                        <c:v>2719</c:v>
                      </c:pt>
                      <c:pt idx="40">
                        <c:v>2465</c:v>
                      </c:pt>
                      <c:pt idx="41">
                        <c:v>2633.5</c:v>
                      </c:pt>
                      <c:pt idx="42">
                        <c:v>2817.5</c:v>
                      </c:pt>
                      <c:pt idx="43">
                        <c:v>3076.5</c:v>
                      </c:pt>
                      <c:pt idx="44">
                        <c:v>2812.5</c:v>
                      </c:pt>
                      <c:pt idx="45">
                        <c:v>3067</c:v>
                      </c:pt>
                      <c:pt idx="46">
                        <c:v>3267</c:v>
                      </c:pt>
                      <c:pt idx="47">
                        <c:v>2981.5</c:v>
                      </c:pt>
                      <c:pt idx="48">
                        <c:v>2719.5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843F-4AAD-960E-310852B17AB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2501</c:v>
                      </c:pt>
                      <c:pt idx="4">
                        <c:v>2397.3333333333335</c:v>
                      </c:pt>
                      <c:pt idx="5">
                        <c:v>2397.3333333333335</c:v>
                      </c:pt>
                      <c:pt idx="6">
                        <c:v>2458</c:v>
                      </c:pt>
                      <c:pt idx="7">
                        <c:v>2576.6666666666665</c:v>
                      </c:pt>
                      <c:pt idx="8">
                        <c:v>2464.3333333333335</c:v>
                      </c:pt>
                      <c:pt idx="9">
                        <c:v>2410.6666666666665</c:v>
                      </c:pt>
                      <c:pt idx="10">
                        <c:v>2431.3333333333335</c:v>
                      </c:pt>
                      <c:pt idx="11">
                        <c:v>2507.6666666666665</c:v>
                      </c:pt>
                      <c:pt idx="12">
                        <c:v>2440</c:v>
                      </c:pt>
                      <c:pt idx="13">
                        <c:v>2408.6666666666665</c:v>
                      </c:pt>
                      <c:pt idx="14">
                        <c:v>2530.3333333333335</c:v>
                      </c:pt>
                      <c:pt idx="15">
                        <c:v>2657.3333333333335</c:v>
                      </c:pt>
                      <c:pt idx="16">
                        <c:v>2603.6666666666665</c:v>
                      </c:pt>
                      <c:pt idx="17">
                        <c:v>2546.3333333333335</c:v>
                      </c:pt>
                      <c:pt idx="18">
                        <c:v>2575.3333333333335</c:v>
                      </c:pt>
                      <c:pt idx="19">
                        <c:v>2656.3333333333335</c:v>
                      </c:pt>
                      <c:pt idx="20">
                        <c:v>2530.6666666666665</c:v>
                      </c:pt>
                      <c:pt idx="21">
                        <c:v>2431.6666666666665</c:v>
                      </c:pt>
                      <c:pt idx="22">
                        <c:v>2412</c:v>
                      </c:pt>
                      <c:pt idx="23">
                        <c:v>2466.6666666666665</c:v>
                      </c:pt>
                      <c:pt idx="24">
                        <c:v>2381.6666666666665</c:v>
                      </c:pt>
                      <c:pt idx="25">
                        <c:v>2385.3333333333335</c:v>
                      </c:pt>
                      <c:pt idx="26">
                        <c:v>2490</c:v>
                      </c:pt>
                      <c:pt idx="27">
                        <c:v>2643.1666666666665</c:v>
                      </c:pt>
                      <c:pt idx="28">
                        <c:v>2611.6666666666665</c:v>
                      </c:pt>
                      <c:pt idx="29">
                        <c:v>2587.8333333333335</c:v>
                      </c:pt>
                      <c:pt idx="30">
                        <c:v>2663.1666666666665</c:v>
                      </c:pt>
                      <c:pt idx="31">
                        <c:v>2750.8333333333335</c:v>
                      </c:pt>
                      <c:pt idx="32">
                        <c:v>2711.8333333333335</c:v>
                      </c:pt>
                      <c:pt idx="33">
                        <c:v>2660.1666666666665</c:v>
                      </c:pt>
                      <c:pt idx="34">
                        <c:v>2761.5</c:v>
                      </c:pt>
                      <c:pt idx="35">
                        <c:v>2810.5</c:v>
                      </c:pt>
                      <c:pt idx="36">
                        <c:v>2738.8333333333335</c:v>
                      </c:pt>
                      <c:pt idx="37">
                        <c:v>2616.5</c:v>
                      </c:pt>
                      <c:pt idx="38">
                        <c:v>2681.1666666666665</c:v>
                      </c:pt>
                      <c:pt idx="39">
                        <c:v>2754</c:v>
                      </c:pt>
                      <c:pt idx="40">
                        <c:v>2692.8333333333335</c:v>
                      </c:pt>
                      <c:pt idx="41">
                        <c:v>2605.8333333333335</c:v>
                      </c:pt>
                      <c:pt idx="42">
                        <c:v>2638.6666666666665</c:v>
                      </c:pt>
                      <c:pt idx="43">
                        <c:v>2842.5</c:v>
                      </c:pt>
                      <c:pt idx="44">
                        <c:v>2902.1666666666665</c:v>
                      </c:pt>
                      <c:pt idx="45">
                        <c:v>2985.3333333333335</c:v>
                      </c:pt>
                      <c:pt idx="46">
                        <c:v>3048.8333333333335</c:v>
                      </c:pt>
                      <c:pt idx="47">
                        <c:v>3105.1666666666665</c:v>
                      </c:pt>
                      <c:pt idx="48">
                        <c:v>2989.3333333333335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3F-4AAD-960E-310852B17AB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2422</c:v>
                      </c:pt>
                      <c:pt idx="5">
                        <c:v>2437</c:v>
                      </c:pt>
                      <c:pt idx="6">
                        <c:v>2456.25</c:v>
                      </c:pt>
                      <c:pt idx="7">
                        <c:v>2478.75</c:v>
                      </c:pt>
                      <c:pt idx="8">
                        <c:v>2487.25</c:v>
                      </c:pt>
                      <c:pt idx="9">
                        <c:v>2466.25</c:v>
                      </c:pt>
                      <c:pt idx="10">
                        <c:v>2458.75</c:v>
                      </c:pt>
                      <c:pt idx="11">
                        <c:v>2435.5</c:v>
                      </c:pt>
                      <c:pt idx="12">
                        <c:v>2448</c:v>
                      </c:pt>
                      <c:pt idx="13">
                        <c:v>2457.25</c:v>
                      </c:pt>
                      <c:pt idx="14">
                        <c:v>2509.75</c:v>
                      </c:pt>
                      <c:pt idx="15">
                        <c:v>2560.25</c:v>
                      </c:pt>
                      <c:pt idx="16">
                        <c:v>2580</c:v>
                      </c:pt>
                      <c:pt idx="17">
                        <c:v>2613</c:v>
                      </c:pt>
                      <c:pt idx="18">
                        <c:v>2594</c:v>
                      </c:pt>
                      <c:pt idx="19">
                        <c:v>2579.25</c:v>
                      </c:pt>
                      <c:pt idx="20">
                        <c:v>2558.25</c:v>
                      </c:pt>
                      <c:pt idx="21">
                        <c:v>2508</c:v>
                      </c:pt>
                      <c:pt idx="22">
                        <c:v>2456.75</c:v>
                      </c:pt>
                      <c:pt idx="23">
                        <c:v>2416</c:v>
                      </c:pt>
                      <c:pt idx="24">
                        <c:v>2396.25</c:v>
                      </c:pt>
                      <c:pt idx="25">
                        <c:v>2422</c:v>
                      </c:pt>
                      <c:pt idx="26">
                        <c:v>2474.5</c:v>
                      </c:pt>
                      <c:pt idx="27">
                        <c:v>2528.625</c:v>
                      </c:pt>
                      <c:pt idx="28">
                        <c:v>2594.5</c:v>
                      </c:pt>
                      <c:pt idx="29">
                        <c:v>2626.375</c:v>
                      </c:pt>
                      <c:pt idx="30">
                        <c:v>2658.5</c:v>
                      </c:pt>
                      <c:pt idx="31">
                        <c:v>2675.25</c:v>
                      </c:pt>
                      <c:pt idx="32">
                        <c:v>2701.5</c:v>
                      </c:pt>
                      <c:pt idx="33">
                        <c:v>2712.75</c:v>
                      </c:pt>
                      <c:pt idx="34">
                        <c:v>2749</c:v>
                      </c:pt>
                      <c:pt idx="35">
                        <c:v>2746.25</c:v>
                      </c:pt>
                      <c:pt idx="36">
                        <c:v>2733</c:v>
                      </c:pt>
                      <c:pt idx="37">
                        <c:v>2716.25</c:v>
                      </c:pt>
                      <c:pt idx="38">
                        <c:v>2686</c:v>
                      </c:pt>
                      <c:pt idx="39">
                        <c:v>2690.625</c:v>
                      </c:pt>
                      <c:pt idx="40">
                        <c:v>2681.75</c:v>
                      </c:pt>
                      <c:pt idx="41">
                        <c:v>2678</c:v>
                      </c:pt>
                      <c:pt idx="42">
                        <c:v>2658.75</c:v>
                      </c:pt>
                      <c:pt idx="43">
                        <c:v>2748.125</c:v>
                      </c:pt>
                      <c:pt idx="44">
                        <c:v>2835</c:v>
                      </c:pt>
                      <c:pt idx="45">
                        <c:v>2943.375</c:v>
                      </c:pt>
                      <c:pt idx="46">
                        <c:v>3055.75</c:v>
                      </c:pt>
                      <c:pt idx="47">
                        <c:v>3032</c:v>
                      </c:pt>
                      <c:pt idx="48">
                        <c:v>3008.75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3F-4AAD-960E-310852B17AB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2370.1</c:v>
                      </c:pt>
                      <c:pt idx="5">
                        <c:v>2423.6999999999998</c:v>
                      </c:pt>
                      <c:pt idx="6">
                        <c:v>2502.1</c:v>
                      </c:pt>
                      <c:pt idx="7">
                        <c:v>2536</c:v>
                      </c:pt>
                      <c:pt idx="8">
                        <c:v>2432.1</c:v>
                      </c:pt>
                      <c:pt idx="9">
                        <c:v>2426</c:v>
                      </c:pt>
                      <c:pt idx="10">
                        <c:v>2480.6999999999998</c:v>
                      </c:pt>
                      <c:pt idx="11">
                        <c:v>2476.4</c:v>
                      </c:pt>
                      <c:pt idx="12">
                        <c:v>2409.8000000000002</c:v>
                      </c:pt>
                      <c:pt idx="13">
                        <c:v>2434.1999999999998</c:v>
                      </c:pt>
                      <c:pt idx="14">
                        <c:v>2576.5</c:v>
                      </c:pt>
                      <c:pt idx="15">
                        <c:v>2632.6</c:v>
                      </c:pt>
                      <c:pt idx="16">
                        <c:v>2547.6999999999998</c:v>
                      </c:pt>
                      <c:pt idx="17">
                        <c:v>2572.1</c:v>
                      </c:pt>
                      <c:pt idx="18">
                        <c:v>2621.7</c:v>
                      </c:pt>
                      <c:pt idx="19">
                        <c:v>2620.5</c:v>
                      </c:pt>
                      <c:pt idx="20">
                        <c:v>2494.4</c:v>
                      </c:pt>
                      <c:pt idx="21">
                        <c:v>2447.1</c:v>
                      </c:pt>
                      <c:pt idx="22">
                        <c:v>2456.6999999999998</c:v>
                      </c:pt>
                      <c:pt idx="23">
                        <c:v>2445.1999999999998</c:v>
                      </c:pt>
                      <c:pt idx="24">
                        <c:v>2352.8000000000002</c:v>
                      </c:pt>
                      <c:pt idx="25">
                        <c:v>2411.5</c:v>
                      </c:pt>
                      <c:pt idx="26">
                        <c:v>2539.5</c:v>
                      </c:pt>
                      <c:pt idx="27">
                        <c:v>2607.5</c:v>
                      </c:pt>
                      <c:pt idx="28">
                        <c:v>2575.4499999999998</c:v>
                      </c:pt>
                      <c:pt idx="29">
                        <c:v>2605.85</c:v>
                      </c:pt>
                      <c:pt idx="30">
                        <c:v>2703.5</c:v>
                      </c:pt>
                      <c:pt idx="31">
                        <c:v>2724.7</c:v>
                      </c:pt>
                      <c:pt idx="32">
                        <c:v>2676</c:v>
                      </c:pt>
                      <c:pt idx="33">
                        <c:v>2681.6</c:v>
                      </c:pt>
                      <c:pt idx="34">
                        <c:v>2802.7</c:v>
                      </c:pt>
                      <c:pt idx="35">
                        <c:v>2783.3</c:v>
                      </c:pt>
                      <c:pt idx="36">
                        <c:v>2685</c:v>
                      </c:pt>
                      <c:pt idx="37">
                        <c:v>2651.2</c:v>
                      </c:pt>
                      <c:pt idx="38">
                        <c:v>2722.5</c:v>
                      </c:pt>
                      <c:pt idx="39">
                        <c:v>2735.7</c:v>
                      </c:pt>
                      <c:pt idx="40">
                        <c:v>2645.45</c:v>
                      </c:pt>
                      <c:pt idx="41">
                        <c:v>2626.15</c:v>
                      </c:pt>
                      <c:pt idx="42">
                        <c:v>2681.95</c:v>
                      </c:pt>
                      <c:pt idx="43">
                        <c:v>2849.05</c:v>
                      </c:pt>
                      <c:pt idx="44">
                        <c:v>2874.8</c:v>
                      </c:pt>
                      <c:pt idx="45">
                        <c:v>2967.6</c:v>
                      </c:pt>
                      <c:pt idx="46">
                        <c:v>3097.05</c:v>
                      </c:pt>
                      <c:pt idx="47">
                        <c:v>3067.35</c:v>
                      </c:pt>
                      <c:pt idx="48">
                        <c:v>2942.35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3F-4AAD-960E-310852B17AB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2509.6875093864951</c:v>
                      </c:pt>
                      <c:pt idx="3">
                        <c:v>2496.2994121265338</c:v>
                      </c:pt>
                      <c:pt idx="4">
                        <c:v>2425.2841850349937</c:v>
                      </c:pt>
                      <c:pt idx="5">
                        <c:v>2455.1037507732754</c:v>
                      </c:pt>
                      <c:pt idx="6">
                        <c:v>2495.6863604584937</c:v>
                      </c:pt>
                      <c:pt idx="7">
                        <c:v>2506.0235415678376</c:v>
                      </c:pt>
                      <c:pt idx="8">
                        <c:v>2440.5462512452559</c:v>
                      </c:pt>
                      <c:pt idx="9">
                        <c:v>2447.7216426006062</c:v>
                      </c:pt>
                      <c:pt idx="10">
                        <c:v>2483.1445421743356</c:v>
                      </c:pt>
                      <c:pt idx="11">
                        <c:v>2475.1271879927472</c:v>
                      </c:pt>
                      <c:pt idx="12">
                        <c:v>2428.1043909850368</c:v>
                      </c:pt>
                      <c:pt idx="13">
                        <c:v>2446.5587144470128</c:v>
                      </c:pt>
                      <c:pt idx="14">
                        <c:v>2530.1531900404443</c:v>
                      </c:pt>
                      <c:pt idx="15">
                        <c:v>2557.4932623114928</c:v>
                      </c:pt>
                      <c:pt idx="16">
                        <c:v>2509.702579073225</c:v>
                      </c:pt>
                      <c:pt idx="17">
                        <c:v>2539.6548237625225</c:v>
                      </c:pt>
                      <c:pt idx="18">
                        <c:v>2584.6742229646898</c:v>
                      </c:pt>
                      <c:pt idx="19">
                        <c:v>2586.1172918404845</c:v>
                      </c:pt>
                      <c:pt idx="20">
                        <c:v>2512.6342342468333</c:v>
                      </c:pt>
                      <c:pt idx="21">
                        <c:v>2496.0645381962595</c:v>
                      </c:pt>
                      <c:pt idx="22">
                        <c:v>2504.2623210420384</c:v>
                      </c:pt>
                      <c:pt idx="23">
                        <c:v>2486.8649671237245</c:v>
                      </c:pt>
                      <c:pt idx="24">
                        <c:v>2418.0019742743898</c:v>
                      </c:pt>
                      <c:pt idx="25">
                        <c:v>2446.5171684479337</c:v>
                      </c:pt>
                      <c:pt idx="26">
                        <c:v>2513.9242356215518</c:v>
                      </c:pt>
                      <c:pt idx="27">
                        <c:v>2543.7118522978649</c:v>
                      </c:pt>
                      <c:pt idx="28">
                        <c:v>2521.9916335973207</c:v>
                      </c:pt>
                      <c:pt idx="29">
                        <c:v>2555.8701279158167</c:v>
                      </c:pt>
                      <c:pt idx="30">
                        <c:v>2627.6451167062178</c:v>
                      </c:pt>
                      <c:pt idx="31">
                        <c:v>2646.7745250760026</c:v>
                      </c:pt>
                      <c:pt idx="32">
                        <c:v>2625.4962594510248</c:v>
                      </c:pt>
                      <c:pt idx="33">
                        <c:v>2646.0283768440877</c:v>
                      </c:pt>
                      <c:pt idx="34">
                        <c:v>2730.3141486772574</c:v>
                      </c:pt>
                      <c:pt idx="35">
                        <c:v>2723.5127913460851</c:v>
                      </c:pt>
                      <c:pt idx="36">
                        <c:v>2672.6379634317841</c:v>
                      </c:pt>
                      <c:pt idx="37">
                        <c:v>2667.1314867477267</c:v>
                      </c:pt>
                      <c:pt idx="38">
                        <c:v>2718.9999644032928</c:v>
                      </c:pt>
                      <c:pt idx="39">
                        <c:v>2718.9999725237967</c:v>
                      </c:pt>
                      <c:pt idx="40">
                        <c:v>2661.0561890556464</c:v>
                      </c:pt>
                      <c:pt idx="41">
                        <c:v>2654.7699291163931</c:v>
                      </c:pt>
                      <c:pt idx="42">
                        <c:v>2691.8927519944664</c:v>
                      </c:pt>
                      <c:pt idx="43">
                        <c:v>2779.6313406142972</c:v>
                      </c:pt>
                      <c:pt idx="44">
                        <c:v>2787.1295086786859</c:v>
                      </c:pt>
                      <c:pt idx="45">
                        <c:v>2850.9750082947448</c:v>
                      </c:pt>
                      <c:pt idx="46">
                        <c:v>2945.8807746111161</c:v>
                      </c:pt>
                      <c:pt idx="47">
                        <c:v>2954.0064159752833</c:v>
                      </c:pt>
                      <c:pt idx="48">
                        <c:v>2900.5096031443654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3F-4AAD-960E-310852B17AB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2381.1611495251277</c:v>
                      </c:pt>
                      <c:pt idx="1">
                        <c:v>2546.6187915910123</c:v>
                      </c:pt>
                      <c:pt idx="2">
                        <c:v>2427.3409489741362</c:v>
                      </c:pt>
                      <c:pt idx="3">
                        <c:v>2017.4632892958491</c:v>
                      </c:pt>
                      <c:pt idx="4">
                        <c:v>2423.184896736901</c:v>
                      </c:pt>
                      <c:pt idx="5">
                        <c:v>2591.3651799802415</c:v>
                      </c:pt>
                      <c:pt idx="6">
                        <c:v>2469.8049852672084</c:v>
                      </c:pt>
                      <c:pt idx="7">
                        <c:v>2052.6032182653967</c:v>
                      </c:pt>
                      <c:pt idx="8">
                        <c:v>2465.2086439486739</c:v>
                      </c:pt>
                      <c:pt idx="9">
                        <c:v>2636.1115683694702</c:v>
                      </c:pt>
                      <c:pt idx="10">
                        <c:v>2512.2690215602806</c:v>
                      </c:pt>
                      <c:pt idx="11">
                        <c:v>2087.743147234944</c:v>
                      </c:pt>
                      <c:pt idx="12">
                        <c:v>2507.2323911604472</c:v>
                      </c:pt>
                      <c:pt idx="13">
                        <c:v>2680.8579567586994</c:v>
                      </c:pt>
                      <c:pt idx="14">
                        <c:v>2554.7330578533529</c:v>
                      </c:pt>
                      <c:pt idx="15">
                        <c:v>2122.8830762044918</c:v>
                      </c:pt>
                      <c:pt idx="16">
                        <c:v>2549.2561383722204</c:v>
                      </c:pt>
                      <c:pt idx="17">
                        <c:v>2725.6043451479286</c:v>
                      </c:pt>
                      <c:pt idx="18">
                        <c:v>2597.1970941464251</c:v>
                      </c:pt>
                      <c:pt idx="19">
                        <c:v>2158.0230051740391</c:v>
                      </c:pt>
                      <c:pt idx="20">
                        <c:v>2591.2798855839933</c:v>
                      </c:pt>
                      <c:pt idx="21">
                        <c:v>2770.3507335371578</c:v>
                      </c:pt>
                      <c:pt idx="22">
                        <c:v>2639.6611304394974</c:v>
                      </c:pt>
                      <c:pt idx="23">
                        <c:v>2193.1629341435864</c:v>
                      </c:pt>
                      <c:pt idx="24">
                        <c:v>2633.3036327957666</c:v>
                      </c:pt>
                      <c:pt idx="25">
                        <c:v>2815.0971219263865</c:v>
                      </c:pt>
                      <c:pt idx="26">
                        <c:v>2682.1251667325696</c:v>
                      </c:pt>
                      <c:pt idx="27">
                        <c:v>2228.3028631131342</c:v>
                      </c:pt>
                      <c:pt idx="28">
                        <c:v>2675.3273800075394</c:v>
                      </c:pt>
                      <c:pt idx="29">
                        <c:v>2859.8435103156157</c:v>
                      </c:pt>
                      <c:pt idx="30">
                        <c:v>2724.5892030256423</c:v>
                      </c:pt>
                      <c:pt idx="31">
                        <c:v>2263.4427920826815</c:v>
                      </c:pt>
                      <c:pt idx="32">
                        <c:v>2717.3511272193127</c:v>
                      </c:pt>
                      <c:pt idx="33">
                        <c:v>2904.5898987048449</c:v>
                      </c:pt>
                      <c:pt idx="34">
                        <c:v>2767.0532393187145</c:v>
                      </c:pt>
                      <c:pt idx="35">
                        <c:v>2298.5827210522293</c:v>
                      </c:pt>
                      <c:pt idx="36">
                        <c:v>2759.3748744310856</c:v>
                      </c:pt>
                      <c:pt idx="37">
                        <c:v>2949.3362870940741</c:v>
                      </c:pt>
                      <c:pt idx="38">
                        <c:v>2809.5172756117868</c:v>
                      </c:pt>
                      <c:pt idx="39">
                        <c:v>2333.7226500217766</c:v>
                      </c:pt>
                      <c:pt idx="40">
                        <c:v>2801.3986216428589</c:v>
                      </c:pt>
                      <c:pt idx="41">
                        <c:v>2994.0826754833029</c:v>
                      </c:pt>
                      <c:pt idx="42">
                        <c:v>2851.981311904859</c:v>
                      </c:pt>
                      <c:pt idx="43">
                        <c:v>2368.862578991324</c:v>
                      </c:pt>
                      <c:pt idx="44">
                        <c:v>2843.4223688546317</c:v>
                      </c:pt>
                      <c:pt idx="45">
                        <c:v>3038.8290638725321</c:v>
                      </c:pt>
                      <c:pt idx="46">
                        <c:v>2894.4453481979313</c:v>
                      </c:pt>
                      <c:pt idx="47">
                        <c:v>2404.0025079608718</c:v>
                      </c:pt>
                      <c:pt idx="48">
                        <c:v>2885.446116066405</c:v>
                      </c:pt>
                      <c:pt idx="49">
                        <c:v>3083.5754522617613</c:v>
                      </c:pt>
                      <c:pt idx="50">
                        <c:v>2936.9093844910039</c:v>
                      </c:pt>
                      <c:pt idx="51">
                        <c:v>2439.1424369304191</c:v>
                      </c:pt>
                      <c:pt idx="52">
                        <c:v>2927.4698632781779</c:v>
                      </c:pt>
                      <c:pt idx="53">
                        <c:v>3128.3218406509905</c:v>
                      </c:pt>
                      <c:pt idx="54">
                        <c:v>2979.3734207840757</c:v>
                      </c:pt>
                      <c:pt idx="55">
                        <c:v>2474.2823658999669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3F-4AAD-960E-310852B17AB2}"/>
                  </c:ext>
                </c:extLst>
              </c15:ser>
            </c15:filteredLineSeries>
          </c:ext>
        </c:extLst>
      </c:lineChart>
      <c:catAx>
        <c:axId val="132038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7424"/>
        <c:crosses val="autoZero"/>
        <c:auto val="1"/>
        <c:lblAlgn val="ctr"/>
        <c:lblOffset val="100"/>
        <c:noMultiLvlLbl val="0"/>
      </c:catAx>
      <c:valAx>
        <c:axId val="132038742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Operaional Cost (million 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Operational Costs Forecasting - Multiplicative Seasonality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16758510191814E-2"/>
          <c:y val="0.11746637925359051"/>
          <c:w val="0.89163382088857568"/>
          <c:h val="0.64824474865985848"/>
        </c:manualLayout>
      </c:layout>
      <c:lineChart>
        <c:grouping val="standard"/>
        <c:varyColors val="0"/>
        <c:ser>
          <c:idx val="0"/>
          <c:order val="0"/>
          <c:tx>
            <c:strRef>
              <c:f>'1. OPEX Forecast'!$D$3</c:f>
              <c:strCache>
                <c:ptCount val="1"/>
                <c:pt idx="0">
                  <c:v>Operating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OPEX Forecast'!$D$4:$D$51</c:f>
              <c:numCache>
                <c:formatCode>#,##0</c:formatCode>
                <c:ptCount val="48"/>
                <c:pt idx="0">
                  <c:v>2496</c:v>
                </c:pt>
                <c:pt idx="1">
                  <c:v>2556</c:v>
                </c:pt>
                <c:pt idx="2">
                  <c:v>2451</c:v>
                </c:pt>
                <c:pt idx="3">
                  <c:v>2185</c:v>
                </c:pt>
                <c:pt idx="4">
                  <c:v>2556</c:v>
                </c:pt>
                <c:pt idx="5">
                  <c:v>2633</c:v>
                </c:pt>
                <c:pt idx="6">
                  <c:v>2541</c:v>
                </c:pt>
                <c:pt idx="7">
                  <c:v>2219</c:v>
                </c:pt>
                <c:pt idx="8">
                  <c:v>2472</c:v>
                </c:pt>
                <c:pt idx="9">
                  <c:v>2603</c:v>
                </c:pt>
                <c:pt idx="10">
                  <c:v>2448</c:v>
                </c:pt>
                <c:pt idx="11">
                  <c:v>2269</c:v>
                </c:pt>
                <c:pt idx="12">
                  <c:v>2509</c:v>
                </c:pt>
                <c:pt idx="13">
                  <c:v>2813</c:v>
                </c:pt>
                <c:pt idx="14">
                  <c:v>2650</c:v>
                </c:pt>
                <c:pt idx="15">
                  <c:v>2348</c:v>
                </c:pt>
                <c:pt idx="16">
                  <c:v>2641</c:v>
                </c:pt>
                <c:pt idx="17">
                  <c:v>2737</c:v>
                </c:pt>
                <c:pt idx="18">
                  <c:v>2591</c:v>
                </c:pt>
                <c:pt idx="19">
                  <c:v>2264</c:v>
                </c:pt>
                <c:pt idx="20">
                  <c:v>2440</c:v>
                </c:pt>
                <c:pt idx="21">
                  <c:v>2532</c:v>
                </c:pt>
                <c:pt idx="22">
                  <c:v>2428</c:v>
                </c:pt>
                <c:pt idx="23">
                  <c:v>2185</c:v>
                </c:pt>
                <c:pt idx="24">
                  <c:v>2543</c:v>
                </c:pt>
                <c:pt idx="25">
                  <c:v>2742</c:v>
                </c:pt>
                <c:pt idx="26">
                  <c:v>2644.5</c:v>
                </c:pt>
                <c:pt idx="27">
                  <c:v>2448.5</c:v>
                </c:pt>
                <c:pt idx="28">
                  <c:v>2670.5</c:v>
                </c:pt>
                <c:pt idx="29">
                  <c:v>2870.5</c:v>
                </c:pt>
                <c:pt idx="30">
                  <c:v>2711.5</c:v>
                </c:pt>
                <c:pt idx="31">
                  <c:v>2553.5</c:v>
                </c:pt>
                <c:pt idx="32">
                  <c:v>2715.5</c:v>
                </c:pt>
                <c:pt idx="33">
                  <c:v>3015.5</c:v>
                </c:pt>
                <c:pt idx="34">
                  <c:v>2700.5</c:v>
                </c:pt>
                <c:pt idx="35">
                  <c:v>2500.5</c:v>
                </c:pt>
                <c:pt idx="36">
                  <c:v>2648.5</c:v>
                </c:pt>
                <c:pt idx="37">
                  <c:v>2894.5</c:v>
                </c:pt>
                <c:pt idx="38">
                  <c:v>2719</c:v>
                </c:pt>
                <c:pt idx="39">
                  <c:v>2465</c:v>
                </c:pt>
                <c:pt idx="40">
                  <c:v>2633.5</c:v>
                </c:pt>
                <c:pt idx="41">
                  <c:v>2817.5</c:v>
                </c:pt>
                <c:pt idx="42">
                  <c:v>3076.5</c:v>
                </c:pt>
                <c:pt idx="43">
                  <c:v>2812.5</c:v>
                </c:pt>
                <c:pt idx="44">
                  <c:v>3067</c:v>
                </c:pt>
                <c:pt idx="45">
                  <c:v>3267</c:v>
                </c:pt>
                <c:pt idx="46">
                  <c:v>2981.5</c:v>
                </c:pt>
                <c:pt idx="47">
                  <c:v>2719.5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2D-4AA9-A138-A1730715A8B4}"/>
            </c:ext>
          </c:extLst>
        </c:ser>
        <c:ser>
          <c:idx val="6"/>
          <c:order val="6"/>
          <c:tx>
            <c:strRef>
              <c:f>'1. OPEX Forecast'!$AE$3</c:f>
              <c:strCache>
                <c:ptCount val="1"/>
                <c:pt idx="0">
                  <c:v> Multiplicative Decomposition Forecast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'1. OPEX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OPEX Forecast'!$AE$4:$AE$59</c:f>
              <c:numCache>
                <c:formatCode>_(* #,##0.0_);_(* \(#,##0.0\);_(* "-"??_);_(@_)</c:formatCode>
                <c:ptCount val="56"/>
                <c:pt idx="0">
                  <c:v>2381.1611495251277</c:v>
                </c:pt>
                <c:pt idx="1">
                  <c:v>2546.6187915910123</c:v>
                </c:pt>
                <c:pt idx="2">
                  <c:v>2427.3409489741362</c:v>
                </c:pt>
                <c:pt idx="3">
                  <c:v>2017.4632892958491</c:v>
                </c:pt>
                <c:pt idx="4">
                  <c:v>2423.184896736901</c:v>
                </c:pt>
                <c:pt idx="5">
                  <c:v>2591.3651799802415</c:v>
                </c:pt>
                <c:pt idx="6">
                  <c:v>2469.8049852672084</c:v>
                </c:pt>
                <c:pt idx="7">
                  <c:v>2052.6032182653967</c:v>
                </c:pt>
                <c:pt idx="8">
                  <c:v>2465.2086439486739</c:v>
                </c:pt>
                <c:pt idx="9">
                  <c:v>2636.1115683694702</c:v>
                </c:pt>
                <c:pt idx="10">
                  <c:v>2512.2690215602806</c:v>
                </c:pt>
                <c:pt idx="11">
                  <c:v>2087.743147234944</c:v>
                </c:pt>
                <c:pt idx="12">
                  <c:v>2507.2323911604472</c:v>
                </c:pt>
                <c:pt idx="13">
                  <c:v>2680.8579567586994</c:v>
                </c:pt>
                <c:pt idx="14">
                  <c:v>2554.7330578533529</c:v>
                </c:pt>
                <c:pt idx="15">
                  <c:v>2122.8830762044918</c:v>
                </c:pt>
                <c:pt idx="16">
                  <c:v>2549.2561383722204</c:v>
                </c:pt>
                <c:pt idx="17">
                  <c:v>2725.6043451479286</c:v>
                </c:pt>
                <c:pt idx="18">
                  <c:v>2597.1970941464251</c:v>
                </c:pt>
                <c:pt idx="19">
                  <c:v>2158.0230051740391</c:v>
                </c:pt>
                <c:pt idx="20">
                  <c:v>2591.2798855839933</c:v>
                </c:pt>
                <c:pt idx="21">
                  <c:v>2770.3507335371578</c:v>
                </c:pt>
                <c:pt idx="22">
                  <c:v>2639.6611304394974</c:v>
                </c:pt>
                <c:pt idx="23">
                  <c:v>2193.1629341435864</c:v>
                </c:pt>
                <c:pt idx="24">
                  <c:v>2633.3036327957666</c:v>
                </c:pt>
                <c:pt idx="25">
                  <c:v>2815.0971219263865</c:v>
                </c:pt>
                <c:pt idx="26">
                  <c:v>2682.1251667325696</c:v>
                </c:pt>
                <c:pt idx="27">
                  <c:v>2228.3028631131342</c:v>
                </c:pt>
                <c:pt idx="28">
                  <c:v>2675.3273800075394</c:v>
                </c:pt>
                <c:pt idx="29">
                  <c:v>2859.8435103156157</c:v>
                </c:pt>
                <c:pt idx="30">
                  <c:v>2724.5892030256423</c:v>
                </c:pt>
                <c:pt idx="31">
                  <c:v>2263.4427920826815</c:v>
                </c:pt>
                <c:pt idx="32">
                  <c:v>2717.3511272193127</c:v>
                </c:pt>
                <c:pt idx="33">
                  <c:v>2904.5898987048449</c:v>
                </c:pt>
                <c:pt idx="34">
                  <c:v>2767.0532393187145</c:v>
                </c:pt>
                <c:pt idx="35">
                  <c:v>2298.5827210522293</c:v>
                </c:pt>
                <c:pt idx="36">
                  <c:v>2759.3748744310856</c:v>
                </c:pt>
                <c:pt idx="37">
                  <c:v>2949.3362870940741</c:v>
                </c:pt>
                <c:pt idx="38">
                  <c:v>2809.5172756117868</c:v>
                </c:pt>
                <c:pt idx="39">
                  <c:v>2333.7226500217766</c:v>
                </c:pt>
                <c:pt idx="40">
                  <c:v>2801.3986216428589</c:v>
                </c:pt>
                <c:pt idx="41">
                  <c:v>2994.0826754833029</c:v>
                </c:pt>
                <c:pt idx="42">
                  <c:v>2851.981311904859</c:v>
                </c:pt>
                <c:pt idx="43">
                  <c:v>2368.862578991324</c:v>
                </c:pt>
                <c:pt idx="44">
                  <c:v>2843.4223688546317</c:v>
                </c:pt>
                <c:pt idx="45">
                  <c:v>3038.8290638725321</c:v>
                </c:pt>
                <c:pt idx="46">
                  <c:v>2894.4453481979313</c:v>
                </c:pt>
                <c:pt idx="47">
                  <c:v>2404.0025079608718</c:v>
                </c:pt>
                <c:pt idx="48">
                  <c:v>2885.446116066405</c:v>
                </c:pt>
                <c:pt idx="49">
                  <c:v>3083.5754522617613</c:v>
                </c:pt>
                <c:pt idx="50">
                  <c:v>2936.9093844910039</c:v>
                </c:pt>
                <c:pt idx="51">
                  <c:v>2439.1424369304191</c:v>
                </c:pt>
                <c:pt idx="52">
                  <c:v>2927.4698632781779</c:v>
                </c:pt>
                <c:pt idx="53">
                  <c:v>3128.3218406509905</c:v>
                </c:pt>
                <c:pt idx="54">
                  <c:v>2979.3734207840757</c:v>
                </c:pt>
                <c:pt idx="55">
                  <c:v>2474.2823658999669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6-632D-4AA9-A138-A1730715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83816"/>
        <c:axId val="1320387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OPEX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OPEX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2556</c:v>
                      </c:pt>
                      <c:pt idx="3">
                        <c:v>2451</c:v>
                      </c:pt>
                      <c:pt idx="4">
                        <c:v>2185</c:v>
                      </c:pt>
                      <c:pt idx="5">
                        <c:v>2556</c:v>
                      </c:pt>
                      <c:pt idx="6">
                        <c:v>2633</c:v>
                      </c:pt>
                      <c:pt idx="7">
                        <c:v>2541</c:v>
                      </c:pt>
                      <c:pt idx="8">
                        <c:v>2219</c:v>
                      </c:pt>
                      <c:pt idx="9">
                        <c:v>2472</c:v>
                      </c:pt>
                      <c:pt idx="10">
                        <c:v>2603</c:v>
                      </c:pt>
                      <c:pt idx="11">
                        <c:v>2448</c:v>
                      </c:pt>
                      <c:pt idx="12">
                        <c:v>2269</c:v>
                      </c:pt>
                      <c:pt idx="13">
                        <c:v>2509</c:v>
                      </c:pt>
                      <c:pt idx="14">
                        <c:v>2813</c:v>
                      </c:pt>
                      <c:pt idx="15">
                        <c:v>2650</c:v>
                      </c:pt>
                      <c:pt idx="16">
                        <c:v>2348</c:v>
                      </c:pt>
                      <c:pt idx="17">
                        <c:v>2641</c:v>
                      </c:pt>
                      <c:pt idx="18">
                        <c:v>2737</c:v>
                      </c:pt>
                      <c:pt idx="19">
                        <c:v>2591</c:v>
                      </c:pt>
                      <c:pt idx="20">
                        <c:v>2264</c:v>
                      </c:pt>
                      <c:pt idx="21">
                        <c:v>2440</c:v>
                      </c:pt>
                      <c:pt idx="22">
                        <c:v>2532</c:v>
                      </c:pt>
                      <c:pt idx="23">
                        <c:v>2428</c:v>
                      </c:pt>
                      <c:pt idx="24">
                        <c:v>2185</c:v>
                      </c:pt>
                      <c:pt idx="25">
                        <c:v>2543</c:v>
                      </c:pt>
                      <c:pt idx="26">
                        <c:v>2742</c:v>
                      </c:pt>
                      <c:pt idx="27">
                        <c:v>2644.5</c:v>
                      </c:pt>
                      <c:pt idx="28">
                        <c:v>2448.5</c:v>
                      </c:pt>
                      <c:pt idx="29">
                        <c:v>2670.5</c:v>
                      </c:pt>
                      <c:pt idx="30">
                        <c:v>2870.5</c:v>
                      </c:pt>
                      <c:pt idx="31">
                        <c:v>2711.5</c:v>
                      </c:pt>
                      <c:pt idx="32">
                        <c:v>2553.5</c:v>
                      </c:pt>
                      <c:pt idx="33">
                        <c:v>2715.5</c:v>
                      </c:pt>
                      <c:pt idx="34">
                        <c:v>3015.5</c:v>
                      </c:pt>
                      <c:pt idx="35">
                        <c:v>2700.5</c:v>
                      </c:pt>
                      <c:pt idx="36">
                        <c:v>2500.5</c:v>
                      </c:pt>
                      <c:pt idx="37">
                        <c:v>2648.5</c:v>
                      </c:pt>
                      <c:pt idx="38">
                        <c:v>2894.5</c:v>
                      </c:pt>
                      <c:pt idx="39">
                        <c:v>2719</c:v>
                      </c:pt>
                      <c:pt idx="40">
                        <c:v>2465</c:v>
                      </c:pt>
                      <c:pt idx="41">
                        <c:v>2633.5</c:v>
                      </c:pt>
                      <c:pt idx="42">
                        <c:v>2817.5</c:v>
                      </c:pt>
                      <c:pt idx="43">
                        <c:v>3076.5</c:v>
                      </c:pt>
                      <c:pt idx="44">
                        <c:v>2812.5</c:v>
                      </c:pt>
                      <c:pt idx="45">
                        <c:v>3067</c:v>
                      </c:pt>
                      <c:pt idx="46">
                        <c:v>3267</c:v>
                      </c:pt>
                      <c:pt idx="47">
                        <c:v>2981.5</c:v>
                      </c:pt>
                      <c:pt idx="48">
                        <c:v>2719.5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32D-4AA9-A138-A1730715A8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2501</c:v>
                      </c:pt>
                      <c:pt idx="4">
                        <c:v>2397.3333333333335</c:v>
                      </c:pt>
                      <c:pt idx="5">
                        <c:v>2397.3333333333335</c:v>
                      </c:pt>
                      <c:pt idx="6">
                        <c:v>2458</c:v>
                      </c:pt>
                      <c:pt idx="7">
                        <c:v>2576.6666666666665</c:v>
                      </c:pt>
                      <c:pt idx="8">
                        <c:v>2464.3333333333335</c:v>
                      </c:pt>
                      <c:pt idx="9">
                        <c:v>2410.6666666666665</c:v>
                      </c:pt>
                      <c:pt idx="10">
                        <c:v>2431.3333333333335</c:v>
                      </c:pt>
                      <c:pt idx="11">
                        <c:v>2507.6666666666665</c:v>
                      </c:pt>
                      <c:pt idx="12">
                        <c:v>2440</c:v>
                      </c:pt>
                      <c:pt idx="13">
                        <c:v>2408.6666666666665</c:v>
                      </c:pt>
                      <c:pt idx="14">
                        <c:v>2530.3333333333335</c:v>
                      </c:pt>
                      <c:pt idx="15">
                        <c:v>2657.3333333333335</c:v>
                      </c:pt>
                      <c:pt idx="16">
                        <c:v>2603.6666666666665</c:v>
                      </c:pt>
                      <c:pt idx="17">
                        <c:v>2546.3333333333335</c:v>
                      </c:pt>
                      <c:pt idx="18">
                        <c:v>2575.3333333333335</c:v>
                      </c:pt>
                      <c:pt idx="19">
                        <c:v>2656.3333333333335</c:v>
                      </c:pt>
                      <c:pt idx="20">
                        <c:v>2530.6666666666665</c:v>
                      </c:pt>
                      <c:pt idx="21">
                        <c:v>2431.6666666666665</c:v>
                      </c:pt>
                      <c:pt idx="22">
                        <c:v>2412</c:v>
                      </c:pt>
                      <c:pt idx="23">
                        <c:v>2466.6666666666665</c:v>
                      </c:pt>
                      <c:pt idx="24">
                        <c:v>2381.6666666666665</c:v>
                      </c:pt>
                      <c:pt idx="25">
                        <c:v>2385.3333333333335</c:v>
                      </c:pt>
                      <c:pt idx="26">
                        <c:v>2490</c:v>
                      </c:pt>
                      <c:pt idx="27">
                        <c:v>2643.1666666666665</c:v>
                      </c:pt>
                      <c:pt idx="28">
                        <c:v>2611.6666666666665</c:v>
                      </c:pt>
                      <c:pt idx="29">
                        <c:v>2587.8333333333335</c:v>
                      </c:pt>
                      <c:pt idx="30">
                        <c:v>2663.1666666666665</c:v>
                      </c:pt>
                      <c:pt idx="31">
                        <c:v>2750.8333333333335</c:v>
                      </c:pt>
                      <c:pt idx="32">
                        <c:v>2711.8333333333335</c:v>
                      </c:pt>
                      <c:pt idx="33">
                        <c:v>2660.1666666666665</c:v>
                      </c:pt>
                      <c:pt idx="34">
                        <c:v>2761.5</c:v>
                      </c:pt>
                      <c:pt idx="35">
                        <c:v>2810.5</c:v>
                      </c:pt>
                      <c:pt idx="36">
                        <c:v>2738.8333333333335</c:v>
                      </c:pt>
                      <c:pt idx="37">
                        <c:v>2616.5</c:v>
                      </c:pt>
                      <c:pt idx="38">
                        <c:v>2681.1666666666665</c:v>
                      </c:pt>
                      <c:pt idx="39">
                        <c:v>2754</c:v>
                      </c:pt>
                      <c:pt idx="40">
                        <c:v>2692.8333333333335</c:v>
                      </c:pt>
                      <c:pt idx="41">
                        <c:v>2605.8333333333335</c:v>
                      </c:pt>
                      <c:pt idx="42">
                        <c:v>2638.6666666666665</c:v>
                      </c:pt>
                      <c:pt idx="43">
                        <c:v>2842.5</c:v>
                      </c:pt>
                      <c:pt idx="44">
                        <c:v>2902.1666666666665</c:v>
                      </c:pt>
                      <c:pt idx="45">
                        <c:v>2985.3333333333335</c:v>
                      </c:pt>
                      <c:pt idx="46">
                        <c:v>3048.8333333333335</c:v>
                      </c:pt>
                      <c:pt idx="47">
                        <c:v>3105.1666666666665</c:v>
                      </c:pt>
                      <c:pt idx="48">
                        <c:v>2989.3333333333335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2D-4AA9-A138-A1730715A8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2422</c:v>
                      </c:pt>
                      <c:pt idx="5">
                        <c:v>2437</c:v>
                      </c:pt>
                      <c:pt idx="6">
                        <c:v>2456.25</c:v>
                      </c:pt>
                      <c:pt idx="7">
                        <c:v>2478.75</c:v>
                      </c:pt>
                      <c:pt idx="8">
                        <c:v>2487.25</c:v>
                      </c:pt>
                      <c:pt idx="9">
                        <c:v>2466.25</c:v>
                      </c:pt>
                      <c:pt idx="10">
                        <c:v>2458.75</c:v>
                      </c:pt>
                      <c:pt idx="11">
                        <c:v>2435.5</c:v>
                      </c:pt>
                      <c:pt idx="12">
                        <c:v>2448</c:v>
                      </c:pt>
                      <c:pt idx="13">
                        <c:v>2457.25</c:v>
                      </c:pt>
                      <c:pt idx="14">
                        <c:v>2509.75</c:v>
                      </c:pt>
                      <c:pt idx="15">
                        <c:v>2560.25</c:v>
                      </c:pt>
                      <c:pt idx="16">
                        <c:v>2580</c:v>
                      </c:pt>
                      <c:pt idx="17">
                        <c:v>2613</c:v>
                      </c:pt>
                      <c:pt idx="18">
                        <c:v>2594</c:v>
                      </c:pt>
                      <c:pt idx="19">
                        <c:v>2579.25</c:v>
                      </c:pt>
                      <c:pt idx="20">
                        <c:v>2558.25</c:v>
                      </c:pt>
                      <c:pt idx="21">
                        <c:v>2508</c:v>
                      </c:pt>
                      <c:pt idx="22">
                        <c:v>2456.75</c:v>
                      </c:pt>
                      <c:pt idx="23">
                        <c:v>2416</c:v>
                      </c:pt>
                      <c:pt idx="24">
                        <c:v>2396.25</c:v>
                      </c:pt>
                      <c:pt idx="25">
                        <c:v>2422</c:v>
                      </c:pt>
                      <c:pt idx="26">
                        <c:v>2474.5</c:v>
                      </c:pt>
                      <c:pt idx="27">
                        <c:v>2528.625</c:v>
                      </c:pt>
                      <c:pt idx="28">
                        <c:v>2594.5</c:v>
                      </c:pt>
                      <c:pt idx="29">
                        <c:v>2626.375</c:v>
                      </c:pt>
                      <c:pt idx="30">
                        <c:v>2658.5</c:v>
                      </c:pt>
                      <c:pt idx="31">
                        <c:v>2675.25</c:v>
                      </c:pt>
                      <c:pt idx="32">
                        <c:v>2701.5</c:v>
                      </c:pt>
                      <c:pt idx="33">
                        <c:v>2712.75</c:v>
                      </c:pt>
                      <c:pt idx="34">
                        <c:v>2749</c:v>
                      </c:pt>
                      <c:pt idx="35">
                        <c:v>2746.25</c:v>
                      </c:pt>
                      <c:pt idx="36">
                        <c:v>2733</c:v>
                      </c:pt>
                      <c:pt idx="37">
                        <c:v>2716.25</c:v>
                      </c:pt>
                      <c:pt idx="38">
                        <c:v>2686</c:v>
                      </c:pt>
                      <c:pt idx="39">
                        <c:v>2690.625</c:v>
                      </c:pt>
                      <c:pt idx="40">
                        <c:v>2681.75</c:v>
                      </c:pt>
                      <c:pt idx="41">
                        <c:v>2678</c:v>
                      </c:pt>
                      <c:pt idx="42">
                        <c:v>2658.75</c:v>
                      </c:pt>
                      <c:pt idx="43">
                        <c:v>2748.125</c:v>
                      </c:pt>
                      <c:pt idx="44">
                        <c:v>2835</c:v>
                      </c:pt>
                      <c:pt idx="45">
                        <c:v>2943.375</c:v>
                      </c:pt>
                      <c:pt idx="46">
                        <c:v>3055.75</c:v>
                      </c:pt>
                      <c:pt idx="47">
                        <c:v>3032</c:v>
                      </c:pt>
                      <c:pt idx="48">
                        <c:v>3008.75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2D-4AA9-A138-A1730715A8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2370.1</c:v>
                      </c:pt>
                      <c:pt idx="5">
                        <c:v>2423.6999999999998</c:v>
                      </c:pt>
                      <c:pt idx="6">
                        <c:v>2502.1</c:v>
                      </c:pt>
                      <c:pt idx="7">
                        <c:v>2536</c:v>
                      </c:pt>
                      <c:pt idx="8">
                        <c:v>2432.1</c:v>
                      </c:pt>
                      <c:pt idx="9">
                        <c:v>2426</c:v>
                      </c:pt>
                      <c:pt idx="10">
                        <c:v>2480.6999999999998</c:v>
                      </c:pt>
                      <c:pt idx="11">
                        <c:v>2476.4</c:v>
                      </c:pt>
                      <c:pt idx="12">
                        <c:v>2409.8000000000002</c:v>
                      </c:pt>
                      <c:pt idx="13">
                        <c:v>2434.1999999999998</c:v>
                      </c:pt>
                      <c:pt idx="14">
                        <c:v>2576.5</c:v>
                      </c:pt>
                      <c:pt idx="15">
                        <c:v>2632.6</c:v>
                      </c:pt>
                      <c:pt idx="16">
                        <c:v>2547.6999999999998</c:v>
                      </c:pt>
                      <c:pt idx="17">
                        <c:v>2572.1</c:v>
                      </c:pt>
                      <c:pt idx="18">
                        <c:v>2621.7</c:v>
                      </c:pt>
                      <c:pt idx="19">
                        <c:v>2620.5</c:v>
                      </c:pt>
                      <c:pt idx="20">
                        <c:v>2494.4</c:v>
                      </c:pt>
                      <c:pt idx="21">
                        <c:v>2447.1</c:v>
                      </c:pt>
                      <c:pt idx="22">
                        <c:v>2456.6999999999998</c:v>
                      </c:pt>
                      <c:pt idx="23">
                        <c:v>2445.1999999999998</c:v>
                      </c:pt>
                      <c:pt idx="24">
                        <c:v>2352.8000000000002</c:v>
                      </c:pt>
                      <c:pt idx="25">
                        <c:v>2411.5</c:v>
                      </c:pt>
                      <c:pt idx="26">
                        <c:v>2539.5</c:v>
                      </c:pt>
                      <c:pt idx="27">
                        <c:v>2607.5</c:v>
                      </c:pt>
                      <c:pt idx="28">
                        <c:v>2575.4499999999998</c:v>
                      </c:pt>
                      <c:pt idx="29">
                        <c:v>2605.85</c:v>
                      </c:pt>
                      <c:pt idx="30">
                        <c:v>2703.5</c:v>
                      </c:pt>
                      <c:pt idx="31">
                        <c:v>2724.7</c:v>
                      </c:pt>
                      <c:pt idx="32">
                        <c:v>2676</c:v>
                      </c:pt>
                      <c:pt idx="33">
                        <c:v>2681.6</c:v>
                      </c:pt>
                      <c:pt idx="34">
                        <c:v>2802.7</c:v>
                      </c:pt>
                      <c:pt idx="35">
                        <c:v>2783.3</c:v>
                      </c:pt>
                      <c:pt idx="36">
                        <c:v>2685</c:v>
                      </c:pt>
                      <c:pt idx="37">
                        <c:v>2651.2</c:v>
                      </c:pt>
                      <c:pt idx="38">
                        <c:v>2722.5</c:v>
                      </c:pt>
                      <c:pt idx="39">
                        <c:v>2735.7</c:v>
                      </c:pt>
                      <c:pt idx="40">
                        <c:v>2645.45</c:v>
                      </c:pt>
                      <c:pt idx="41">
                        <c:v>2626.15</c:v>
                      </c:pt>
                      <c:pt idx="42">
                        <c:v>2681.95</c:v>
                      </c:pt>
                      <c:pt idx="43">
                        <c:v>2849.05</c:v>
                      </c:pt>
                      <c:pt idx="44">
                        <c:v>2874.8</c:v>
                      </c:pt>
                      <c:pt idx="45">
                        <c:v>2967.6</c:v>
                      </c:pt>
                      <c:pt idx="46">
                        <c:v>3097.05</c:v>
                      </c:pt>
                      <c:pt idx="47">
                        <c:v>3067.35</c:v>
                      </c:pt>
                      <c:pt idx="48">
                        <c:v>2942.35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2D-4AA9-A138-A1730715A8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2496</c:v>
                      </c:pt>
                      <c:pt idx="2">
                        <c:v>2509.6875093864951</c:v>
                      </c:pt>
                      <c:pt idx="3">
                        <c:v>2496.2994121265338</c:v>
                      </c:pt>
                      <c:pt idx="4">
                        <c:v>2425.2841850349937</c:v>
                      </c:pt>
                      <c:pt idx="5">
                        <c:v>2455.1037507732754</c:v>
                      </c:pt>
                      <c:pt idx="6">
                        <c:v>2495.6863604584937</c:v>
                      </c:pt>
                      <c:pt idx="7">
                        <c:v>2506.0235415678376</c:v>
                      </c:pt>
                      <c:pt idx="8">
                        <c:v>2440.5462512452559</c:v>
                      </c:pt>
                      <c:pt idx="9">
                        <c:v>2447.7216426006062</c:v>
                      </c:pt>
                      <c:pt idx="10">
                        <c:v>2483.1445421743356</c:v>
                      </c:pt>
                      <c:pt idx="11">
                        <c:v>2475.1271879927472</c:v>
                      </c:pt>
                      <c:pt idx="12">
                        <c:v>2428.1043909850368</c:v>
                      </c:pt>
                      <c:pt idx="13">
                        <c:v>2446.5587144470128</c:v>
                      </c:pt>
                      <c:pt idx="14">
                        <c:v>2530.1531900404443</c:v>
                      </c:pt>
                      <c:pt idx="15">
                        <c:v>2557.4932623114928</c:v>
                      </c:pt>
                      <c:pt idx="16">
                        <c:v>2509.702579073225</c:v>
                      </c:pt>
                      <c:pt idx="17">
                        <c:v>2539.6548237625225</c:v>
                      </c:pt>
                      <c:pt idx="18">
                        <c:v>2584.6742229646898</c:v>
                      </c:pt>
                      <c:pt idx="19">
                        <c:v>2586.1172918404845</c:v>
                      </c:pt>
                      <c:pt idx="20">
                        <c:v>2512.6342342468333</c:v>
                      </c:pt>
                      <c:pt idx="21">
                        <c:v>2496.0645381962595</c:v>
                      </c:pt>
                      <c:pt idx="22">
                        <c:v>2504.2623210420384</c:v>
                      </c:pt>
                      <c:pt idx="23">
                        <c:v>2486.8649671237245</c:v>
                      </c:pt>
                      <c:pt idx="24">
                        <c:v>2418.0019742743898</c:v>
                      </c:pt>
                      <c:pt idx="25">
                        <c:v>2446.5171684479337</c:v>
                      </c:pt>
                      <c:pt idx="26">
                        <c:v>2513.9242356215518</c:v>
                      </c:pt>
                      <c:pt idx="27">
                        <c:v>2543.7118522978649</c:v>
                      </c:pt>
                      <c:pt idx="28">
                        <c:v>2521.9916335973207</c:v>
                      </c:pt>
                      <c:pt idx="29">
                        <c:v>2555.8701279158167</c:v>
                      </c:pt>
                      <c:pt idx="30">
                        <c:v>2627.6451167062178</c:v>
                      </c:pt>
                      <c:pt idx="31">
                        <c:v>2646.7745250760026</c:v>
                      </c:pt>
                      <c:pt idx="32">
                        <c:v>2625.4962594510248</c:v>
                      </c:pt>
                      <c:pt idx="33">
                        <c:v>2646.0283768440877</c:v>
                      </c:pt>
                      <c:pt idx="34">
                        <c:v>2730.3141486772574</c:v>
                      </c:pt>
                      <c:pt idx="35">
                        <c:v>2723.5127913460851</c:v>
                      </c:pt>
                      <c:pt idx="36">
                        <c:v>2672.6379634317841</c:v>
                      </c:pt>
                      <c:pt idx="37">
                        <c:v>2667.1314867477267</c:v>
                      </c:pt>
                      <c:pt idx="38">
                        <c:v>2718.9999644032928</c:v>
                      </c:pt>
                      <c:pt idx="39">
                        <c:v>2718.9999725237967</c:v>
                      </c:pt>
                      <c:pt idx="40">
                        <c:v>2661.0561890556464</c:v>
                      </c:pt>
                      <c:pt idx="41">
                        <c:v>2654.7699291163931</c:v>
                      </c:pt>
                      <c:pt idx="42">
                        <c:v>2691.8927519944664</c:v>
                      </c:pt>
                      <c:pt idx="43">
                        <c:v>2779.6313406142972</c:v>
                      </c:pt>
                      <c:pt idx="44">
                        <c:v>2787.1295086786859</c:v>
                      </c:pt>
                      <c:pt idx="45">
                        <c:v>2850.9750082947448</c:v>
                      </c:pt>
                      <c:pt idx="46">
                        <c:v>2945.8807746111161</c:v>
                      </c:pt>
                      <c:pt idx="47">
                        <c:v>2954.0064159752833</c:v>
                      </c:pt>
                      <c:pt idx="48">
                        <c:v>2900.5096031443654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2D-4AA9-A138-A1730715A8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OPEX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2373.4375</c:v>
                      </c:pt>
                      <c:pt idx="1">
                        <c:v>2547.520833333333</c:v>
                      </c:pt>
                      <c:pt idx="2">
                        <c:v>2419.3125</c:v>
                      </c:pt>
                      <c:pt idx="3">
                        <c:v>2171.5625</c:v>
                      </c:pt>
                      <c:pt idx="4">
                        <c:v>2417.539772727273</c:v>
                      </c:pt>
                      <c:pt idx="5">
                        <c:v>2591.623106060606</c:v>
                      </c:pt>
                      <c:pt idx="6">
                        <c:v>2463.414772727273</c:v>
                      </c:pt>
                      <c:pt idx="7">
                        <c:v>2215.664772727273</c:v>
                      </c:pt>
                      <c:pt idx="8">
                        <c:v>2461.6420454545455</c:v>
                      </c:pt>
                      <c:pt idx="9">
                        <c:v>2635.7253787878785</c:v>
                      </c:pt>
                      <c:pt idx="10">
                        <c:v>2507.517045454546</c:v>
                      </c:pt>
                      <c:pt idx="11">
                        <c:v>2259.7670454545455</c:v>
                      </c:pt>
                      <c:pt idx="12">
                        <c:v>2505.7443181818185</c:v>
                      </c:pt>
                      <c:pt idx="13">
                        <c:v>2679.8276515151515</c:v>
                      </c:pt>
                      <c:pt idx="14">
                        <c:v>2551.619318181818</c:v>
                      </c:pt>
                      <c:pt idx="15">
                        <c:v>2303.8693181818185</c:v>
                      </c:pt>
                      <c:pt idx="16">
                        <c:v>2549.846590909091</c:v>
                      </c:pt>
                      <c:pt idx="17">
                        <c:v>2723.929924242424</c:v>
                      </c:pt>
                      <c:pt idx="18">
                        <c:v>2595.721590909091</c:v>
                      </c:pt>
                      <c:pt idx="19">
                        <c:v>2347.971590909091</c:v>
                      </c:pt>
                      <c:pt idx="20">
                        <c:v>2593.948863636364</c:v>
                      </c:pt>
                      <c:pt idx="21">
                        <c:v>2768.032196969697</c:v>
                      </c:pt>
                      <c:pt idx="22">
                        <c:v>2639.823863636364</c:v>
                      </c:pt>
                      <c:pt idx="23">
                        <c:v>2392.073863636364</c:v>
                      </c:pt>
                      <c:pt idx="24">
                        <c:v>2638.0511363636365</c:v>
                      </c:pt>
                      <c:pt idx="25">
                        <c:v>2812.1344696969695</c:v>
                      </c:pt>
                      <c:pt idx="26">
                        <c:v>2683.9261363636369</c:v>
                      </c:pt>
                      <c:pt idx="27">
                        <c:v>2436.1761363636365</c:v>
                      </c:pt>
                      <c:pt idx="28">
                        <c:v>2682.1534090909095</c:v>
                      </c:pt>
                      <c:pt idx="29">
                        <c:v>2856.2367424242425</c:v>
                      </c:pt>
                      <c:pt idx="30">
                        <c:v>2728.028409090909</c:v>
                      </c:pt>
                      <c:pt idx="31">
                        <c:v>2480.2784090909095</c:v>
                      </c:pt>
                      <c:pt idx="32">
                        <c:v>2726.255681818182</c:v>
                      </c:pt>
                      <c:pt idx="33">
                        <c:v>2900.3390151515155</c:v>
                      </c:pt>
                      <c:pt idx="34">
                        <c:v>2772.130681818182</c:v>
                      </c:pt>
                      <c:pt idx="35">
                        <c:v>2524.380681818182</c:v>
                      </c:pt>
                      <c:pt idx="36">
                        <c:v>2770.357954545455</c:v>
                      </c:pt>
                      <c:pt idx="37">
                        <c:v>2944.441287878788</c:v>
                      </c:pt>
                      <c:pt idx="38">
                        <c:v>2816.232954545455</c:v>
                      </c:pt>
                      <c:pt idx="39">
                        <c:v>2568.482954545455</c:v>
                      </c:pt>
                      <c:pt idx="40">
                        <c:v>2814.4602272727275</c:v>
                      </c:pt>
                      <c:pt idx="41">
                        <c:v>2988.5435606060605</c:v>
                      </c:pt>
                      <c:pt idx="42">
                        <c:v>2860.3352272727279</c:v>
                      </c:pt>
                      <c:pt idx="43">
                        <c:v>2612.5852272727275</c:v>
                      </c:pt>
                      <c:pt idx="44">
                        <c:v>2858.5625000000005</c:v>
                      </c:pt>
                      <c:pt idx="45">
                        <c:v>3032.6458333333335</c:v>
                      </c:pt>
                      <c:pt idx="46">
                        <c:v>2904.4375</c:v>
                      </c:pt>
                      <c:pt idx="47">
                        <c:v>2656.6875000000005</c:v>
                      </c:pt>
                      <c:pt idx="48">
                        <c:v>2902.664772727273</c:v>
                      </c:pt>
                      <c:pt idx="49">
                        <c:v>3076.7481060606065</c:v>
                      </c:pt>
                      <c:pt idx="50">
                        <c:v>2948.539772727273</c:v>
                      </c:pt>
                      <c:pt idx="51">
                        <c:v>2700.789772727273</c:v>
                      </c:pt>
                      <c:pt idx="52">
                        <c:v>2946.767045454546</c:v>
                      </c:pt>
                      <c:pt idx="53">
                        <c:v>3120.850378787879</c:v>
                      </c:pt>
                      <c:pt idx="54">
                        <c:v>2992.642045454546</c:v>
                      </c:pt>
                      <c:pt idx="55">
                        <c:v>2744.892045454546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2D-4AA9-A138-A1730715A8B4}"/>
                  </c:ext>
                </c:extLst>
              </c15:ser>
            </c15:filteredLineSeries>
          </c:ext>
        </c:extLst>
      </c:lineChart>
      <c:catAx>
        <c:axId val="132038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7424"/>
        <c:crosses val="autoZero"/>
        <c:auto val="1"/>
        <c:lblAlgn val="ctr"/>
        <c:lblOffset val="100"/>
        <c:noMultiLvlLbl val="0"/>
      </c:catAx>
      <c:valAx>
        <c:axId val="132038742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Operaional Cost (million 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</a:t>
            </a:r>
            <a:r>
              <a:rPr lang="en-GB" baseline="0"/>
              <a:t> price forecasting - Naive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 Share Prices Forecast'!$E$3</c:f>
              <c:strCache>
                <c:ptCount val="1"/>
                <c:pt idx="0">
                  <c:v>Closing Share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'1. Share Prices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Share Prices Forecast'!$E$4:$E$52</c:f>
              <c:numCache>
                <c:formatCode>#,##0.00</c:formatCode>
                <c:ptCount val="49"/>
                <c:pt idx="0">
                  <c:v>2.52</c:v>
                </c:pt>
                <c:pt idx="1">
                  <c:v>2.7450000000000001</c:v>
                </c:pt>
                <c:pt idx="2">
                  <c:v>2.5270000000000001</c:v>
                </c:pt>
                <c:pt idx="3">
                  <c:v>2.589</c:v>
                </c:pt>
                <c:pt idx="4">
                  <c:v>2.5569999999999999</c:v>
                </c:pt>
                <c:pt idx="5">
                  <c:v>2.9049999999999998</c:v>
                </c:pt>
                <c:pt idx="6">
                  <c:v>2.6680000000000001</c:v>
                </c:pt>
                <c:pt idx="7">
                  <c:v>2.895</c:v>
                </c:pt>
                <c:pt idx="8">
                  <c:v>2.6970000000000001</c:v>
                </c:pt>
                <c:pt idx="9">
                  <c:v>3.1309999999999998</c:v>
                </c:pt>
                <c:pt idx="10">
                  <c:v>3.9750000000000001</c:v>
                </c:pt>
                <c:pt idx="11">
                  <c:v>3.7749999999999999</c:v>
                </c:pt>
                <c:pt idx="12">
                  <c:v>3.6960000000000002</c:v>
                </c:pt>
                <c:pt idx="13">
                  <c:v>4.181</c:v>
                </c:pt>
                <c:pt idx="14">
                  <c:v>3.0059999999999998</c:v>
                </c:pt>
                <c:pt idx="15">
                  <c:v>3.0249999999999999</c:v>
                </c:pt>
                <c:pt idx="16">
                  <c:v>3.4279999999999999</c:v>
                </c:pt>
                <c:pt idx="17">
                  <c:v>3.5129999999999999</c:v>
                </c:pt>
                <c:pt idx="18">
                  <c:v>3.6070000000000002</c:v>
                </c:pt>
                <c:pt idx="19">
                  <c:v>3.5310000000000001</c:v>
                </c:pt>
                <c:pt idx="20">
                  <c:v>3.2610000000000001</c:v>
                </c:pt>
                <c:pt idx="21">
                  <c:v>3.6389999999999998</c:v>
                </c:pt>
                <c:pt idx="22">
                  <c:v>3.363</c:v>
                </c:pt>
                <c:pt idx="23">
                  <c:v>3.613</c:v>
                </c:pt>
                <c:pt idx="24">
                  <c:v>3.3620000000000001</c:v>
                </c:pt>
                <c:pt idx="25">
                  <c:v>3.4129999999999998</c:v>
                </c:pt>
                <c:pt idx="26">
                  <c:v>2.944</c:v>
                </c:pt>
                <c:pt idx="27">
                  <c:v>3.1259999999999999</c:v>
                </c:pt>
                <c:pt idx="28">
                  <c:v>3.47</c:v>
                </c:pt>
                <c:pt idx="29">
                  <c:v>3.0379999999999998</c:v>
                </c:pt>
                <c:pt idx="30">
                  <c:v>2.9670000000000001</c:v>
                </c:pt>
                <c:pt idx="31">
                  <c:v>2.5470000000000002</c:v>
                </c:pt>
                <c:pt idx="32">
                  <c:v>2.2269999999999999</c:v>
                </c:pt>
                <c:pt idx="33">
                  <c:v>2.641</c:v>
                </c:pt>
                <c:pt idx="34">
                  <c:v>2.2240000000000002</c:v>
                </c:pt>
                <c:pt idx="35">
                  <c:v>2.0720000000000001</c:v>
                </c:pt>
                <c:pt idx="36">
                  <c:v>2.04</c:v>
                </c:pt>
                <c:pt idx="37">
                  <c:v>1.573</c:v>
                </c:pt>
                <c:pt idx="38">
                  <c:v>2.419</c:v>
                </c:pt>
                <c:pt idx="39">
                  <c:v>2.871</c:v>
                </c:pt>
                <c:pt idx="40">
                  <c:v>2.7770000000000001</c:v>
                </c:pt>
                <c:pt idx="41">
                  <c:v>3.573</c:v>
                </c:pt>
                <c:pt idx="42">
                  <c:v>3.6840000000000002</c:v>
                </c:pt>
                <c:pt idx="43">
                  <c:v>3.35</c:v>
                </c:pt>
                <c:pt idx="44">
                  <c:v>3.3109999999999999</c:v>
                </c:pt>
                <c:pt idx="45">
                  <c:v>2.5329999999999999</c:v>
                </c:pt>
                <c:pt idx="46">
                  <c:v>2.5859999999999999</c:v>
                </c:pt>
                <c:pt idx="47">
                  <c:v>2.1890000000000001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C6-420C-844E-6EB7746E7EB4}"/>
            </c:ext>
          </c:extLst>
        </c:ser>
        <c:ser>
          <c:idx val="2"/>
          <c:order val="1"/>
          <c:tx>
            <c:strRef>
              <c:f>'1. Share Prices Forecast'!$F$3</c:f>
              <c:strCache>
                <c:ptCount val="1"/>
                <c:pt idx="0">
                  <c:v> Naive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'1. Share Prices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Share Prices Forecast'!$F$4:$F$52</c:f>
              <c:numCache>
                <c:formatCode>_(* #,##0.00_);_(* \(#,##0.00\);_(* "-"??_);_(@_)</c:formatCode>
                <c:ptCount val="49"/>
                <c:pt idx="1">
                  <c:v>2.52</c:v>
                </c:pt>
                <c:pt idx="2">
                  <c:v>2.7450000000000001</c:v>
                </c:pt>
                <c:pt idx="3">
                  <c:v>2.5270000000000001</c:v>
                </c:pt>
                <c:pt idx="4">
                  <c:v>2.589</c:v>
                </c:pt>
                <c:pt idx="5">
                  <c:v>2.5569999999999999</c:v>
                </c:pt>
                <c:pt idx="6">
                  <c:v>2.9049999999999998</c:v>
                </c:pt>
                <c:pt idx="7">
                  <c:v>2.6680000000000001</c:v>
                </c:pt>
                <c:pt idx="8">
                  <c:v>2.895</c:v>
                </c:pt>
                <c:pt idx="9">
                  <c:v>2.6970000000000001</c:v>
                </c:pt>
                <c:pt idx="10">
                  <c:v>3.1309999999999998</c:v>
                </c:pt>
                <c:pt idx="11">
                  <c:v>3.9750000000000001</c:v>
                </c:pt>
                <c:pt idx="12">
                  <c:v>3.7749999999999999</c:v>
                </c:pt>
                <c:pt idx="13">
                  <c:v>3.6960000000000002</c:v>
                </c:pt>
                <c:pt idx="14">
                  <c:v>4.181</c:v>
                </c:pt>
                <c:pt idx="15">
                  <c:v>3.0059999999999998</c:v>
                </c:pt>
                <c:pt idx="16">
                  <c:v>3.0249999999999999</c:v>
                </c:pt>
                <c:pt idx="17">
                  <c:v>3.4279999999999999</c:v>
                </c:pt>
                <c:pt idx="18">
                  <c:v>3.5129999999999999</c:v>
                </c:pt>
                <c:pt idx="19">
                  <c:v>3.6070000000000002</c:v>
                </c:pt>
                <c:pt idx="20">
                  <c:v>3.5310000000000001</c:v>
                </c:pt>
                <c:pt idx="21">
                  <c:v>3.2610000000000001</c:v>
                </c:pt>
                <c:pt idx="22">
                  <c:v>3.6389999999999998</c:v>
                </c:pt>
                <c:pt idx="23">
                  <c:v>3.363</c:v>
                </c:pt>
                <c:pt idx="24">
                  <c:v>3.613</c:v>
                </c:pt>
                <c:pt idx="25">
                  <c:v>3.3620000000000001</c:v>
                </c:pt>
                <c:pt idx="26">
                  <c:v>3.4129999999999998</c:v>
                </c:pt>
                <c:pt idx="27">
                  <c:v>2.944</c:v>
                </c:pt>
                <c:pt idx="28">
                  <c:v>3.1259999999999999</c:v>
                </c:pt>
                <c:pt idx="29">
                  <c:v>3.47</c:v>
                </c:pt>
                <c:pt idx="30">
                  <c:v>3.0379999999999998</c:v>
                </c:pt>
                <c:pt idx="31">
                  <c:v>2.9670000000000001</c:v>
                </c:pt>
                <c:pt idx="32">
                  <c:v>2.5470000000000002</c:v>
                </c:pt>
                <c:pt idx="33">
                  <c:v>2.2269999999999999</c:v>
                </c:pt>
                <c:pt idx="34">
                  <c:v>2.641</c:v>
                </c:pt>
                <c:pt idx="35">
                  <c:v>2.2240000000000002</c:v>
                </c:pt>
                <c:pt idx="36">
                  <c:v>2.0720000000000001</c:v>
                </c:pt>
                <c:pt idx="37">
                  <c:v>2.04</c:v>
                </c:pt>
                <c:pt idx="38">
                  <c:v>1.573</c:v>
                </c:pt>
                <c:pt idx="39">
                  <c:v>2.419</c:v>
                </c:pt>
                <c:pt idx="40">
                  <c:v>2.871</c:v>
                </c:pt>
                <c:pt idx="41">
                  <c:v>2.7770000000000001</c:v>
                </c:pt>
                <c:pt idx="42">
                  <c:v>3.573</c:v>
                </c:pt>
                <c:pt idx="43">
                  <c:v>3.6840000000000002</c:v>
                </c:pt>
                <c:pt idx="44">
                  <c:v>3.35</c:v>
                </c:pt>
                <c:pt idx="45">
                  <c:v>3.3109999999999999</c:v>
                </c:pt>
                <c:pt idx="46">
                  <c:v>2.5329999999999999</c:v>
                </c:pt>
                <c:pt idx="47">
                  <c:v>2.5859999999999999</c:v>
                </c:pt>
                <c:pt idx="48">
                  <c:v>2.1890000000000001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C6-420C-844E-6EB7746E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92608"/>
        <c:axId val="1771394248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'1. Share Prices Forecast'!$J$3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Share Prices Forecast'!$J$4:$J$52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 formatCode="_(* #,##0.00_);_(* \(#,##0.00\);_(* &quot;-&quot;??_);_(@_)">
                        <c:v>2.5973333333333337</c:v>
                      </c:pt>
                      <c:pt idx="4" formatCode="_(* #,##0.00_);_(* \(#,##0.00\);_(* &quot;-&quot;??_);_(@_)">
                        <c:v>2.6203333333333334</c:v>
                      </c:pt>
                      <c:pt idx="5" formatCode="_(* #,##0.00_);_(* \(#,##0.00\);_(* &quot;-&quot;??_);_(@_)">
                        <c:v>2.5576666666666665</c:v>
                      </c:pt>
                      <c:pt idx="6" formatCode="_(* #,##0.00_);_(* \(#,##0.00\);_(* &quot;-&quot;??_);_(@_)">
                        <c:v>2.6836666666666669</c:v>
                      </c:pt>
                      <c:pt idx="7" formatCode="_(* #,##0.00_);_(* \(#,##0.00\);_(* &quot;-&quot;??_);_(@_)">
                        <c:v>2.7099999999999995</c:v>
                      </c:pt>
                      <c:pt idx="8" formatCode="_(* #,##0.00_);_(* \(#,##0.00\);_(* &quot;-&quot;??_);_(@_)">
                        <c:v>2.8226666666666667</c:v>
                      </c:pt>
                      <c:pt idx="9" formatCode="_(* #,##0.00_);_(* \(#,##0.00\);_(* &quot;-&quot;??_);_(@_)">
                        <c:v>2.7533333333333339</c:v>
                      </c:pt>
                      <c:pt idx="10" formatCode="_(* #,##0.00_);_(* \(#,##0.00\);_(* &quot;-&quot;??_);_(@_)">
                        <c:v>2.9076666666666671</c:v>
                      </c:pt>
                      <c:pt idx="11" formatCode="_(* #,##0.00_);_(* \(#,##0.00\);_(* &quot;-&quot;??_);_(@_)">
                        <c:v>3.2676666666666665</c:v>
                      </c:pt>
                      <c:pt idx="12" formatCode="_(* #,##0.00_);_(* \(#,##0.00\);_(* &quot;-&quot;??_);_(@_)">
                        <c:v>3.6270000000000002</c:v>
                      </c:pt>
                      <c:pt idx="13" formatCode="_(* #,##0.00_);_(* \(#,##0.00\);_(* &quot;-&quot;??_);_(@_)">
                        <c:v>3.8153333333333332</c:v>
                      </c:pt>
                      <c:pt idx="14" formatCode="_(* #,##0.00_);_(* \(#,##0.00\);_(* &quot;-&quot;??_);_(@_)">
                        <c:v>3.8840000000000003</c:v>
                      </c:pt>
                      <c:pt idx="15" formatCode="_(* #,##0.00_);_(* \(#,##0.00\);_(* &quot;-&quot;??_);_(@_)">
                        <c:v>3.6276666666666668</c:v>
                      </c:pt>
                      <c:pt idx="16" formatCode="_(* #,##0.00_);_(* \(#,##0.00\);_(* &quot;-&quot;??_);_(@_)">
                        <c:v>3.4039999999999999</c:v>
                      </c:pt>
                      <c:pt idx="17" formatCode="_(* #,##0.00_);_(* \(#,##0.00\);_(* &quot;-&quot;??_);_(@_)">
                        <c:v>3.153</c:v>
                      </c:pt>
                      <c:pt idx="18" formatCode="_(* #,##0.00_);_(* \(#,##0.00\);_(* &quot;-&quot;??_);_(@_)">
                        <c:v>3.3219999999999996</c:v>
                      </c:pt>
                      <c:pt idx="19" formatCode="_(* #,##0.00_);_(* \(#,##0.00\);_(* &quot;-&quot;??_);_(@_)">
                        <c:v>3.516</c:v>
                      </c:pt>
                      <c:pt idx="20" formatCode="_(* #,##0.00_);_(* \(#,##0.00\);_(* &quot;-&quot;??_);_(@_)">
                        <c:v>3.5503333333333331</c:v>
                      </c:pt>
                      <c:pt idx="21" formatCode="_(* #,##0.00_);_(* \(#,##0.00\);_(* &quot;-&quot;??_);_(@_)">
                        <c:v>3.4663333333333335</c:v>
                      </c:pt>
                      <c:pt idx="22" formatCode="_(* #,##0.00_);_(* \(#,##0.00\);_(* &quot;-&quot;??_);_(@_)">
                        <c:v>3.4769999999999999</c:v>
                      </c:pt>
                      <c:pt idx="23" formatCode="_(* #,##0.00_);_(* \(#,##0.00\);_(* &quot;-&quot;??_);_(@_)">
                        <c:v>3.4209999999999998</c:v>
                      </c:pt>
                      <c:pt idx="24" formatCode="_(* #,##0.00_);_(* \(#,##0.00\);_(* &quot;-&quot;??_);_(@_)">
                        <c:v>3.5383333333333336</c:v>
                      </c:pt>
                      <c:pt idx="25" formatCode="_(* #,##0.00_);_(* \(#,##0.00\);_(* &quot;-&quot;??_);_(@_)">
                        <c:v>3.4460000000000002</c:v>
                      </c:pt>
                      <c:pt idx="26" formatCode="_(* #,##0.00_);_(* \(#,##0.00\);_(* &quot;-&quot;??_);_(@_)">
                        <c:v>3.4626666666666668</c:v>
                      </c:pt>
                      <c:pt idx="27" formatCode="_(* #,##0.00_);_(* \(#,##0.00\);_(* &quot;-&quot;??_);_(@_)">
                        <c:v>3.2396666666666669</c:v>
                      </c:pt>
                      <c:pt idx="28" formatCode="_(* #,##0.00_);_(* \(#,##0.00\);_(* &quot;-&quot;??_);_(@_)">
                        <c:v>3.1609999999999996</c:v>
                      </c:pt>
                      <c:pt idx="29" formatCode="_(* #,##0.00_);_(* \(#,##0.00\);_(* &quot;-&quot;??_);_(@_)">
                        <c:v>3.18</c:v>
                      </c:pt>
                      <c:pt idx="30" formatCode="_(* #,##0.00_);_(* \(#,##0.00\);_(* &quot;-&quot;??_);_(@_)">
                        <c:v>3.2113333333333336</c:v>
                      </c:pt>
                      <c:pt idx="31" formatCode="_(* #,##0.00_);_(* \(#,##0.00\);_(* &quot;-&quot;??_);_(@_)">
                        <c:v>3.1583333333333332</c:v>
                      </c:pt>
                      <c:pt idx="32" formatCode="_(* #,##0.00_);_(* \(#,##0.00\);_(* &quot;-&quot;??_);_(@_)">
                        <c:v>2.8506666666666667</c:v>
                      </c:pt>
                      <c:pt idx="33" formatCode="_(* #,##0.00_);_(* \(#,##0.00\);_(* &quot;-&quot;??_);_(@_)">
                        <c:v>2.5803333333333334</c:v>
                      </c:pt>
                      <c:pt idx="34" formatCode="_(* #,##0.00_);_(* \(#,##0.00\);_(* &quot;-&quot;??_);_(@_)">
                        <c:v>2.4716666666666667</c:v>
                      </c:pt>
                      <c:pt idx="35" formatCode="_(* #,##0.00_);_(* \(#,##0.00\);_(* &quot;-&quot;??_);_(@_)">
                        <c:v>2.3640000000000003</c:v>
                      </c:pt>
                      <c:pt idx="36" formatCode="_(* #,##0.00_);_(* \(#,##0.00\);_(* &quot;-&quot;??_);_(@_)">
                        <c:v>2.3123333333333336</c:v>
                      </c:pt>
                      <c:pt idx="37" formatCode="_(* #,##0.00_);_(* \(#,##0.00\);_(* &quot;-&quot;??_);_(@_)">
                        <c:v>2.1120000000000001</c:v>
                      </c:pt>
                      <c:pt idx="38" formatCode="_(* #,##0.00_);_(* \(#,##0.00\);_(* &quot;-&quot;??_);_(@_)">
                        <c:v>1.8950000000000002</c:v>
                      </c:pt>
                      <c:pt idx="39" formatCode="_(* #,##0.00_);_(* \(#,##0.00\);_(* &quot;-&quot;??_);_(@_)">
                        <c:v>2.0106666666666668</c:v>
                      </c:pt>
                      <c:pt idx="40" formatCode="_(* #,##0.00_);_(* \(#,##0.00\);_(* &quot;-&quot;??_);_(@_)">
                        <c:v>2.2876666666666665</c:v>
                      </c:pt>
                      <c:pt idx="41" formatCode="_(* #,##0.00_);_(* \(#,##0.00\);_(* &quot;-&quot;??_);_(@_)">
                        <c:v>2.6890000000000001</c:v>
                      </c:pt>
                      <c:pt idx="42" formatCode="_(* #,##0.00_);_(* \(#,##0.00\);_(* &quot;-&quot;??_);_(@_)">
                        <c:v>3.0736666666666665</c:v>
                      </c:pt>
                      <c:pt idx="43" formatCode="_(* #,##0.00_);_(* \(#,##0.00\);_(* &quot;-&quot;??_);_(@_)">
                        <c:v>3.3446666666666665</c:v>
                      </c:pt>
                      <c:pt idx="44" formatCode="_(* #,##0.00_);_(* \(#,##0.00\);_(* &quot;-&quot;??_);_(@_)">
                        <c:v>3.5356666666666663</c:v>
                      </c:pt>
                      <c:pt idx="45" formatCode="_(* #,##0.00_);_(* \(#,##0.00\);_(* &quot;-&quot;??_);_(@_)">
                        <c:v>3.4483333333333337</c:v>
                      </c:pt>
                      <c:pt idx="46" formatCode="_(* #,##0.00_);_(* \(#,##0.00\);_(* &quot;-&quot;??_);_(@_)">
                        <c:v>3.0646666666666662</c:v>
                      </c:pt>
                      <c:pt idx="47" formatCode="_(* #,##0.00_);_(* \(#,##0.00\);_(* &quot;-&quot;??_);_(@_)">
                        <c:v>2.81</c:v>
                      </c:pt>
                      <c:pt idx="48" formatCode="_(* #,##0.00_);_(* \(#,##0.00\);_(* &quot;-&quot;??_);_(@_)">
                        <c:v>2.4359999999999999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C6-420C-844E-6EB7746E7EB4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Forecast'!$N$3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Forecast'!$N$4:$N$52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 formatCode="_(* #,##0.00_);_(* \(#,##0.00\);_(* &quot;-&quot;??_);_(@_)">
                        <c:v>2.5952500000000001</c:v>
                      </c:pt>
                      <c:pt idx="5" formatCode="_(* #,##0.00_);_(* \(#,##0.00\);_(* &quot;-&quot;??_);_(@_)">
                        <c:v>2.6045000000000003</c:v>
                      </c:pt>
                      <c:pt idx="6" formatCode="_(* #,##0.00_);_(* \(#,##0.00\);_(* &quot;-&quot;??_);_(@_)">
                        <c:v>2.6444999999999999</c:v>
                      </c:pt>
                      <c:pt idx="7" formatCode="_(* #,##0.00_);_(* \(#,##0.00\);_(* &quot;-&quot;??_);_(@_)">
                        <c:v>2.6797500000000003</c:v>
                      </c:pt>
                      <c:pt idx="8" formatCode="_(* #,##0.00_);_(* \(#,##0.00\);_(* &quot;-&quot;??_);_(@_)">
                        <c:v>2.7562499999999996</c:v>
                      </c:pt>
                      <c:pt idx="9" formatCode="_(* #,##0.00_);_(* \(#,##0.00\);_(* &quot;-&quot;??_);_(@_)">
                        <c:v>2.7912499999999998</c:v>
                      </c:pt>
                      <c:pt idx="10" formatCode="_(* #,##0.00_);_(* \(#,##0.00\);_(* &quot;-&quot;??_);_(@_)">
                        <c:v>2.8477500000000004</c:v>
                      </c:pt>
                      <c:pt idx="11" formatCode="_(* #,##0.00_);_(* \(#,##0.00\);_(* &quot;-&quot;??_);_(@_)">
                        <c:v>3.1745000000000001</c:v>
                      </c:pt>
                      <c:pt idx="12" formatCode="_(* #,##0.00_);_(* \(#,##0.00\);_(* &quot;-&quot;??_);_(@_)">
                        <c:v>3.3944999999999999</c:v>
                      </c:pt>
                      <c:pt idx="13" formatCode="_(* #,##0.00_);_(* \(#,##0.00\);_(* &quot;-&quot;??_);_(@_)">
                        <c:v>3.64425</c:v>
                      </c:pt>
                      <c:pt idx="14" formatCode="_(* #,##0.00_);_(* \(#,##0.00\);_(* &quot;-&quot;??_);_(@_)">
                        <c:v>3.9067499999999997</c:v>
                      </c:pt>
                      <c:pt idx="15" formatCode="_(* #,##0.00_);_(* \(#,##0.00\);_(* &quot;-&quot;??_);_(@_)">
                        <c:v>3.6645000000000003</c:v>
                      </c:pt>
                      <c:pt idx="16" formatCode="_(* #,##0.00_);_(* \(#,##0.00\);_(* &quot;-&quot;??_);_(@_)">
                        <c:v>3.4770000000000003</c:v>
                      </c:pt>
                      <c:pt idx="17" formatCode="_(* #,##0.00_);_(* \(#,##0.00\);_(* &quot;-&quot;??_);_(@_)">
                        <c:v>3.41</c:v>
                      </c:pt>
                      <c:pt idx="18" formatCode="_(* #,##0.00_);_(* \(#,##0.00\);_(* &quot;-&quot;??_);_(@_)">
                        <c:v>3.2429999999999999</c:v>
                      </c:pt>
                      <c:pt idx="19" formatCode="_(* #,##0.00_);_(* \(#,##0.00\);_(* &quot;-&quot;??_);_(@_)">
                        <c:v>3.3932500000000001</c:v>
                      </c:pt>
                      <c:pt idx="20" formatCode="_(* #,##0.00_);_(* \(#,##0.00\);_(* &quot;-&quot;??_);_(@_)">
                        <c:v>3.5197500000000002</c:v>
                      </c:pt>
                      <c:pt idx="21" formatCode="_(* #,##0.00_);_(* \(#,##0.00\);_(* &quot;-&quot;??_);_(@_)">
                        <c:v>3.4779999999999998</c:v>
                      </c:pt>
                      <c:pt idx="22" formatCode="_(* #,##0.00_);_(* \(#,##0.00\);_(* &quot;-&quot;??_);_(@_)">
                        <c:v>3.5095000000000001</c:v>
                      </c:pt>
                      <c:pt idx="23" formatCode="_(* #,##0.00_);_(* \(#,##0.00\);_(* &quot;-&quot;??_);_(@_)">
                        <c:v>3.4484999999999997</c:v>
                      </c:pt>
                      <c:pt idx="24" formatCode="_(* #,##0.00_);_(* \(#,##0.00\);_(* &quot;-&quot;??_);_(@_)">
                        <c:v>3.4689999999999999</c:v>
                      </c:pt>
                      <c:pt idx="25" formatCode="_(* #,##0.00_);_(* \(#,##0.00\);_(* &quot;-&quot;??_);_(@_)">
                        <c:v>3.4942500000000001</c:v>
                      </c:pt>
                      <c:pt idx="26" formatCode="_(* #,##0.00_);_(* \(#,##0.00\);_(* &quot;-&quot;??_);_(@_)">
                        <c:v>3.4377500000000003</c:v>
                      </c:pt>
                      <c:pt idx="27" formatCode="_(* #,##0.00_);_(* \(#,##0.00\);_(* &quot;-&quot;??_);_(@_)">
                        <c:v>3.3330000000000002</c:v>
                      </c:pt>
                      <c:pt idx="28" formatCode="_(* #,##0.00_);_(* \(#,##0.00\);_(* &quot;-&quot;??_);_(@_)">
                        <c:v>3.2112500000000002</c:v>
                      </c:pt>
                      <c:pt idx="29" formatCode="_(* #,##0.00_);_(* \(#,##0.00\);_(* &quot;-&quot;??_);_(@_)">
                        <c:v>3.2382499999999999</c:v>
                      </c:pt>
                      <c:pt idx="30" formatCode="_(* #,##0.00_);_(* \(#,##0.00\);_(* &quot;-&quot;??_);_(@_)">
                        <c:v>3.1445000000000003</c:v>
                      </c:pt>
                      <c:pt idx="31" formatCode="_(* #,##0.00_);_(* \(#,##0.00\);_(* &quot;-&quot;??_);_(@_)">
                        <c:v>3.1502500000000002</c:v>
                      </c:pt>
                      <c:pt idx="32" formatCode="_(* #,##0.00_);_(* \(#,##0.00\);_(* &quot;-&quot;??_);_(@_)">
                        <c:v>3.0055000000000001</c:v>
                      </c:pt>
                      <c:pt idx="33" formatCode="_(* #,##0.00_);_(* \(#,##0.00\);_(* &quot;-&quot;??_);_(@_)">
                        <c:v>2.69475</c:v>
                      </c:pt>
                      <c:pt idx="34" formatCode="_(* #,##0.00_);_(* \(#,##0.00\);_(* &quot;-&quot;??_);_(@_)">
                        <c:v>2.5954999999999999</c:v>
                      </c:pt>
                      <c:pt idx="35" formatCode="_(* #,##0.00_);_(* \(#,##0.00\);_(* &quot;-&quot;??_);_(@_)">
                        <c:v>2.4097499999999998</c:v>
                      </c:pt>
                      <c:pt idx="36" formatCode="_(* #,##0.00_);_(* \(#,##0.00\);_(* &quot;-&quot;??_);_(@_)">
                        <c:v>2.2910000000000004</c:v>
                      </c:pt>
                      <c:pt idx="37" formatCode="_(* #,##0.00_);_(* \(#,##0.00\);_(* &quot;-&quot;??_);_(@_)">
                        <c:v>2.2442500000000001</c:v>
                      </c:pt>
                      <c:pt idx="38" formatCode="_(* #,##0.00_);_(* \(#,##0.00\);_(* &quot;-&quot;??_);_(@_)">
                        <c:v>1.9772500000000002</c:v>
                      </c:pt>
                      <c:pt idx="39" formatCode="_(* #,##0.00_);_(* \(#,##0.00\);_(* &quot;-&quot;??_);_(@_)">
                        <c:v>2.0260000000000002</c:v>
                      </c:pt>
                      <c:pt idx="40" formatCode="_(* #,##0.00_);_(* \(#,##0.00\);_(* &quot;-&quot;??_);_(@_)">
                        <c:v>2.2257500000000001</c:v>
                      </c:pt>
                      <c:pt idx="41" formatCode="_(* #,##0.00_);_(* \(#,##0.00\);_(* &quot;-&quot;??_);_(@_)">
                        <c:v>2.41</c:v>
                      </c:pt>
                      <c:pt idx="42" formatCode="_(* #,##0.00_);_(* \(#,##0.00\);_(* &quot;-&quot;??_);_(@_)">
                        <c:v>2.91</c:v>
                      </c:pt>
                      <c:pt idx="43" formatCode="_(* #,##0.00_);_(* \(#,##0.00\);_(* &quot;-&quot;??_);_(@_)">
                        <c:v>3.2262500000000003</c:v>
                      </c:pt>
                      <c:pt idx="44" formatCode="_(* #,##0.00_);_(* \(#,##0.00\);_(* &quot;-&quot;??_);_(@_)">
                        <c:v>3.3459999999999996</c:v>
                      </c:pt>
                      <c:pt idx="45" formatCode="_(* #,##0.00_);_(* \(#,##0.00\);_(* &quot;-&quot;??_);_(@_)">
                        <c:v>3.4794999999999998</c:v>
                      </c:pt>
                      <c:pt idx="46" formatCode="_(* #,##0.00_);_(* \(#,##0.00\);_(* &quot;-&quot;??_);_(@_)">
                        <c:v>3.2195</c:v>
                      </c:pt>
                      <c:pt idx="47" formatCode="_(* #,##0.00_);_(* \(#,##0.00\);_(* &quot;-&quot;??_);_(@_)">
                        <c:v>2.9449999999999998</c:v>
                      </c:pt>
                      <c:pt idx="48" formatCode="_(* #,##0.00_);_(* \(#,##0.00\);_(* &quot;-&quot;??_);_(@_)">
                        <c:v>2.6547499999999999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C6-420C-844E-6EB7746E7EB4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Forecast'!$R$3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Forecast'!$R$4:$R$52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 formatCode="_(* #,##0.00_);_(* \(#,##0.00\);_(* &quot;-&quot;??_);_(@_)">
                        <c:v>2.5947</c:v>
                      </c:pt>
                      <c:pt idx="5" formatCode="_(* #,##0.00_);_(* \(#,##0.00\);_(* &quot;-&quot;??_);_(@_)">
                        <c:v>2.5794000000000001</c:v>
                      </c:pt>
                      <c:pt idx="6" formatCode="_(* #,##0.00_);_(* \(#,##0.00\);_(* &quot;-&quot;??_);_(@_)">
                        <c:v>2.6995999999999998</c:v>
                      </c:pt>
                      <c:pt idx="7" formatCode="_(* #,##0.00_);_(* \(#,##0.00\);_(* &quot;-&quot;??_);_(@_)">
                        <c:v>2.7090000000000001</c:v>
                      </c:pt>
                      <c:pt idx="8" formatCode="_(* #,##0.00_);_(* \(#,##0.00\);_(* &quot;-&quot;??_);_(@_)">
                        <c:v>2.7951000000000001</c:v>
                      </c:pt>
                      <c:pt idx="9" formatCode="_(* #,##0.00_);_(* \(#,##0.00\);_(* &quot;-&quot;??_);_(@_)">
                        <c:v>2.7713999999999999</c:v>
                      </c:pt>
                      <c:pt idx="10" formatCode="_(* #,##0.00_);_(* \(#,##0.00\);_(* &quot;-&quot;??_);_(@_)">
                        <c:v>2.9073000000000002</c:v>
                      </c:pt>
                      <c:pt idx="11" formatCode="_(* #,##0.00_);_(* \(#,##0.00\);_(* &quot;-&quot;??_);_(@_)">
                        <c:v>3.3582000000000001</c:v>
                      </c:pt>
                      <c:pt idx="12" formatCode="_(* #,##0.00_);_(* \(#,##0.00\);_(* &quot;-&quot;??_);_(@_)">
                        <c:v>3.5984000000000003</c:v>
                      </c:pt>
                      <c:pt idx="13" formatCode="_(* #,##0.00_);_(* \(#,##0.00\);_(* &quot;-&quot;??_);_(@_)">
                        <c:v>3.7190000000000003</c:v>
                      </c:pt>
                      <c:pt idx="14" formatCode="_(* #,##0.00_);_(* \(#,##0.00\);_(* &quot;-&quot;??_);_(@_)">
                        <c:v>3.9337000000000004</c:v>
                      </c:pt>
                      <c:pt idx="15" formatCode="_(* #,##0.00_);_(* \(#,##0.00\);_(* &quot;-&quot;??_);_(@_)">
                        <c:v>3.5734000000000004</c:v>
                      </c:pt>
                      <c:pt idx="16" formatCode="_(* #,##0.00_);_(* \(#,##0.00\);_(* &quot;-&quot;??_);_(@_)">
                        <c:v>3.3175999999999997</c:v>
                      </c:pt>
                      <c:pt idx="17" formatCode="_(* #,##0.00_);_(* \(#,##0.00\);_(* &quot;-&quot;??_);_(@_)">
                        <c:v>3.2979999999999996</c:v>
                      </c:pt>
                      <c:pt idx="18" formatCode="_(* #,##0.00_);_(* \(#,##0.00\);_(* &quot;-&quot;??_);_(@_)">
                        <c:v>3.3391999999999995</c:v>
                      </c:pt>
                      <c:pt idx="19" formatCode="_(* #,##0.00_);_(* \(#,##0.00\);_(* &quot;-&quot;??_);_(@_)">
                        <c:v>3.4847999999999999</c:v>
                      </c:pt>
                      <c:pt idx="20" formatCode="_(* #,##0.00_);_(* \(#,##0.00\);_(* &quot;-&quot;??_);_(@_)">
                        <c:v>3.5399000000000003</c:v>
                      </c:pt>
                      <c:pt idx="21" formatCode="_(* #,##0.00_);_(* \(#,##0.00\);_(* &quot;-&quot;??_);_(@_)">
                        <c:v>3.4363999999999999</c:v>
                      </c:pt>
                      <c:pt idx="22" formatCode="_(* #,##0.00_);_(* \(#,##0.00\);_(* &quot;-&quot;??_);_(@_)">
                        <c:v>3.5008000000000004</c:v>
                      </c:pt>
                      <c:pt idx="23" formatCode="_(* #,##0.00_);_(* \(#,##0.00\);_(* &quot;-&quot;??_);_(@_)">
                        <c:v>3.4421999999999997</c:v>
                      </c:pt>
                      <c:pt idx="24" formatCode="_(* #,##0.00_);_(* \(#,##0.00\);_(* &quot;-&quot;??_);_(@_)">
                        <c:v>3.508</c:v>
                      </c:pt>
                      <c:pt idx="25" formatCode="_(* #,##0.00_);_(* \(#,##0.00\);_(* &quot;-&quot;??_);_(@_)">
                        <c:v>3.4652000000000003</c:v>
                      </c:pt>
                      <c:pt idx="26" formatCode="_(* #,##0.00_);_(* \(#,##0.00\);_(* &quot;-&quot;??_);_(@_)">
                        <c:v>3.4326999999999996</c:v>
                      </c:pt>
                      <c:pt idx="27" formatCode="_(* #,##0.00_);_(* \(#,##0.00\);_(* &quot;-&quot;??_);_(@_)">
                        <c:v>3.2352000000000003</c:v>
                      </c:pt>
                      <c:pt idx="28" formatCode="_(* #,##0.00_);_(* \(#,##0.00\);_(* &quot;-&quot;??_);_(@_)">
                        <c:v>3.1524000000000001</c:v>
                      </c:pt>
                      <c:pt idx="29" formatCode="_(* #,##0.00_);_(* \(#,##0.00\);_(* &quot;-&quot;??_);_(@_)">
                        <c:v>3.2558999999999996</c:v>
                      </c:pt>
                      <c:pt idx="30" formatCode="_(* #,##0.00_);_(* \(#,##0.00\);_(* &quot;-&quot;??_);_(@_)">
                        <c:v>3.1757999999999997</c:v>
                      </c:pt>
                      <c:pt idx="31" formatCode="_(* #,##0.00_);_(* \(#,##0.00\);_(* &quot;-&quot;??_);_(@_)">
                        <c:v>3.1048</c:v>
                      </c:pt>
                      <c:pt idx="32" formatCode="_(* #,##0.00_);_(* \(#,##0.00\);_(* &quot;-&quot;??_);_(@_)">
                        <c:v>2.8634999999999997</c:v>
                      </c:pt>
                      <c:pt idx="33" formatCode="_(* #,##0.00_);_(* \(#,##0.00\);_(* &quot;-&quot;??_);_(@_)">
                        <c:v>2.5521000000000003</c:v>
                      </c:pt>
                      <c:pt idx="34" formatCode="_(* #,##0.00_);_(* \(#,##0.00\);_(* &quot;-&quot;??_);_(@_)">
                        <c:v>2.5305999999999997</c:v>
                      </c:pt>
                      <c:pt idx="35" formatCode="_(* #,##0.00_);_(* \(#,##0.00\);_(* &quot;-&quot;??_);_(@_)">
                        <c:v>2.3820000000000006</c:v>
                      </c:pt>
                      <c:pt idx="36" formatCode="_(* #,##0.00_);_(* \(#,##0.00\);_(* &quot;-&quot;??_);_(@_)">
                        <c:v>2.2469000000000001</c:v>
                      </c:pt>
                      <c:pt idx="37" formatCode="_(* #,##0.00_);_(* \(#,##0.00\);_(* &quot;-&quot;??_);_(@_)">
                        <c:v>2.1465000000000005</c:v>
                      </c:pt>
                      <c:pt idx="38" formatCode="_(* #,##0.00_);_(* \(#,##0.00\);_(* &quot;-&quot;??_);_(@_)">
                        <c:v>1.8779999999999997</c:v>
                      </c:pt>
                      <c:pt idx="39" formatCode="_(* #,##0.00_);_(* \(#,##0.00\);_(* &quot;-&quot;??_);_(@_)">
                        <c:v>2.0547</c:v>
                      </c:pt>
                      <c:pt idx="40" formatCode="_(* #,##0.00_);_(* \(#,##0.00\);_(* &quot;-&quot;??_);_(@_)">
                        <c:v>2.3927</c:v>
                      </c:pt>
                      <c:pt idx="41" formatCode="_(* #,##0.00_);_(* \(#,##0.00\);_(* &quot;-&quot;??_);_(@_)">
                        <c:v>2.6132</c:v>
                      </c:pt>
                      <c:pt idx="42" formatCode="_(* #,##0.00_);_(* \(#,##0.00\);_(* &quot;-&quot;??_);_(@_)">
                        <c:v>3.0783999999999998</c:v>
                      </c:pt>
                      <c:pt idx="43" formatCode="_(* #,##0.00_);_(* \(#,##0.00\);_(* &quot;-&quot;??_);_(@_)">
                        <c:v>3.3880000000000003</c:v>
                      </c:pt>
                      <c:pt idx="44" formatCode="_(* #,##0.00_);_(* \(#,##0.00\);_(* &quot;-&quot;??_);_(@_)">
                        <c:v>3.4375</c:v>
                      </c:pt>
                      <c:pt idx="45" formatCode="_(* #,##0.00_);_(* \(#,##0.00\);_(* &quot;-&quot;??_);_(@_)">
                        <c:v>3.4234999999999998</c:v>
                      </c:pt>
                      <c:pt idx="46" formatCode="_(* #,##0.00_);_(* \(#,##0.00\);_(* &quot;-&quot;??_);_(@_)">
                        <c:v>3.0448999999999997</c:v>
                      </c:pt>
                      <c:pt idx="47" formatCode="_(* #,##0.00_);_(* \(#,##0.00\);_(* &quot;-&quot;??_);_(@_)">
                        <c:v>2.7915000000000001</c:v>
                      </c:pt>
                      <c:pt idx="48" formatCode="_(* #,##0.00_);_(* \(#,##0.00\);_(* &quot;-&quot;??_);_(@_)">
                        <c:v>2.4890999999999996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C6-420C-844E-6EB7746E7EB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Forecast'!$V$3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Forecast'!$V$4:$V$52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9"/>
                      <c:pt idx="1">
                        <c:v>2.52</c:v>
                      </c:pt>
                      <c:pt idx="2">
                        <c:v>2.7083522396479824</c:v>
                      </c:pt>
                      <c:pt idx="3">
                        <c:v>2.5565384596352043</c:v>
                      </c:pt>
                      <c:pt idx="4">
                        <c:v>2.5837126988802384</c:v>
                      </c:pt>
                      <c:pt idx="5">
                        <c:v>2.5613509359418605</c:v>
                      </c:pt>
                      <c:pt idx="6">
                        <c:v>2.849026806467565</c:v>
                      </c:pt>
                      <c:pt idx="7">
                        <c:v>2.6974854534253976</c:v>
                      </c:pt>
                      <c:pt idx="8">
                        <c:v>2.8628290410270956</c:v>
                      </c:pt>
                      <c:pt idx="9">
                        <c:v>2.7240100575776265</c:v>
                      </c:pt>
                      <c:pt idx="10">
                        <c:v>3.0647099116641039</c:v>
                      </c:pt>
                      <c:pt idx="11">
                        <c:v>3.8267329199637743</c:v>
                      </c:pt>
                      <c:pt idx="12">
                        <c:v>3.7834262029028558</c:v>
                      </c:pt>
                      <c:pt idx="13">
                        <c:v>3.7102398868109812</c:v>
                      </c:pt>
                      <c:pt idx="14">
                        <c:v>4.1043230941713791</c:v>
                      </c:pt>
                      <c:pt idx="15">
                        <c:v>3.1848936957523515</c:v>
                      </c:pt>
                      <c:pt idx="16">
                        <c:v>3.0510433148610248</c:v>
                      </c:pt>
                      <c:pt idx="17">
                        <c:v>3.3666016966219372</c:v>
                      </c:pt>
                      <c:pt idx="18">
                        <c:v>3.4891548002749282</c:v>
                      </c:pt>
                      <c:pt idx="19">
                        <c:v>3.5878054993859556</c:v>
                      </c:pt>
                      <c:pt idx="20">
                        <c:v>3.5402524192363254</c:v>
                      </c:pt>
                      <c:pt idx="21">
                        <c:v>3.3064843366128622</c:v>
                      </c:pt>
                      <c:pt idx="22">
                        <c:v>3.584840202910649</c:v>
                      </c:pt>
                      <c:pt idx="23">
                        <c:v>3.3991330959676107</c:v>
                      </c:pt>
                      <c:pt idx="24">
                        <c:v>3.5781655864613024</c:v>
                      </c:pt>
                      <c:pt idx="25">
                        <c:v>3.3972088204843871</c:v>
                      </c:pt>
                      <c:pt idx="26">
                        <c:v>3.4104279494997161</c:v>
                      </c:pt>
                      <c:pt idx="27">
                        <c:v>3.0199712876211047</c:v>
                      </c:pt>
                      <c:pt idx="28">
                        <c:v>3.1087301562591341</c:v>
                      </c:pt>
                      <c:pt idx="29">
                        <c:v>3.4111567526407729</c:v>
                      </c:pt>
                      <c:pt idx="30">
                        <c:v>3.0987793744200718</c:v>
                      </c:pt>
                      <c:pt idx="31">
                        <c:v>2.9884640841470471</c:v>
                      </c:pt>
                      <c:pt idx="32">
                        <c:v>2.6189051998215285</c:v>
                      </c:pt>
                      <c:pt idx="33">
                        <c:v>2.2908331015278618</c:v>
                      </c:pt>
                      <c:pt idx="34">
                        <c:v>2.5839651885403723</c:v>
                      </c:pt>
                      <c:pt idx="35">
                        <c:v>2.2826307465097622</c:v>
                      </c:pt>
                      <c:pt idx="36">
                        <c:v>2.1063073116482505</c:v>
                      </c:pt>
                      <c:pt idx="37">
                        <c:v>2.0508000642972073</c:v>
                      </c:pt>
                      <c:pt idx="38">
                        <c:v>1.6508235655668562</c:v>
                      </c:pt>
                      <c:pt idx="39">
                        <c:v>2.2938802405458967</c:v>
                      </c:pt>
                      <c:pt idx="40">
                        <c:v>2.7769993482716089</c:v>
                      </c:pt>
                      <c:pt idx="41">
                        <c:v>2.7769998938471741</c:v>
                      </c:pt>
                      <c:pt idx="42">
                        <c:v>3.4433483505312474</c:v>
                      </c:pt>
                      <c:pt idx="43">
                        <c:v>3.6448029156531176</c:v>
                      </c:pt>
                      <c:pt idx="44">
                        <c:v>3.3980171849063621</c:v>
                      </c:pt>
                      <c:pt idx="45">
                        <c:v>3.3251732663953582</c:v>
                      </c:pt>
                      <c:pt idx="46">
                        <c:v>2.6620283378850313</c:v>
                      </c:pt>
                      <c:pt idx="47">
                        <c:v>2.5983834146967681</c:v>
                      </c:pt>
                      <c:pt idx="48">
                        <c:v>2.2556799345506571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C6-420C-844E-6EB7746E7EB4}"/>
                  </c:ext>
                </c:extLst>
              </c15:ser>
            </c15:filteredLineSeries>
          </c:ext>
        </c:extLst>
      </c:lineChart>
      <c:catAx>
        <c:axId val="17713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Year</a:t>
                </a:r>
                <a:r>
                  <a:rPr lang="en-GB" baseline="0"/>
                  <a:t> and Quarter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94248"/>
        <c:crosses val="autoZero"/>
        <c:auto val="1"/>
        <c:lblAlgn val="ctr"/>
        <c:lblOffset val="100"/>
        <c:noMultiLvlLbl val="0"/>
      </c:catAx>
      <c:valAx>
        <c:axId val="177139424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closing Share Price (GBP)</a:t>
                </a:r>
              </a:p>
            </c:rich>
          </c:tx>
          <c:layout>
            <c:manualLayout>
              <c:xMode val="edge"/>
              <c:yMode val="edge"/>
              <c:x val="1.4495972272091193E-2"/>
              <c:y val="0.1874757890304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Sales</a:t>
            </a:r>
            <a:r>
              <a:rPr lang="en-GB" sz="1400" baseline="0"/>
              <a:t> Volume Index Forecasting - 3-Quarter &amp; 4-Quarter Simple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86898702239246E-2"/>
          <c:y val="0.13768472841608911"/>
          <c:w val="0.86163462822591563"/>
          <c:h val="0.62337619363999952"/>
        </c:manualLayout>
      </c:layout>
      <c:lineChart>
        <c:grouping val="standard"/>
        <c:varyColors val="0"/>
        <c:ser>
          <c:idx val="0"/>
          <c:order val="0"/>
          <c:tx>
            <c:strRef>
              <c:f>'1. Sales Volume Forecast'!$D$3</c:f>
              <c:strCache>
                <c:ptCount val="1"/>
                <c:pt idx="0">
                  <c:v>Actual sales volume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171650553442299E-2"/>
                  <c:y val="-0.21697701244774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</c:multiLvlStrRef>
          </c:cat>
          <c:val>
            <c:numRef>
              <c:f>'1. Sales Volume Forecast'!$D$4:$D$51</c:f>
              <c:numCache>
                <c:formatCode>General</c:formatCode>
                <c:ptCount val="48"/>
                <c:pt idx="0">
                  <c:v>75.5</c:v>
                </c:pt>
                <c:pt idx="1">
                  <c:v>79.400000000000006</c:v>
                </c:pt>
                <c:pt idx="2">
                  <c:v>79.599999999999994</c:v>
                </c:pt>
                <c:pt idx="3">
                  <c:v>91.9</c:v>
                </c:pt>
                <c:pt idx="4">
                  <c:v>74.8</c:v>
                </c:pt>
                <c:pt idx="5">
                  <c:v>78.900000000000006</c:v>
                </c:pt>
                <c:pt idx="6">
                  <c:v>78.099999999999994</c:v>
                </c:pt>
                <c:pt idx="7">
                  <c:v>92.6</c:v>
                </c:pt>
                <c:pt idx="8">
                  <c:v>75</c:v>
                </c:pt>
                <c:pt idx="9">
                  <c:v>79.099999999999994</c:v>
                </c:pt>
                <c:pt idx="10">
                  <c:v>79.400000000000006</c:v>
                </c:pt>
                <c:pt idx="11">
                  <c:v>92.7</c:v>
                </c:pt>
                <c:pt idx="12">
                  <c:v>75.5</c:v>
                </c:pt>
                <c:pt idx="13">
                  <c:v>79.7</c:v>
                </c:pt>
                <c:pt idx="14">
                  <c:v>80.900000000000006</c:v>
                </c:pt>
                <c:pt idx="15">
                  <c:v>95.1</c:v>
                </c:pt>
                <c:pt idx="16">
                  <c:v>77.8</c:v>
                </c:pt>
                <c:pt idx="17">
                  <c:v>83.7</c:v>
                </c:pt>
                <c:pt idx="18">
                  <c:v>83.3</c:v>
                </c:pt>
                <c:pt idx="19">
                  <c:v>99.5</c:v>
                </c:pt>
                <c:pt idx="20">
                  <c:v>81.8</c:v>
                </c:pt>
                <c:pt idx="21">
                  <c:v>86.3</c:v>
                </c:pt>
                <c:pt idx="22">
                  <c:v>86.7</c:v>
                </c:pt>
                <c:pt idx="23">
                  <c:v>101.7</c:v>
                </c:pt>
                <c:pt idx="24">
                  <c:v>84.3</c:v>
                </c:pt>
                <c:pt idx="25">
                  <c:v>89.5</c:v>
                </c:pt>
                <c:pt idx="26">
                  <c:v>90.8</c:v>
                </c:pt>
                <c:pt idx="27">
                  <c:v>108.3</c:v>
                </c:pt>
                <c:pt idx="28">
                  <c:v>85.8</c:v>
                </c:pt>
                <c:pt idx="29">
                  <c:v>92.2</c:v>
                </c:pt>
                <c:pt idx="30">
                  <c:v>92.4</c:v>
                </c:pt>
                <c:pt idx="31">
                  <c:v>109.3</c:v>
                </c:pt>
                <c:pt idx="32">
                  <c:v>87.5</c:v>
                </c:pt>
                <c:pt idx="33">
                  <c:v>93.8</c:v>
                </c:pt>
                <c:pt idx="34">
                  <c:v>95.6</c:v>
                </c:pt>
                <c:pt idx="35">
                  <c:v>111.9</c:v>
                </c:pt>
                <c:pt idx="36">
                  <c:v>90.8</c:v>
                </c:pt>
                <c:pt idx="37">
                  <c:v>97.5</c:v>
                </c:pt>
                <c:pt idx="38">
                  <c:v>98.1</c:v>
                </c:pt>
                <c:pt idx="39">
                  <c:v>113.6</c:v>
                </c:pt>
                <c:pt idx="40">
                  <c:v>91</c:v>
                </c:pt>
                <c:pt idx="41">
                  <c:v>90.2</c:v>
                </c:pt>
                <c:pt idx="42">
                  <c:v>102.5</c:v>
                </c:pt>
                <c:pt idx="43">
                  <c:v>119.4</c:v>
                </c:pt>
                <c:pt idx="44">
                  <c:v>93.7</c:v>
                </c:pt>
                <c:pt idx="45">
                  <c:v>106.4</c:v>
                </c:pt>
                <c:pt idx="46">
                  <c:v>102</c:v>
                </c:pt>
                <c:pt idx="47">
                  <c:v>118.7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28-41D6-8049-0FAABB095912}"/>
            </c:ext>
          </c:extLst>
        </c:ser>
        <c:ser>
          <c:idx val="2"/>
          <c:order val="2"/>
          <c:tx>
            <c:strRef>
              <c:f>'1. Sales Volume Forecast'!$I$3</c:f>
              <c:strCache>
                <c:ptCount val="1"/>
                <c:pt idx="0">
                  <c:v> 3Q SMA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Volume Forecast'!$I$4:$I$52</c:f>
              <c:numCache>
                <c:formatCode>_(* #,##0_);_(* \(#,##0\);_(* "-"??_);_(@_)</c:formatCode>
                <c:ptCount val="49"/>
                <c:pt idx="3">
                  <c:v>78.166666666666671</c:v>
                </c:pt>
                <c:pt idx="4">
                  <c:v>83.63333333333334</c:v>
                </c:pt>
                <c:pt idx="5">
                  <c:v>82.100000000000009</c:v>
                </c:pt>
                <c:pt idx="6">
                  <c:v>81.86666666666666</c:v>
                </c:pt>
                <c:pt idx="7">
                  <c:v>77.266666666666666</c:v>
                </c:pt>
                <c:pt idx="8">
                  <c:v>83.2</c:v>
                </c:pt>
                <c:pt idx="9">
                  <c:v>81.899999999999991</c:v>
                </c:pt>
                <c:pt idx="10">
                  <c:v>82.233333333333334</c:v>
                </c:pt>
                <c:pt idx="11">
                  <c:v>77.833333333333329</c:v>
                </c:pt>
                <c:pt idx="12">
                  <c:v>83.733333333333334</c:v>
                </c:pt>
                <c:pt idx="13">
                  <c:v>82.533333333333346</c:v>
                </c:pt>
                <c:pt idx="14">
                  <c:v>82.633333333333326</c:v>
                </c:pt>
                <c:pt idx="15">
                  <c:v>78.7</c:v>
                </c:pt>
                <c:pt idx="16">
                  <c:v>85.233333333333334</c:v>
                </c:pt>
                <c:pt idx="17">
                  <c:v>84.600000000000009</c:v>
                </c:pt>
                <c:pt idx="18">
                  <c:v>85.533333333333317</c:v>
                </c:pt>
                <c:pt idx="19">
                  <c:v>81.600000000000009</c:v>
                </c:pt>
                <c:pt idx="20">
                  <c:v>88.833333333333329</c:v>
                </c:pt>
                <c:pt idx="21">
                  <c:v>88.2</c:v>
                </c:pt>
                <c:pt idx="22">
                  <c:v>89.2</c:v>
                </c:pt>
                <c:pt idx="23">
                  <c:v>84.933333333333337</c:v>
                </c:pt>
                <c:pt idx="24">
                  <c:v>91.566666666666663</c:v>
                </c:pt>
                <c:pt idx="25">
                  <c:v>90.899999999999991</c:v>
                </c:pt>
                <c:pt idx="26">
                  <c:v>91.833333333333329</c:v>
                </c:pt>
                <c:pt idx="27">
                  <c:v>88.2</c:v>
                </c:pt>
                <c:pt idx="28">
                  <c:v>96.2</c:v>
                </c:pt>
                <c:pt idx="29">
                  <c:v>94.966666666666654</c:v>
                </c:pt>
                <c:pt idx="30">
                  <c:v>95.433333333333337</c:v>
                </c:pt>
                <c:pt idx="31">
                  <c:v>90.133333333333326</c:v>
                </c:pt>
                <c:pt idx="32">
                  <c:v>97.966666666666683</c:v>
                </c:pt>
                <c:pt idx="33">
                  <c:v>96.399999999999991</c:v>
                </c:pt>
                <c:pt idx="34">
                  <c:v>96.866666666666674</c:v>
                </c:pt>
                <c:pt idx="35">
                  <c:v>92.3</c:v>
                </c:pt>
                <c:pt idx="36">
                  <c:v>100.43333333333332</c:v>
                </c:pt>
                <c:pt idx="37">
                  <c:v>99.433333333333337</c:v>
                </c:pt>
                <c:pt idx="38">
                  <c:v>100.06666666666666</c:v>
                </c:pt>
                <c:pt idx="39">
                  <c:v>95.466666666666654</c:v>
                </c:pt>
                <c:pt idx="40">
                  <c:v>103.06666666666666</c:v>
                </c:pt>
                <c:pt idx="41">
                  <c:v>100.89999999999999</c:v>
                </c:pt>
                <c:pt idx="42">
                  <c:v>98.266666666666666</c:v>
                </c:pt>
                <c:pt idx="43">
                  <c:v>94.566666666666663</c:v>
                </c:pt>
                <c:pt idx="44">
                  <c:v>104.03333333333335</c:v>
                </c:pt>
                <c:pt idx="45">
                  <c:v>105.2</c:v>
                </c:pt>
                <c:pt idx="46">
                  <c:v>106.5</c:v>
                </c:pt>
                <c:pt idx="47">
                  <c:v>100.7</c:v>
                </c:pt>
                <c:pt idx="48">
                  <c:v>109.03333333333335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2-6328-41D6-8049-0FAABB095912}"/>
            </c:ext>
          </c:extLst>
        </c:ser>
        <c:ser>
          <c:idx val="3"/>
          <c:order val="3"/>
          <c:tx>
            <c:strRef>
              <c:f>'1. Sales Volume Forecast'!$M$3</c:f>
              <c:strCache>
                <c:ptCount val="1"/>
                <c:pt idx="0">
                  <c:v> 4Q SMA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Volume Forecast'!$M$4:$M$52</c:f>
              <c:numCache>
                <c:formatCode>_(* #,##0_);_(* \(#,##0\);_(* "-"??_);_(@_)</c:formatCode>
                <c:ptCount val="49"/>
                <c:pt idx="4">
                  <c:v>81.599999999999994</c:v>
                </c:pt>
                <c:pt idx="5">
                  <c:v>81.424999999999997</c:v>
                </c:pt>
                <c:pt idx="6">
                  <c:v>81.300000000000011</c:v>
                </c:pt>
                <c:pt idx="7">
                  <c:v>80.924999999999997</c:v>
                </c:pt>
                <c:pt idx="8">
                  <c:v>81.099999999999994</c:v>
                </c:pt>
                <c:pt idx="9">
                  <c:v>81.150000000000006</c:v>
                </c:pt>
                <c:pt idx="10">
                  <c:v>81.199999999999989</c:v>
                </c:pt>
                <c:pt idx="11">
                  <c:v>81.525000000000006</c:v>
                </c:pt>
                <c:pt idx="12">
                  <c:v>81.55</c:v>
                </c:pt>
                <c:pt idx="13">
                  <c:v>81.674999999999997</c:v>
                </c:pt>
                <c:pt idx="14">
                  <c:v>81.825000000000003</c:v>
                </c:pt>
                <c:pt idx="15">
                  <c:v>82.199999999999989</c:v>
                </c:pt>
                <c:pt idx="16">
                  <c:v>82.8</c:v>
                </c:pt>
                <c:pt idx="17">
                  <c:v>83.375</c:v>
                </c:pt>
                <c:pt idx="18">
                  <c:v>84.375</c:v>
                </c:pt>
                <c:pt idx="19">
                  <c:v>84.974999999999994</c:v>
                </c:pt>
                <c:pt idx="20">
                  <c:v>86.075000000000003</c:v>
                </c:pt>
                <c:pt idx="21">
                  <c:v>87.075000000000003</c:v>
                </c:pt>
                <c:pt idx="22">
                  <c:v>87.725000000000009</c:v>
                </c:pt>
                <c:pt idx="23">
                  <c:v>88.575000000000003</c:v>
                </c:pt>
                <c:pt idx="24">
                  <c:v>89.125</c:v>
                </c:pt>
                <c:pt idx="25">
                  <c:v>89.75</c:v>
                </c:pt>
                <c:pt idx="26">
                  <c:v>90.55</c:v>
                </c:pt>
                <c:pt idx="27">
                  <c:v>91.575000000000003</c:v>
                </c:pt>
                <c:pt idx="28">
                  <c:v>93.225000000000009</c:v>
                </c:pt>
                <c:pt idx="29">
                  <c:v>93.600000000000009</c:v>
                </c:pt>
                <c:pt idx="30">
                  <c:v>94.274999999999991</c:v>
                </c:pt>
                <c:pt idx="31">
                  <c:v>94.675000000000011</c:v>
                </c:pt>
                <c:pt idx="32">
                  <c:v>94.924999999999997</c:v>
                </c:pt>
                <c:pt idx="33">
                  <c:v>95.350000000000009</c:v>
                </c:pt>
                <c:pt idx="34">
                  <c:v>95.75</c:v>
                </c:pt>
                <c:pt idx="35">
                  <c:v>96.550000000000011</c:v>
                </c:pt>
                <c:pt idx="36">
                  <c:v>97.199999999999989</c:v>
                </c:pt>
                <c:pt idx="37">
                  <c:v>98.024999999999991</c:v>
                </c:pt>
                <c:pt idx="38">
                  <c:v>98.95</c:v>
                </c:pt>
                <c:pt idx="39">
                  <c:v>99.574999999999989</c:v>
                </c:pt>
                <c:pt idx="40">
                  <c:v>100</c:v>
                </c:pt>
                <c:pt idx="41">
                  <c:v>100.05</c:v>
                </c:pt>
                <c:pt idx="42">
                  <c:v>98.224999999999994</c:v>
                </c:pt>
                <c:pt idx="43">
                  <c:v>99.325000000000003</c:v>
                </c:pt>
                <c:pt idx="44">
                  <c:v>100.77500000000001</c:v>
                </c:pt>
                <c:pt idx="45">
                  <c:v>101.45</c:v>
                </c:pt>
                <c:pt idx="46">
                  <c:v>105.5</c:v>
                </c:pt>
                <c:pt idx="47">
                  <c:v>105.375</c:v>
                </c:pt>
                <c:pt idx="48">
                  <c:v>105.2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6328-41D6-8049-0FAABB095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92040"/>
        <c:axId val="104569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Volume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Volume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79.400000000000006</c:v>
                      </c:pt>
                      <c:pt idx="3">
                        <c:v>79.599999999999994</c:v>
                      </c:pt>
                      <c:pt idx="4">
                        <c:v>91.9</c:v>
                      </c:pt>
                      <c:pt idx="5">
                        <c:v>74.8</c:v>
                      </c:pt>
                      <c:pt idx="6">
                        <c:v>78.900000000000006</c:v>
                      </c:pt>
                      <c:pt idx="7">
                        <c:v>78.099999999999994</c:v>
                      </c:pt>
                      <c:pt idx="8">
                        <c:v>92.6</c:v>
                      </c:pt>
                      <c:pt idx="9">
                        <c:v>75</c:v>
                      </c:pt>
                      <c:pt idx="10">
                        <c:v>79.099999999999994</c:v>
                      </c:pt>
                      <c:pt idx="11">
                        <c:v>79.400000000000006</c:v>
                      </c:pt>
                      <c:pt idx="12">
                        <c:v>92.7</c:v>
                      </c:pt>
                      <c:pt idx="13">
                        <c:v>75.5</c:v>
                      </c:pt>
                      <c:pt idx="14">
                        <c:v>79.7</c:v>
                      </c:pt>
                      <c:pt idx="15">
                        <c:v>80.900000000000006</c:v>
                      </c:pt>
                      <c:pt idx="16">
                        <c:v>95.1</c:v>
                      </c:pt>
                      <c:pt idx="17">
                        <c:v>77.8</c:v>
                      </c:pt>
                      <c:pt idx="18">
                        <c:v>83.7</c:v>
                      </c:pt>
                      <c:pt idx="19">
                        <c:v>83.3</c:v>
                      </c:pt>
                      <c:pt idx="20">
                        <c:v>99.5</c:v>
                      </c:pt>
                      <c:pt idx="21">
                        <c:v>81.8</c:v>
                      </c:pt>
                      <c:pt idx="22">
                        <c:v>86.3</c:v>
                      </c:pt>
                      <c:pt idx="23">
                        <c:v>86.7</c:v>
                      </c:pt>
                      <c:pt idx="24">
                        <c:v>101.7</c:v>
                      </c:pt>
                      <c:pt idx="25">
                        <c:v>84.3</c:v>
                      </c:pt>
                      <c:pt idx="26">
                        <c:v>89.5</c:v>
                      </c:pt>
                      <c:pt idx="27">
                        <c:v>90.8</c:v>
                      </c:pt>
                      <c:pt idx="28">
                        <c:v>108.3</c:v>
                      </c:pt>
                      <c:pt idx="29">
                        <c:v>85.8</c:v>
                      </c:pt>
                      <c:pt idx="30">
                        <c:v>92.2</c:v>
                      </c:pt>
                      <c:pt idx="31">
                        <c:v>92.4</c:v>
                      </c:pt>
                      <c:pt idx="32">
                        <c:v>109.3</c:v>
                      </c:pt>
                      <c:pt idx="33">
                        <c:v>87.5</c:v>
                      </c:pt>
                      <c:pt idx="34">
                        <c:v>93.8</c:v>
                      </c:pt>
                      <c:pt idx="35">
                        <c:v>95.6</c:v>
                      </c:pt>
                      <c:pt idx="36">
                        <c:v>111.9</c:v>
                      </c:pt>
                      <c:pt idx="37">
                        <c:v>90.8</c:v>
                      </c:pt>
                      <c:pt idx="38">
                        <c:v>97.5</c:v>
                      </c:pt>
                      <c:pt idx="39">
                        <c:v>98.1</c:v>
                      </c:pt>
                      <c:pt idx="40">
                        <c:v>113.6</c:v>
                      </c:pt>
                      <c:pt idx="41">
                        <c:v>91</c:v>
                      </c:pt>
                      <c:pt idx="42">
                        <c:v>90.2</c:v>
                      </c:pt>
                      <c:pt idx="43">
                        <c:v>102.5</c:v>
                      </c:pt>
                      <c:pt idx="44">
                        <c:v>119.4</c:v>
                      </c:pt>
                      <c:pt idx="45">
                        <c:v>93.7</c:v>
                      </c:pt>
                      <c:pt idx="46">
                        <c:v>106.4</c:v>
                      </c:pt>
                      <c:pt idx="47">
                        <c:v>102</c:v>
                      </c:pt>
                      <c:pt idx="48">
                        <c:v>118.7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6328-41D6-8049-0FAABB09591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84.070000000000007</c:v>
                      </c:pt>
                      <c:pt idx="5">
                        <c:v>81.350000000000009</c:v>
                      </c:pt>
                      <c:pt idx="6">
                        <c:v>80.34</c:v>
                      </c:pt>
                      <c:pt idx="7">
                        <c:v>79.06</c:v>
                      </c:pt>
                      <c:pt idx="8">
                        <c:v>83.72999999999999</c:v>
                      </c:pt>
                      <c:pt idx="9">
                        <c:v>81.289999999999992</c:v>
                      </c:pt>
                      <c:pt idx="10">
                        <c:v>80.47</c:v>
                      </c:pt>
                      <c:pt idx="11">
                        <c:v>79.75</c:v>
                      </c:pt>
                      <c:pt idx="12">
                        <c:v>84.22</c:v>
                      </c:pt>
                      <c:pt idx="13">
                        <c:v>81.800000000000011</c:v>
                      </c:pt>
                      <c:pt idx="14">
                        <c:v>81.009999999999991</c:v>
                      </c:pt>
                      <c:pt idx="15">
                        <c:v>80.640000000000015</c:v>
                      </c:pt>
                      <c:pt idx="16">
                        <c:v>85.8</c:v>
                      </c:pt>
                      <c:pt idx="17">
                        <c:v>83.8</c:v>
                      </c:pt>
                      <c:pt idx="18">
                        <c:v>83.93</c:v>
                      </c:pt>
                      <c:pt idx="19">
                        <c:v>83.5</c:v>
                      </c:pt>
                      <c:pt idx="20">
                        <c:v>89.309999999999988</c:v>
                      </c:pt>
                      <c:pt idx="21">
                        <c:v>87.600000000000009</c:v>
                      </c:pt>
                      <c:pt idx="22">
                        <c:v>87.289999999999992</c:v>
                      </c:pt>
                      <c:pt idx="23">
                        <c:v>86.88000000000001</c:v>
                      </c:pt>
                      <c:pt idx="24">
                        <c:v>92.13000000000001</c:v>
                      </c:pt>
                      <c:pt idx="25">
                        <c:v>90.199999999999989</c:v>
                      </c:pt>
                      <c:pt idx="26">
                        <c:v>90.1</c:v>
                      </c:pt>
                      <c:pt idx="27">
                        <c:v>90.200000000000017</c:v>
                      </c:pt>
                      <c:pt idx="28">
                        <c:v>96.889999999999986</c:v>
                      </c:pt>
                      <c:pt idx="29">
                        <c:v>93.919999999999987</c:v>
                      </c:pt>
                      <c:pt idx="30">
                        <c:v>93.36</c:v>
                      </c:pt>
                      <c:pt idx="31">
                        <c:v>92.61</c:v>
                      </c:pt>
                      <c:pt idx="32">
                        <c:v>98.460000000000008</c:v>
                      </c:pt>
                      <c:pt idx="33">
                        <c:v>95.490000000000009</c:v>
                      </c:pt>
                      <c:pt idx="34">
                        <c:v>94.87</c:v>
                      </c:pt>
                      <c:pt idx="35">
                        <c:v>94.809999999999988</c:v>
                      </c:pt>
                      <c:pt idx="36">
                        <c:v>100.95</c:v>
                      </c:pt>
                      <c:pt idx="37">
                        <c:v>98.390000000000015</c:v>
                      </c:pt>
                      <c:pt idx="38">
                        <c:v>98.18</c:v>
                      </c:pt>
                      <c:pt idx="39">
                        <c:v>97.84</c:v>
                      </c:pt>
                      <c:pt idx="40">
                        <c:v>103.45</c:v>
                      </c:pt>
                      <c:pt idx="41">
                        <c:v>99.85</c:v>
                      </c:pt>
                      <c:pt idx="42">
                        <c:v>95.91</c:v>
                      </c:pt>
                      <c:pt idx="43">
                        <c:v>97.62</c:v>
                      </c:pt>
                      <c:pt idx="44">
                        <c:v>105.65</c:v>
                      </c:pt>
                      <c:pt idx="45">
                        <c:v>102.82000000000001</c:v>
                      </c:pt>
                      <c:pt idx="46">
                        <c:v>104.8</c:v>
                      </c:pt>
                      <c:pt idx="47">
                        <c:v>103.4</c:v>
                      </c:pt>
                      <c:pt idx="48">
                        <c:v>108.72999999999999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28-41D6-8049-0FAABB0959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76.27709948634039</c:v>
                      </c:pt>
                      <c:pt idx="3">
                        <c:v>76.939208276680162</c:v>
                      </c:pt>
                      <c:pt idx="4">
                        <c:v>79.9202399596128</c:v>
                      </c:pt>
                      <c:pt idx="5">
                        <c:v>78.899999999983422</c:v>
                      </c:pt>
                      <c:pt idx="6">
                        <c:v>78.899999999986733</c:v>
                      </c:pt>
                      <c:pt idx="7">
                        <c:v>78.740594977150323</c:v>
                      </c:pt>
                      <c:pt idx="8">
                        <c:v>81.502168444904129</c:v>
                      </c:pt>
                      <c:pt idx="9">
                        <c:v>80.206570558075001</c:v>
                      </c:pt>
                      <c:pt idx="10">
                        <c:v>79.98607942672129</c:v>
                      </c:pt>
                      <c:pt idx="11">
                        <c:v>79.869299421218784</c:v>
                      </c:pt>
                      <c:pt idx="12">
                        <c:v>82.425897069720861</c:v>
                      </c:pt>
                      <c:pt idx="13">
                        <c:v>81.045868593996133</c:v>
                      </c:pt>
                      <c:pt idx="14">
                        <c:v>80.777695826540736</c:v>
                      </c:pt>
                      <c:pt idx="15">
                        <c:v>80.802065700995215</c:v>
                      </c:pt>
                      <c:pt idx="16">
                        <c:v>83.651018880350378</c:v>
                      </c:pt>
                      <c:pt idx="17">
                        <c:v>82.485166632532909</c:v>
                      </c:pt>
                      <c:pt idx="18">
                        <c:v>82.727229808391328</c:v>
                      </c:pt>
                      <c:pt idx="19">
                        <c:v>82.841357865234968</c:v>
                      </c:pt>
                      <c:pt idx="20">
                        <c:v>86.160696902684762</c:v>
                      </c:pt>
                      <c:pt idx="21">
                        <c:v>85.291800665976453</c:v>
                      </c:pt>
                      <c:pt idx="22">
                        <c:v>85.492690713309386</c:v>
                      </c:pt>
                      <c:pt idx="23">
                        <c:v>85.733254668832785</c:v>
                      </c:pt>
                      <c:pt idx="24">
                        <c:v>88.914728924057854</c:v>
                      </c:pt>
                      <c:pt idx="25">
                        <c:v>87.995215212138504</c:v>
                      </c:pt>
                      <c:pt idx="26">
                        <c:v>88.295053028984654</c:v>
                      </c:pt>
                      <c:pt idx="27">
                        <c:v>88.794179440391304</c:v>
                      </c:pt>
                      <c:pt idx="28">
                        <c:v>92.680836655139927</c:v>
                      </c:pt>
                      <c:pt idx="29">
                        <c:v>91.30978674993446</c:v>
                      </c:pt>
                      <c:pt idx="30">
                        <c:v>91.487167329257375</c:v>
                      </c:pt>
                      <c:pt idx="31">
                        <c:v>91.669054970167338</c:v>
                      </c:pt>
                      <c:pt idx="32">
                        <c:v>95.18213146411054</c:v>
                      </c:pt>
                      <c:pt idx="33">
                        <c:v>93.651418537249114</c:v>
                      </c:pt>
                      <c:pt idx="34">
                        <c:v>93.681024326578211</c:v>
                      </c:pt>
                      <c:pt idx="35">
                        <c:v>94.063392277889946</c:v>
                      </c:pt>
                      <c:pt idx="36">
                        <c:v>97.617448354532684</c:v>
                      </c:pt>
                      <c:pt idx="37">
                        <c:v>96.259028966209769</c:v>
                      </c:pt>
                      <c:pt idx="38">
                        <c:v>96.506300236189688</c:v>
                      </c:pt>
                      <c:pt idx="39">
                        <c:v>96.823854920250668</c:v>
                      </c:pt>
                      <c:pt idx="40">
                        <c:v>100.16660715723656</c:v>
                      </c:pt>
                      <c:pt idx="41">
                        <c:v>98.340103128166675</c:v>
                      </c:pt>
                      <c:pt idx="42">
                        <c:v>96.718136471844616</c:v>
                      </c:pt>
                      <c:pt idx="43">
                        <c:v>97.870209081541987</c:v>
                      </c:pt>
                      <c:pt idx="44">
                        <c:v>102.16015509788802</c:v>
                      </c:pt>
                      <c:pt idx="45">
                        <c:v>100.47441607713706</c:v>
                      </c:pt>
                      <c:pt idx="46">
                        <c:v>101.65512587783543</c:v>
                      </c:pt>
                      <c:pt idx="47">
                        <c:v>101.72384421198574</c:v>
                      </c:pt>
                      <c:pt idx="48">
                        <c:v>105.10644983837039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28-41D6-8049-0FAABB0959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70.076801215482533</c:v>
                      </c:pt>
                      <c:pt idx="1">
                        <c:v>74.704237190901182</c:v>
                      </c:pt>
                      <c:pt idx="2">
                        <c:v>75.803492884977459</c:v>
                      </c:pt>
                      <c:pt idx="3">
                        <c:v>81.85206770477653</c:v>
                      </c:pt>
                      <c:pt idx="4">
                        <c:v>72.362945207683481</c:v>
                      </c:pt>
                      <c:pt idx="5">
                        <c:v>77.121628028136897</c:v>
                      </c:pt>
                      <c:pt idx="6">
                        <c:v>78.236770171669605</c:v>
                      </c:pt>
                      <c:pt idx="7">
                        <c:v>84.458585878644485</c:v>
                      </c:pt>
                      <c:pt idx="8">
                        <c:v>74.649089199884443</c:v>
                      </c:pt>
                      <c:pt idx="9">
                        <c:v>79.539018865372626</c:v>
                      </c:pt>
                      <c:pt idx="10">
                        <c:v>80.670047458361736</c:v>
                      </c:pt>
                      <c:pt idx="11">
                        <c:v>87.065104052512453</c:v>
                      </c:pt>
                      <c:pt idx="12">
                        <c:v>76.935233192085391</c:v>
                      </c:pt>
                      <c:pt idx="13">
                        <c:v>81.956409702608354</c:v>
                      </c:pt>
                      <c:pt idx="14">
                        <c:v>83.103324745053882</c:v>
                      </c:pt>
                      <c:pt idx="15">
                        <c:v>89.671622226380421</c:v>
                      </c:pt>
                      <c:pt idx="16">
                        <c:v>79.221377184286354</c:v>
                      </c:pt>
                      <c:pt idx="17">
                        <c:v>84.373800539844083</c:v>
                      </c:pt>
                      <c:pt idx="18">
                        <c:v>85.536602031746028</c:v>
                      </c:pt>
                      <c:pt idx="19">
                        <c:v>92.278140400248375</c:v>
                      </c:pt>
                      <c:pt idx="20">
                        <c:v>81.507521176487302</c:v>
                      </c:pt>
                      <c:pt idx="21">
                        <c:v>86.791191377079798</c:v>
                      </c:pt>
                      <c:pt idx="22">
                        <c:v>87.96987931843816</c:v>
                      </c:pt>
                      <c:pt idx="23">
                        <c:v>94.88465857411633</c:v>
                      </c:pt>
                      <c:pt idx="24">
                        <c:v>83.79366516868825</c:v>
                      </c:pt>
                      <c:pt idx="25">
                        <c:v>89.208582214315527</c:v>
                      </c:pt>
                      <c:pt idx="26">
                        <c:v>90.403156605130306</c:v>
                      </c:pt>
                      <c:pt idx="27">
                        <c:v>97.491176747984284</c:v>
                      </c:pt>
                      <c:pt idx="28">
                        <c:v>86.079809160889212</c:v>
                      </c:pt>
                      <c:pt idx="29">
                        <c:v>91.625973051551242</c:v>
                      </c:pt>
                      <c:pt idx="30">
                        <c:v>92.836433891822438</c:v>
                      </c:pt>
                      <c:pt idx="31">
                        <c:v>100.09769492185224</c:v>
                      </c:pt>
                      <c:pt idx="32">
                        <c:v>88.36595315309016</c:v>
                      </c:pt>
                      <c:pt idx="33">
                        <c:v>94.043363888786971</c:v>
                      </c:pt>
                      <c:pt idx="34">
                        <c:v>95.269711178514569</c:v>
                      </c:pt>
                      <c:pt idx="35">
                        <c:v>102.70421309572019</c:v>
                      </c:pt>
                      <c:pt idx="36">
                        <c:v>90.652097145291123</c:v>
                      </c:pt>
                      <c:pt idx="37">
                        <c:v>96.460754726022685</c:v>
                      </c:pt>
                      <c:pt idx="38">
                        <c:v>97.70298846520673</c:v>
                      </c:pt>
                      <c:pt idx="39">
                        <c:v>105.31073126958815</c:v>
                      </c:pt>
                      <c:pt idx="40">
                        <c:v>92.938241137492071</c:v>
                      </c:pt>
                      <c:pt idx="41">
                        <c:v>98.878145563258428</c:v>
                      </c:pt>
                      <c:pt idx="42">
                        <c:v>100.13626575189886</c:v>
                      </c:pt>
                      <c:pt idx="43">
                        <c:v>107.91724944345611</c:v>
                      </c:pt>
                      <c:pt idx="44">
                        <c:v>95.224385129693019</c:v>
                      </c:pt>
                      <c:pt idx="45">
                        <c:v>101.29553640049414</c:v>
                      </c:pt>
                      <c:pt idx="46">
                        <c:v>102.56954303859101</c:v>
                      </c:pt>
                      <c:pt idx="47">
                        <c:v>110.52376761732407</c:v>
                      </c:pt>
                      <c:pt idx="48">
                        <c:v>97.510529121893967</c:v>
                      </c:pt>
                      <c:pt idx="49">
                        <c:v>103.71292723772987</c:v>
                      </c:pt>
                      <c:pt idx="50">
                        <c:v>105.00282032528314</c:v>
                      </c:pt>
                      <c:pt idx="51">
                        <c:v>113.13028579119202</c:v>
                      </c:pt>
                      <c:pt idx="52">
                        <c:v>99.796673114094929</c:v>
                      </c:pt>
                      <c:pt idx="53">
                        <c:v>106.13031807496559</c:v>
                      </c:pt>
                      <c:pt idx="54">
                        <c:v>107.43609761197528</c:v>
                      </c:pt>
                      <c:pt idx="55">
                        <c:v>115.73680396505998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28-41D6-8049-0FAABB0959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69.936378205128221</c:v>
                      </c:pt>
                      <c:pt idx="1">
                        <c:v>75.203044871794901</c:v>
                      </c:pt>
                      <c:pt idx="2">
                        <c:v>76.26137820512821</c:v>
                      </c:pt>
                      <c:pt idx="3">
                        <c:v>91.703044871794887</c:v>
                      </c:pt>
                      <c:pt idx="4">
                        <c:v>72.273703379953389</c:v>
                      </c:pt>
                      <c:pt idx="5">
                        <c:v>77.540370046620069</c:v>
                      </c:pt>
                      <c:pt idx="6">
                        <c:v>78.598703379953392</c:v>
                      </c:pt>
                      <c:pt idx="7">
                        <c:v>94.040370046620055</c:v>
                      </c:pt>
                      <c:pt idx="8">
                        <c:v>74.611028554778557</c:v>
                      </c:pt>
                      <c:pt idx="9">
                        <c:v>79.877695221445251</c:v>
                      </c:pt>
                      <c:pt idx="10">
                        <c:v>80.936028554778559</c:v>
                      </c:pt>
                      <c:pt idx="11">
                        <c:v>96.377695221445236</c:v>
                      </c:pt>
                      <c:pt idx="12">
                        <c:v>76.948353729603724</c:v>
                      </c:pt>
                      <c:pt idx="13">
                        <c:v>82.215020396270418</c:v>
                      </c:pt>
                      <c:pt idx="14">
                        <c:v>83.273353729603741</c:v>
                      </c:pt>
                      <c:pt idx="15">
                        <c:v>98.715020396270404</c:v>
                      </c:pt>
                      <c:pt idx="16">
                        <c:v>79.28567890442892</c:v>
                      </c:pt>
                      <c:pt idx="17">
                        <c:v>84.5523455710956</c:v>
                      </c:pt>
                      <c:pt idx="18">
                        <c:v>85.610678904428909</c:v>
                      </c:pt>
                      <c:pt idx="19">
                        <c:v>101.05234557109559</c:v>
                      </c:pt>
                      <c:pt idx="20">
                        <c:v>81.623004079254088</c:v>
                      </c:pt>
                      <c:pt idx="21">
                        <c:v>86.889670745920768</c:v>
                      </c:pt>
                      <c:pt idx="22">
                        <c:v>87.94800407925409</c:v>
                      </c:pt>
                      <c:pt idx="23">
                        <c:v>103.38967074592075</c:v>
                      </c:pt>
                      <c:pt idx="24">
                        <c:v>83.960329254079255</c:v>
                      </c:pt>
                      <c:pt idx="25">
                        <c:v>89.226995920745935</c:v>
                      </c:pt>
                      <c:pt idx="26">
                        <c:v>90.285329254079258</c:v>
                      </c:pt>
                      <c:pt idx="27">
                        <c:v>105.72699592074594</c:v>
                      </c:pt>
                      <c:pt idx="28">
                        <c:v>86.297654428904423</c:v>
                      </c:pt>
                      <c:pt idx="29">
                        <c:v>91.564321095571117</c:v>
                      </c:pt>
                      <c:pt idx="30">
                        <c:v>92.622654428904426</c:v>
                      </c:pt>
                      <c:pt idx="31">
                        <c:v>108.0643210955711</c:v>
                      </c:pt>
                      <c:pt idx="32">
                        <c:v>88.634979603729619</c:v>
                      </c:pt>
                      <c:pt idx="33">
                        <c:v>93.901646270396284</c:v>
                      </c:pt>
                      <c:pt idx="34">
                        <c:v>94.959979603729607</c:v>
                      </c:pt>
                      <c:pt idx="35">
                        <c:v>110.40164627039627</c:v>
                      </c:pt>
                      <c:pt idx="36">
                        <c:v>90.972304778554786</c:v>
                      </c:pt>
                      <c:pt idx="37">
                        <c:v>96.238971445221466</c:v>
                      </c:pt>
                      <c:pt idx="38">
                        <c:v>97.297304778554789</c:v>
                      </c:pt>
                      <c:pt idx="39">
                        <c:v>112.73897144522145</c:v>
                      </c:pt>
                      <c:pt idx="40">
                        <c:v>93.309629953379954</c:v>
                      </c:pt>
                      <c:pt idx="41">
                        <c:v>98.576296620046634</c:v>
                      </c:pt>
                      <c:pt idx="42">
                        <c:v>99.634629953379957</c:v>
                      </c:pt>
                      <c:pt idx="43">
                        <c:v>115.07629662004663</c:v>
                      </c:pt>
                      <c:pt idx="44">
                        <c:v>95.646955128205121</c:v>
                      </c:pt>
                      <c:pt idx="45">
                        <c:v>100.91362179487182</c:v>
                      </c:pt>
                      <c:pt idx="46">
                        <c:v>101.97195512820512</c:v>
                      </c:pt>
                      <c:pt idx="47">
                        <c:v>117.4136217948718</c:v>
                      </c:pt>
                      <c:pt idx="48">
                        <c:v>97.984280303030303</c:v>
                      </c:pt>
                      <c:pt idx="49">
                        <c:v>103.25094696969698</c:v>
                      </c:pt>
                      <c:pt idx="50">
                        <c:v>104.30928030303031</c:v>
                      </c:pt>
                      <c:pt idx="51">
                        <c:v>119.75094696969697</c:v>
                      </c:pt>
                      <c:pt idx="52">
                        <c:v>100.32160547785548</c:v>
                      </c:pt>
                      <c:pt idx="53">
                        <c:v>105.58827214452215</c:v>
                      </c:pt>
                      <c:pt idx="54">
                        <c:v>106.64660547785547</c:v>
                      </c:pt>
                      <c:pt idx="55">
                        <c:v>122.08827214452215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28-41D6-8049-0FAABB095912}"/>
                  </c:ext>
                </c:extLst>
              </c15:ser>
            </c15:filteredLineSeries>
          </c:ext>
        </c:extLst>
      </c:lineChart>
      <c:catAx>
        <c:axId val="10456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3024"/>
        <c:crosses val="autoZero"/>
        <c:auto val="1"/>
        <c:lblAlgn val="ctr"/>
        <c:lblOffset val="100"/>
        <c:noMultiLvlLbl val="0"/>
      </c:catAx>
      <c:valAx>
        <c:axId val="10456930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Sales Volume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Share price forecasting - 3-Quarter &amp; 4-Quarter Moving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 Share Prices Forecast'!$E$3</c:f>
              <c:strCache>
                <c:ptCount val="1"/>
                <c:pt idx="0">
                  <c:v>Closing Share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'1. Share Prices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Share Prices Forecast'!$E$4:$E$52</c:f>
              <c:numCache>
                <c:formatCode>#,##0.00</c:formatCode>
                <c:ptCount val="49"/>
                <c:pt idx="0">
                  <c:v>2.52</c:v>
                </c:pt>
                <c:pt idx="1">
                  <c:v>2.7450000000000001</c:v>
                </c:pt>
                <c:pt idx="2">
                  <c:v>2.5270000000000001</c:v>
                </c:pt>
                <c:pt idx="3">
                  <c:v>2.589</c:v>
                </c:pt>
                <c:pt idx="4">
                  <c:v>2.5569999999999999</c:v>
                </c:pt>
                <c:pt idx="5">
                  <c:v>2.9049999999999998</c:v>
                </c:pt>
                <c:pt idx="6">
                  <c:v>2.6680000000000001</c:v>
                </c:pt>
                <c:pt idx="7">
                  <c:v>2.895</c:v>
                </c:pt>
                <c:pt idx="8">
                  <c:v>2.6970000000000001</c:v>
                </c:pt>
                <c:pt idx="9">
                  <c:v>3.1309999999999998</c:v>
                </c:pt>
                <c:pt idx="10">
                  <c:v>3.9750000000000001</c:v>
                </c:pt>
                <c:pt idx="11">
                  <c:v>3.7749999999999999</c:v>
                </c:pt>
                <c:pt idx="12">
                  <c:v>3.6960000000000002</c:v>
                </c:pt>
                <c:pt idx="13">
                  <c:v>4.181</c:v>
                </c:pt>
                <c:pt idx="14">
                  <c:v>3.0059999999999998</c:v>
                </c:pt>
                <c:pt idx="15">
                  <c:v>3.0249999999999999</c:v>
                </c:pt>
                <c:pt idx="16">
                  <c:v>3.4279999999999999</c:v>
                </c:pt>
                <c:pt idx="17">
                  <c:v>3.5129999999999999</c:v>
                </c:pt>
                <c:pt idx="18">
                  <c:v>3.6070000000000002</c:v>
                </c:pt>
                <c:pt idx="19">
                  <c:v>3.5310000000000001</c:v>
                </c:pt>
                <c:pt idx="20">
                  <c:v>3.2610000000000001</c:v>
                </c:pt>
                <c:pt idx="21">
                  <c:v>3.6389999999999998</c:v>
                </c:pt>
                <c:pt idx="22">
                  <c:v>3.363</c:v>
                </c:pt>
                <c:pt idx="23">
                  <c:v>3.613</c:v>
                </c:pt>
                <c:pt idx="24">
                  <c:v>3.3620000000000001</c:v>
                </c:pt>
                <c:pt idx="25">
                  <c:v>3.4129999999999998</c:v>
                </c:pt>
                <c:pt idx="26">
                  <c:v>2.944</c:v>
                </c:pt>
                <c:pt idx="27">
                  <c:v>3.1259999999999999</c:v>
                </c:pt>
                <c:pt idx="28">
                  <c:v>3.47</c:v>
                </c:pt>
                <c:pt idx="29">
                  <c:v>3.0379999999999998</c:v>
                </c:pt>
                <c:pt idx="30">
                  <c:v>2.9670000000000001</c:v>
                </c:pt>
                <c:pt idx="31">
                  <c:v>2.5470000000000002</c:v>
                </c:pt>
                <c:pt idx="32">
                  <c:v>2.2269999999999999</c:v>
                </c:pt>
                <c:pt idx="33">
                  <c:v>2.641</c:v>
                </c:pt>
                <c:pt idx="34">
                  <c:v>2.2240000000000002</c:v>
                </c:pt>
                <c:pt idx="35">
                  <c:v>2.0720000000000001</c:v>
                </c:pt>
                <c:pt idx="36">
                  <c:v>2.04</c:v>
                </c:pt>
                <c:pt idx="37">
                  <c:v>1.573</c:v>
                </c:pt>
                <c:pt idx="38">
                  <c:v>2.419</c:v>
                </c:pt>
                <c:pt idx="39">
                  <c:v>2.871</c:v>
                </c:pt>
                <c:pt idx="40">
                  <c:v>2.7770000000000001</c:v>
                </c:pt>
                <c:pt idx="41">
                  <c:v>3.573</c:v>
                </c:pt>
                <c:pt idx="42">
                  <c:v>3.6840000000000002</c:v>
                </c:pt>
                <c:pt idx="43">
                  <c:v>3.35</c:v>
                </c:pt>
                <c:pt idx="44">
                  <c:v>3.3109999999999999</c:v>
                </c:pt>
                <c:pt idx="45">
                  <c:v>2.5329999999999999</c:v>
                </c:pt>
                <c:pt idx="46">
                  <c:v>2.5859999999999999</c:v>
                </c:pt>
                <c:pt idx="47">
                  <c:v>2.1890000000000001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5A-4933-8841-43B72AC1C753}"/>
            </c:ext>
          </c:extLst>
        </c:ser>
        <c:ser>
          <c:idx val="3"/>
          <c:order val="2"/>
          <c:tx>
            <c:strRef>
              <c:f>'1. Share Prices Forecast'!$J$3</c:f>
              <c:strCache>
                <c:ptCount val="1"/>
                <c:pt idx="0">
                  <c:v> 3Q SMA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'1. Share Prices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Share Prices Forecast'!$J$4:$J$52</c:f>
              <c:numCache>
                <c:formatCode>_(* #,##0_);_(* \(#,##0\);_(* "-"??_);_(@_)</c:formatCode>
                <c:ptCount val="49"/>
                <c:pt idx="3" formatCode="_(* #,##0.00_);_(* \(#,##0.00\);_(* &quot;-&quot;??_);_(@_)">
                  <c:v>2.5973333333333337</c:v>
                </c:pt>
                <c:pt idx="4" formatCode="_(* #,##0.00_);_(* \(#,##0.00\);_(* &quot;-&quot;??_);_(@_)">
                  <c:v>2.6203333333333334</c:v>
                </c:pt>
                <c:pt idx="5" formatCode="_(* #,##0.00_);_(* \(#,##0.00\);_(* &quot;-&quot;??_);_(@_)">
                  <c:v>2.5576666666666665</c:v>
                </c:pt>
                <c:pt idx="6" formatCode="_(* #,##0.00_);_(* \(#,##0.00\);_(* &quot;-&quot;??_);_(@_)">
                  <c:v>2.6836666666666669</c:v>
                </c:pt>
                <c:pt idx="7" formatCode="_(* #,##0.00_);_(* \(#,##0.00\);_(* &quot;-&quot;??_);_(@_)">
                  <c:v>2.7099999999999995</c:v>
                </c:pt>
                <c:pt idx="8" formatCode="_(* #,##0.00_);_(* \(#,##0.00\);_(* &quot;-&quot;??_);_(@_)">
                  <c:v>2.8226666666666667</c:v>
                </c:pt>
                <c:pt idx="9" formatCode="_(* #,##0.00_);_(* \(#,##0.00\);_(* &quot;-&quot;??_);_(@_)">
                  <c:v>2.7533333333333339</c:v>
                </c:pt>
                <c:pt idx="10" formatCode="_(* #,##0.00_);_(* \(#,##0.00\);_(* &quot;-&quot;??_);_(@_)">
                  <c:v>2.9076666666666671</c:v>
                </c:pt>
                <c:pt idx="11" formatCode="_(* #,##0.00_);_(* \(#,##0.00\);_(* &quot;-&quot;??_);_(@_)">
                  <c:v>3.2676666666666665</c:v>
                </c:pt>
                <c:pt idx="12" formatCode="_(* #,##0.00_);_(* \(#,##0.00\);_(* &quot;-&quot;??_);_(@_)">
                  <c:v>3.6270000000000002</c:v>
                </c:pt>
                <c:pt idx="13" formatCode="_(* #,##0.00_);_(* \(#,##0.00\);_(* &quot;-&quot;??_);_(@_)">
                  <c:v>3.8153333333333332</c:v>
                </c:pt>
                <c:pt idx="14" formatCode="_(* #,##0.00_);_(* \(#,##0.00\);_(* &quot;-&quot;??_);_(@_)">
                  <c:v>3.8840000000000003</c:v>
                </c:pt>
                <c:pt idx="15" formatCode="_(* #,##0.00_);_(* \(#,##0.00\);_(* &quot;-&quot;??_);_(@_)">
                  <c:v>3.6276666666666668</c:v>
                </c:pt>
                <c:pt idx="16" formatCode="_(* #,##0.00_);_(* \(#,##0.00\);_(* &quot;-&quot;??_);_(@_)">
                  <c:v>3.4039999999999999</c:v>
                </c:pt>
                <c:pt idx="17" formatCode="_(* #,##0.00_);_(* \(#,##0.00\);_(* &quot;-&quot;??_);_(@_)">
                  <c:v>3.153</c:v>
                </c:pt>
                <c:pt idx="18" formatCode="_(* #,##0.00_);_(* \(#,##0.00\);_(* &quot;-&quot;??_);_(@_)">
                  <c:v>3.3219999999999996</c:v>
                </c:pt>
                <c:pt idx="19" formatCode="_(* #,##0.00_);_(* \(#,##0.00\);_(* &quot;-&quot;??_);_(@_)">
                  <c:v>3.516</c:v>
                </c:pt>
                <c:pt idx="20" formatCode="_(* #,##0.00_);_(* \(#,##0.00\);_(* &quot;-&quot;??_);_(@_)">
                  <c:v>3.5503333333333331</c:v>
                </c:pt>
                <c:pt idx="21" formatCode="_(* #,##0.00_);_(* \(#,##0.00\);_(* &quot;-&quot;??_);_(@_)">
                  <c:v>3.4663333333333335</c:v>
                </c:pt>
                <c:pt idx="22" formatCode="_(* #,##0.00_);_(* \(#,##0.00\);_(* &quot;-&quot;??_);_(@_)">
                  <c:v>3.4769999999999999</c:v>
                </c:pt>
                <c:pt idx="23" formatCode="_(* #,##0.00_);_(* \(#,##0.00\);_(* &quot;-&quot;??_);_(@_)">
                  <c:v>3.4209999999999998</c:v>
                </c:pt>
                <c:pt idx="24" formatCode="_(* #,##0.00_);_(* \(#,##0.00\);_(* &quot;-&quot;??_);_(@_)">
                  <c:v>3.5383333333333336</c:v>
                </c:pt>
                <c:pt idx="25" formatCode="_(* #,##0.00_);_(* \(#,##0.00\);_(* &quot;-&quot;??_);_(@_)">
                  <c:v>3.4460000000000002</c:v>
                </c:pt>
                <c:pt idx="26" formatCode="_(* #,##0.00_);_(* \(#,##0.00\);_(* &quot;-&quot;??_);_(@_)">
                  <c:v>3.4626666666666668</c:v>
                </c:pt>
                <c:pt idx="27" formatCode="_(* #,##0.00_);_(* \(#,##0.00\);_(* &quot;-&quot;??_);_(@_)">
                  <c:v>3.2396666666666669</c:v>
                </c:pt>
                <c:pt idx="28" formatCode="_(* #,##0.00_);_(* \(#,##0.00\);_(* &quot;-&quot;??_);_(@_)">
                  <c:v>3.1609999999999996</c:v>
                </c:pt>
                <c:pt idx="29" formatCode="_(* #,##0.00_);_(* \(#,##0.00\);_(* &quot;-&quot;??_);_(@_)">
                  <c:v>3.18</c:v>
                </c:pt>
                <c:pt idx="30" formatCode="_(* #,##0.00_);_(* \(#,##0.00\);_(* &quot;-&quot;??_);_(@_)">
                  <c:v>3.2113333333333336</c:v>
                </c:pt>
                <c:pt idx="31" formatCode="_(* #,##0.00_);_(* \(#,##0.00\);_(* &quot;-&quot;??_);_(@_)">
                  <c:v>3.1583333333333332</c:v>
                </c:pt>
                <c:pt idx="32" formatCode="_(* #,##0.00_);_(* \(#,##0.00\);_(* &quot;-&quot;??_);_(@_)">
                  <c:v>2.8506666666666667</c:v>
                </c:pt>
                <c:pt idx="33" formatCode="_(* #,##0.00_);_(* \(#,##0.00\);_(* &quot;-&quot;??_);_(@_)">
                  <c:v>2.5803333333333334</c:v>
                </c:pt>
                <c:pt idx="34" formatCode="_(* #,##0.00_);_(* \(#,##0.00\);_(* &quot;-&quot;??_);_(@_)">
                  <c:v>2.4716666666666667</c:v>
                </c:pt>
                <c:pt idx="35" formatCode="_(* #,##0.00_);_(* \(#,##0.00\);_(* &quot;-&quot;??_);_(@_)">
                  <c:v>2.3640000000000003</c:v>
                </c:pt>
                <c:pt idx="36" formatCode="_(* #,##0.00_);_(* \(#,##0.00\);_(* &quot;-&quot;??_);_(@_)">
                  <c:v>2.3123333333333336</c:v>
                </c:pt>
                <c:pt idx="37" formatCode="_(* #,##0.00_);_(* \(#,##0.00\);_(* &quot;-&quot;??_);_(@_)">
                  <c:v>2.1120000000000001</c:v>
                </c:pt>
                <c:pt idx="38" formatCode="_(* #,##0.00_);_(* \(#,##0.00\);_(* &quot;-&quot;??_);_(@_)">
                  <c:v>1.8950000000000002</c:v>
                </c:pt>
                <c:pt idx="39" formatCode="_(* #,##0.00_);_(* \(#,##0.00\);_(* &quot;-&quot;??_);_(@_)">
                  <c:v>2.0106666666666668</c:v>
                </c:pt>
                <c:pt idx="40" formatCode="_(* #,##0.00_);_(* \(#,##0.00\);_(* &quot;-&quot;??_);_(@_)">
                  <c:v>2.2876666666666665</c:v>
                </c:pt>
                <c:pt idx="41" formatCode="_(* #,##0.00_);_(* \(#,##0.00\);_(* &quot;-&quot;??_);_(@_)">
                  <c:v>2.6890000000000001</c:v>
                </c:pt>
                <c:pt idx="42" formatCode="_(* #,##0.00_);_(* \(#,##0.00\);_(* &quot;-&quot;??_);_(@_)">
                  <c:v>3.0736666666666665</c:v>
                </c:pt>
                <c:pt idx="43" formatCode="_(* #,##0.00_);_(* \(#,##0.00\);_(* &quot;-&quot;??_);_(@_)">
                  <c:v>3.3446666666666665</c:v>
                </c:pt>
                <c:pt idx="44" formatCode="_(* #,##0.00_);_(* \(#,##0.00\);_(* &quot;-&quot;??_);_(@_)">
                  <c:v>3.5356666666666663</c:v>
                </c:pt>
                <c:pt idx="45" formatCode="_(* #,##0.00_);_(* \(#,##0.00\);_(* &quot;-&quot;??_);_(@_)">
                  <c:v>3.4483333333333337</c:v>
                </c:pt>
                <c:pt idx="46" formatCode="_(* #,##0.00_);_(* \(#,##0.00\);_(* &quot;-&quot;??_);_(@_)">
                  <c:v>3.0646666666666662</c:v>
                </c:pt>
                <c:pt idx="47" formatCode="_(* #,##0.00_);_(* \(#,##0.00\);_(* &quot;-&quot;??_);_(@_)">
                  <c:v>2.81</c:v>
                </c:pt>
                <c:pt idx="48" formatCode="_(* #,##0.00_);_(* \(#,##0.00\);_(* &quot;-&quot;??_);_(@_)">
                  <c:v>2.4359999999999999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9D5A-4933-8841-43B72AC1C753}"/>
            </c:ext>
          </c:extLst>
        </c:ser>
        <c:ser>
          <c:idx val="4"/>
          <c:order val="3"/>
          <c:tx>
            <c:strRef>
              <c:f>'1. Share Prices Forecast'!$N$3</c:f>
              <c:strCache>
                <c:ptCount val="1"/>
                <c:pt idx="0">
                  <c:v> 4Q SMA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'1. Share Prices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Share Prices Forecast'!$N$4:$N$52</c:f>
              <c:numCache>
                <c:formatCode>_(* #,##0_);_(* \(#,##0\);_(* "-"??_);_(@_)</c:formatCode>
                <c:ptCount val="49"/>
                <c:pt idx="4" formatCode="_(* #,##0.00_);_(* \(#,##0.00\);_(* &quot;-&quot;??_);_(@_)">
                  <c:v>2.5952500000000001</c:v>
                </c:pt>
                <c:pt idx="5" formatCode="_(* #,##0.00_);_(* \(#,##0.00\);_(* &quot;-&quot;??_);_(@_)">
                  <c:v>2.6045000000000003</c:v>
                </c:pt>
                <c:pt idx="6" formatCode="_(* #,##0.00_);_(* \(#,##0.00\);_(* &quot;-&quot;??_);_(@_)">
                  <c:v>2.6444999999999999</c:v>
                </c:pt>
                <c:pt idx="7" formatCode="_(* #,##0.00_);_(* \(#,##0.00\);_(* &quot;-&quot;??_);_(@_)">
                  <c:v>2.6797500000000003</c:v>
                </c:pt>
                <c:pt idx="8" formatCode="_(* #,##0.00_);_(* \(#,##0.00\);_(* &quot;-&quot;??_);_(@_)">
                  <c:v>2.7562499999999996</c:v>
                </c:pt>
                <c:pt idx="9" formatCode="_(* #,##0.00_);_(* \(#,##0.00\);_(* &quot;-&quot;??_);_(@_)">
                  <c:v>2.7912499999999998</c:v>
                </c:pt>
                <c:pt idx="10" formatCode="_(* #,##0.00_);_(* \(#,##0.00\);_(* &quot;-&quot;??_);_(@_)">
                  <c:v>2.8477500000000004</c:v>
                </c:pt>
                <c:pt idx="11" formatCode="_(* #,##0.00_);_(* \(#,##0.00\);_(* &quot;-&quot;??_);_(@_)">
                  <c:v>3.1745000000000001</c:v>
                </c:pt>
                <c:pt idx="12" formatCode="_(* #,##0.00_);_(* \(#,##0.00\);_(* &quot;-&quot;??_);_(@_)">
                  <c:v>3.3944999999999999</c:v>
                </c:pt>
                <c:pt idx="13" formatCode="_(* #,##0.00_);_(* \(#,##0.00\);_(* &quot;-&quot;??_);_(@_)">
                  <c:v>3.64425</c:v>
                </c:pt>
                <c:pt idx="14" formatCode="_(* #,##0.00_);_(* \(#,##0.00\);_(* &quot;-&quot;??_);_(@_)">
                  <c:v>3.9067499999999997</c:v>
                </c:pt>
                <c:pt idx="15" formatCode="_(* #,##0.00_);_(* \(#,##0.00\);_(* &quot;-&quot;??_);_(@_)">
                  <c:v>3.6645000000000003</c:v>
                </c:pt>
                <c:pt idx="16" formatCode="_(* #,##0.00_);_(* \(#,##0.00\);_(* &quot;-&quot;??_);_(@_)">
                  <c:v>3.4770000000000003</c:v>
                </c:pt>
                <c:pt idx="17" formatCode="_(* #,##0.00_);_(* \(#,##0.00\);_(* &quot;-&quot;??_);_(@_)">
                  <c:v>3.41</c:v>
                </c:pt>
                <c:pt idx="18" formatCode="_(* #,##0.00_);_(* \(#,##0.00\);_(* &quot;-&quot;??_);_(@_)">
                  <c:v>3.2429999999999999</c:v>
                </c:pt>
                <c:pt idx="19" formatCode="_(* #,##0.00_);_(* \(#,##0.00\);_(* &quot;-&quot;??_);_(@_)">
                  <c:v>3.3932500000000001</c:v>
                </c:pt>
                <c:pt idx="20" formatCode="_(* #,##0.00_);_(* \(#,##0.00\);_(* &quot;-&quot;??_);_(@_)">
                  <c:v>3.5197500000000002</c:v>
                </c:pt>
                <c:pt idx="21" formatCode="_(* #,##0.00_);_(* \(#,##0.00\);_(* &quot;-&quot;??_);_(@_)">
                  <c:v>3.4779999999999998</c:v>
                </c:pt>
                <c:pt idx="22" formatCode="_(* #,##0.00_);_(* \(#,##0.00\);_(* &quot;-&quot;??_);_(@_)">
                  <c:v>3.5095000000000001</c:v>
                </c:pt>
                <c:pt idx="23" formatCode="_(* #,##0.00_);_(* \(#,##0.00\);_(* &quot;-&quot;??_);_(@_)">
                  <c:v>3.4484999999999997</c:v>
                </c:pt>
                <c:pt idx="24" formatCode="_(* #,##0.00_);_(* \(#,##0.00\);_(* &quot;-&quot;??_);_(@_)">
                  <c:v>3.4689999999999999</c:v>
                </c:pt>
                <c:pt idx="25" formatCode="_(* #,##0.00_);_(* \(#,##0.00\);_(* &quot;-&quot;??_);_(@_)">
                  <c:v>3.4942500000000001</c:v>
                </c:pt>
                <c:pt idx="26" formatCode="_(* #,##0.00_);_(* \(#,##0.00\);_(* &quot;-&quot;??_);_(@_)">
                  <c:v>3.4377500000000003</c:v>
                </c:pt>
                <c:pt idx="27" formatCode="_(* #,##0.00_);_(* \(#,##0.00\);_(* &quot;-&quot;??_);_(@_)">
                  <c:v>3.3330000000000002</c:v>
                </c:pt>
                <c:pt idx="28" formatCode="_(* #,##0.00_);_(* \(#,##0.00\);_(* &quot;-&quot;??_);_(@_)">
                  <c:v>3.2112500000000002</c:v>
                </c:pt>
                <c:pt idx="29" formatCode="_(* #,##0.00_);_(* \(#,##0.00\);_(* &quot;-&quot;??_);_(@_)">
                  <c:v>3.2382499999999999</c:v>
                </c:pt>
                <c:pt idx="30" formatCode="_(* #,##0.00_);_(* \(#,##0.00\);_(* &quot;-&quot;??_);_(@_)">
                  <c:v>3.1445000000000003</c:v>
                </c:pt>
                <c:pt idx="31" formatCode="_(* #,##0.00_);_(* \(#,##0.00\);_(* &quot;-&quot;??_);_(@_)">
                  <c:v>3.1502500000000002</c:v>
                </c:pt>
                <c:pt idx="32" formatCode="_(* #,##0.00_);_(* \(#,##0.00\);_(* &quot;-&quot;??_);_(@_)">
                  <c:v>3.0055000000000001</c:v>
                </c:pt>
                <c:pt idx="33" formatCode="_(* #,##0.00_);_(* \(#,##0.00\);_(* &quot;-&quot;??_);_(@_)">
                  <c:v>2.69475</c:v>
                </c:pt>
                <c:pt idx="34" formatCode="_(* #,##0.00_);_(* \(#,##0.00\);_(* &quot;-&quot;??_);_(@_)">
                  <c:v>2.5954999999999999</c:v>
                </c:pt>
                <c:pt idx="35" formatCode="_(* #,##0.00_);_(* \(#,##0.00\);_(* &quot;-&quot;??_);_(@_)">
                  <c:v>2.4097499999999998</c:v>
                </c:pt>
                <c:pt idx="36" formatCode="_(* #,##0.00_);_(* \(#,##0.00\);_(* &quot;-&quot;??_);_(@_)">
                  <c:v>2.2910000000000004</c:v>
                </c:pt>
                <c:pt idx="37" formatCode="_(* #,##0.00_);_(* \(#,##0.00\);_(* &quot;-&quot;??_);_(@_)">
                  <c:v>2.2442500000000001</c:v>
                </c:pt>
                <c:pt idx="38" formatCode="_(* #,##0.00_);_(* \(#,##0.00\);_(* &quot;-&quot;??_);_(@_)">
                  <c:v>1.9772500000000002</c:v>
                </c:pt>
                <c:pt idx="39" formatCode="_(* #,##0.00_);_(* \(#,##0.00\);_(* &quot;-&quot;??_);_(@_)">
                  <c:v>2.0260000000000002</c:v>
                </c:pt>
                <c:pt idx="40" formatCode="_(* #,##0.00_);_(* \(#,##0.00\);_(* &quot;-&quot;??_);_(@_)">
                  <c:v>2.2257500000000001</c:v>
                </c:pt>
                <c:pt idx="41" formatCode="_(* #,##0.00_);_(* \(#,##0.00\);_(* &quot;-&quot;??_);_(@_)">
                  <c:v>2.41</c:v>
                </c:pt>
                <c:pt idx="42" formatCode="_(* #,##0.00_);_(* \(#,##0.00\);_(* &quot;-&quot;??_);_(@_)">
                  <c:v>2.91</c:v>
                </c:pt>
                <c:pt idx="43" formatCode="_(* #,##0.00_);_(* \(#,##0.00\);_(* &quot;-&quot;??_);_(@_)">
                  <c:v>3.2262500000000003</c:v>
                </c:pt>
                <c:pt idx="44" formatCode="_(* #,##0.00_);_(* \(#,##0.00\);_(* &quot;-&quot;??_);_(@_)">
                  <c:v>3.3459999999999996</c:v>
                </c:pt>
                <c:pt idx="45" formatCode="_(* #,##0.00_);_(* \(#,##0.00\);_(* &quot;-&quot;??_);_(@_)">
                  <c:v>3.4794999999999998</c:v>
                </c:pt>
                <c:pt idx="46" formatCode="_(* #,##0.00_);_(* \(#,##0.00\);_(* &quot;-&quot;??_);_(@_)">
                  <c:v>3.2195</c:v>
                </c:pt>
                <c:pt idx="47" formatCode="_(* #,##0.00_);_(* \(#,##0.00\);_(* &quot;-&quot;??_);_(@_)">
                  <c:v>2.9449999999999998</c:v>
                </c:pt>
                <c:pt idx="48" formatCode="_(* #,##0.00_);_(* \(#,##0.00\);_(* &quot;-&quot;??_);_(@_)">
                  <c:v>2.6547499999999999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9D5A-4933-8841-43B72AC1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92608"/>
        <c:axId val="1771394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Share Prices Forecast'!$F$3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Share Prices Forecast'!$F$4:$F$52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9"/>
                      <c:pt idx="1">
                        <c:v>2.52</c:v>
                      </c:pt>
                      <c:pt idx="2">
                        <c:v>2.7450000000000001</c:v>
                      </c:pt>
                      <c:pt idx="3">
                        <c:v>2.5270000000000001</c:v>
                      </c:pt>
                      <c:pt idx="4">
                        <c:v>2.589</c:v>
                      </c:pt>
                      <c:pt idx="5">
                        <c:v>2.5569999999999999</c:v>
                      </c:pt>
                      <c:pt idx="6">
                        <c:v>2.9049999999999998</c:v>
                      </c:pt>
                      <c:pt idx="7">
                        <c:v>2.6680000000000001</c:v>
                      </c:pt>
                      <c:pt idx="8">
                        <c:v>2.895</c:v>
                      </c:pt>
                      <c:pt idx="9">
                        <c:v>2.6970000000000001</c:v>
                      </c:pt>
                      <c:pt idx="10">
                        <c:v>3.1309999999999998</c:v>
                      </c:pt>
                      <c:pt idx="11">
                        <c:v>3.9750000000000001</c:v>
                      </c:pt>
                      <c:pt idx="12">
                        <c:v>3.7749999999999999</c:v>
                      </c:pt>
                      <c:pt idx="13">
                        <c:v>3.6960000000000002</c:v>
                      </c:pt>
                      <c:pt idx="14">
                        <c:v>4.181</c:v>
                      </c:pt>
                      <c:pt idx="15">
                        <c:v>3.0059999999999998</c:v>
                      </c:pt>
                      <c:pt idx="16">
                        <c:v>3.0249999999999999</c:v>
                      </c:pt>
                      <c:pt idx="17">
                        <c:v>3.4279999999999999</c:v>
                      </c:pt>
                      <c:pt idx="18">
                        <c:v>3.5129999999999999</c:v>
                      </c:pt>
                      <c:pt idx="19">
                        <c:v>3.6070000000000002</c:v>
                      </c:pt>
                      <c:pt idx="20">
                        <c:v>3.5310000000000001</c:v>
                      </c:pt>
                      <c:pt idx="21">
                        <c:v>3.2610000000000001</c:v>
                      </c:pt>
                      <c:pt idx="22">
                        <c:v>3.6389999999999998</c:v>
                      </c:pt>
                      <c:pt idx="23">
                        <c:v>3.363</c:v>
                      </c:pt>
                      <c:pt idx="24">
                        <c:v>3.613</c:v>
                      </c:pt>
                      <c:pt idx="25">
                        <c:v>3.3620000000000001</c:v>
                      </c:pt>
                      <c:pt idx="26">
                        <c:v>3.4129999999999998</c:v>
                      </c:pt>
                      <c:pt idx="27">
                        <c:v>2.944</c:v>
                      </c:pt>
                      <c:pt idx="28">
                        <c:v>3.1259999999999999</c:v>
                      </c:pt>
                      <c:pt idx="29">
                        <c:v>3.47</c:v>
                      </c:pt>
                      <c:pt idx="30">
                        <c:v>3.0379999999999998</c:v>
                      </c:pt>
                      <c:pt idx="31">
                        <c:v>2.9670000000000001</c:v>
                      </c:pt>
                      <c:pt idx="32">
                        <c:v>2.5470000000000002</c:v>
                      </c:pt>
                      <c:pt idx="33">
                        <c:v>2.2269999999999999</c:v>
                      </c:pt>
                      <c:pt idx="34">
                        <c:v>2.641</c:v>
                      </c:pt>
                      <c:pt idx="35">
                        <c:v>2.2240000000000002</c:v>
                      </c:pt>
                      <c:pt idx="36">
                        <c:v>2.0720000000000001</c:v>
                      </c:pt>
                      <c:pt idx="37">
                        <c:v>2.04</c:v>
                      </c:pt>
                      <c:pt idx="38">
                        <c:v>1.573</c:v>
                      </c:pt>
                      <c:pt idx="39">
                        <c:v>2.419</c:v>
                      </c:pt>
                      <c:pt idx="40">
                        <c:v>2.871</c:v>
                      </c:pt>
                      <c:pt idx="41">
                        <c:v>2.7770000000000001</c:v>
                      </c:pt>
                      <c:pt idx="42">
                        <c:v>3.573</c:v>
                      </c:pt>
                      <c:pt idx="43">
                        <c:v>3.6840000000000002</c:v>
                      </c:pt>
                      <c:pt idx="44">
                        <c:v>3.35</c:v>
                      </c:pt>
                      <c:pt idx="45">
                        <c:v>3.3109999999999999</c:v>
                      </c:pt>
                      <c:pt idx="46">
                        <c:v>2.5329999999999999</c:v>
                      </c:pt>
                      <c:pt idx="47">
                        <c:v>2.5859999999999999</c:v>
                      </c:pt>
                      <c:pt idx="48">
                        <c:v>2.1890000000000001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9D5A-4933-8841-43B72AC1C75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Forecast'!$R$3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Forecast'!$R$4:$R$52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 formatCode="_(* #,##0.00_);_(* \(#,##0.00\);_(* &quot;-&quot;??_);_(@_)">
                        <c:v>2.5947</c:v>
                      </c:pt>
                      <c:pt idx="5" formatCode="_(* #,##0.00_);_(* \(#,##0.00\);_(* &quot;-&quot;??_);_(@_)">
                        <c:v>2.5794000000000001</c:v>
                      </c:pt>
                      <c:pt idx="6" formatCode="_(* #,##0.00_);_(* \(#,##0.00\);_(* &quot;-&quot;??_);_(@_)">
                        <c:v>2.6995999999999998</c:v>
                      </c:pt>
                      <c:pt idx="7" formatCode="_(* #,##0.00_);_(* \(#,##0.00\);_(* &quot;-&quot;??_);_(@_)">
                        <c:v>2.7090000000000001</c:v>
                      </c:pt>
                      <c:pt idx="8" formatCode="_(* #,##0.00_);_(* \(#,##0.00\);_(* &quot;-&quot;??_);_(@_)">
                        <c:v>2.7951000000000001</c:v>
                      </c:pt>
                      <c:pt idx="9" formatCode="_(* #,##0.00_);_(* \(#,##0.00\);_(* &quot;-&quot;??_);_(@_)">
                        <c:v>2.7713999999999999</c:v>
                      </c:pt>
                      <c:pt idx="10" formatCode="_(* #,##0.00_);_(* \(#,##0.00\);_(* &quot;-&quot;??_);_(@_)">
                        <c:v>2.9073000000000002</c:v>
                      </c:pt>
                      <c:pt idx="11" formatCode="_(* #,##0.00_);_(* \(#,##0.00\);_(* &quot;-&quot;??_);_(@_)">
                        <c:v>3.3582000000000001</c:v>
                      </c:pt>
                      <c:pt idx="12" formatCode="_(* #,##0.00_);_(* \(#,##0.00\);_(* &quot;-&quot;??_);_(@_)">
                        <c:v>3.5984000000000003</c:v>
                      </c:pt>
                      <c:pt idx="13" formatCode="_(* #,##0.00_);_(* \(#,##0.00\);_(* &quot;-&quot;??_);_(@_)">
                        <c:v>3.7190000000000003</c:v>
                      </c:pt>
                      <c:pt idx="14" formatCode="_(* #,##0.00_);_(* \(#,##0.00\);_(* &quot;-&quot;??_);_(@_)">
                        <c:v>3.9337000000000004</c:v>
                      </c:pt>
                      <c:pt idx="15" formatCode="_(* #,##0.00_);_(* \(#,##0.00\);_(* &quot;-&quot;??_);_(@_)">
                        <c:v>3.5734000000000004</c:v>
                      </c:pt>
                      <c:pt idx="16" formatCode="_(* #,##0.00_);_(* \(#,##0.00\);_(* &quot;-&quot;??_);_(@_)">
                        <c:v>3.3175999999999997</c:v>
                      </c:pt>
                      <c:pt idx="17" formatCode="_(* #,##0.00_);_(* \(#,##0.00\);_(* &quot;-&quot;??_);_(@_)">
                        <c:v>3.2979999999999996</c:v>
                      </c:pt>
                      <c:pt idx="18" formatCode="_(* #,##0.00_);_(* \(#,##0.00\);_(* &quot;-&quot;??_);_(@_)">
                        <c:v>3.3391999999999995</c:v>
                      </c:pt>
                      <c:pt idx="19" formatCode="_(* #,##0.00_);_(* \(#,##0.00\);_(* &quot;-&quot;??_);_(@_)">
                        <c:v>3.4847999999999999</c:v>
                      </c:pt>
                      <c:pt idx="20" formatCode="_(* #,##0.00_);_(* \(#,##0.00\);_(* &quot;-&quot;??_);_(@_)">
                        <c:v>3.5399000000000003</c:v>
                      </c:pt>
                      <c:pt idx="21" formatCode="_(* #,##0.00_);_(* \(#,##0.00\);_(* &quot;-&quot;??_);_(@_)">
                        <c:v>3.4363999999999999</c:v>
                      </c:pt>
                      <c:pt idx="22" formatCode="_(* #,##0.00_);_(* \(#,##0.00\);_(* &quot;-&quot;??_);_(@_)">
                        <c:v>3.5008000000000004</c:v>
                      </c:pt>
                      <c:pt idx="23" formatCode="_(* #,##0.00_);_(* \(#,##0.00\);_(* &quot;-&quot;??_);_(@_)">
                        <c:v>3.4421999999999997</c:v>
                      </c:pt>
                      <c:pt idx="24" formatCode="_(* #,##0.00_);_(* \(#,##0.00\);_(* &quot;-&quot;??_);_(@_)">
                        <c:v>3.508</c:v>
                      </c:pt>
                      <c:pt idx="25" formatCode="_(* #,##0.00_);_(* \(#,##0.00\);_(* &quot;-&quot;??_);_(@_)">
                        <c:v>3.4652000000000003</c:v>
                      </c:pt>
                      <c:pt idx="26" formatCode="_(* #,##0.00_);_(* \(#,##0.00\);_(* &quot;-&quot;??_);_(@_)">
                        <c:v>3.4326999999999996</c:v>
                      </c:pt>
                      <c:pt idx="27" formatCode="_(* #,##0.00_);_(* \(#,##0.00\);_(* &quot;-&quot;??_);_(@_)">
                        <c:v>3.2352000000000003</c:v>
                      </c:pt>
                      <c:pt idx="28" formatCode="_(* #,##0.00_);_(* \(#,##0.00\);_(* &quot;-&quot;??_);_(@_)">
                        <c:v>3.1524000000000001</c:v>
                      </c:pt>
                      <c:pt idx="29" formatCode="_(* #,##0.00_);_(* \(#,##0.00\);_(* &quot;-&quot;??_);_(@_)">
                        <c:v>3.2558999999999996</c:v>
                      </c:pt>
                      <c:pt idx="30" formatCode="_(* #,##0.00_);_(* \(#,##0.00\);_(* &quot;-&quot;??_);_(@_)">
                        <c:v>3.1757999999999997</c:v>
                      </c:pt>
                      <c:pt idx="31" formatCode="_(* #,##0.00_);_(* \(#,##0.00\);_(* &quot;-&quot;??_);_(@_)">
                        <c:v>3.1048</c:v>
                      </c:pt>
                      <c:pt idx="32" formatCode="_(* #,##0.00_);_(* \(#,##0.00\);_(* &quot;-&quot;??_);_(@_)">
                        <c:v>2.8634999999999997</c:v>
                      </c:pt>
                      <c:pt idx="33" formatCode="_(* #,##0.00_);_(* \(#,##0.00\);_(* &quot;-&quot;??_);_(@_)">
                        <c:v>2.5521000000000003</c:v>
                      </c:pt>
                      <c:pt idx="34" formatCode="_(* #,##0.00_);_(* \(#,##0.00\);_(* &quot;-&quot;??_);_(@_)">
                        <c:v>2.5305999999999997</c:v>
                      </c:pt>
                      <c:pt idx="35" formatCode="_(* #,##0.00_);_(* \(#,##0.00\);_(* &quot;-&quot;??_);_(@_)">
                        <c:v>2.3820000000000006</c:v>
                      </c:pt>
                      <c:pt idx="36" formatCode="_(* #,##0.00_);_(* \(#,##0.00\);_(* &quot;-&quot;??_);_(@_)">
                        <c:v>2.2469000000000001</c:v>
                      </c:pt>
                      <c:pt idx="37" formatCode="_(* #,##0.00_);_(* \(#,##0.00\);_(* &quot;-&quot;??_);_(@_)">
                        <c:v>2.1465000000000005</c:v>
                      </c:pt>
                      <c:pt idx="38" formatCode="_(* #,##0.00_);_(* \(#,##0.00\);_(* &quot;-&quot;??_);_(@_)">
                        <c:v>1.8779999999999997</c:v>
                      </c:pt>
                      <c:pt idx="39" formatCode="_(* #,##0.00_);_(* \(#,##0.00\);_(* &quot;-&quot;??_);_(@_)">
                        <c:v>2.0547</c:v>
                      </c:pt>
                      <c:pt idx="40" formatCode="_(* #,##0.00_);_(* \(#,##0.00\);_(* &quot;-&quot;??_);_(@_)">
                        <c:v>2.3927</c:v>
                      </c:pt>
                      <c:pt idx="41" formatCode="_(* #,##0.00_);_(* \(#,##0.00\);_(* &quot;-&quot;??_);_(@_)">
                        <c:v>2.6132</c:v>
                      </c:pt>
                      <c:pt idx="42" formatCode="_(* #,##0.00_);_(* \(#,##0.00\);_(* &quot;-&quot;??_);_(@_)">
                        <c:v>3.0783999999999998</c:v>
                      </c:pt>
                      <c:pt idx="43" formatCode="_(* #,##0.00_);_(* \(#,##0.00\);_(* &quot;-&quot;??_);_(@_)">
                        <c:v>3.3880000000000003</c:v>
                      </c:pt>
                      <c:pt idx="44" formatCode="_(* #,##0.00_);_(* \(#,##0.00\);_(* &quot;-&quot;??_);_(@_)">
                        <c:v>3.4375</c:v>
                      </c:pt>
                      <c:pt idx="45" formatCode="_(* #,##0.00_);_(* \(#,##0.00\);_(* &quot;-&quot;??_);_(@_)">
                        <c:v>3.4234999999999998</c:v>
                      </c:pt>
                      <c:pt idx="46" formatCode="_(* #,##0.00_);_(* \(#,##0.00\);_(* &quot;-&quot;??_);_(@_)">
                        <c:v>3.0448999999999997</c:v>
                      </c:pt>
                      <c:pt idx="47" formatCode="_(* #,##0.00_);_(* \(#,##0.00\);_(* &quot;-&quot;??_);_(@_)">
                        <c:v>2.7915000000000001</c:v>
                      </c:pt>
                      <c:pt idx="48" formatCode="_(* #,##0.00_);_(* \(#,##0.00\);_(* &quot;-&quot;??_);_(@_)">
                        <c:v>2.4890999999999996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5A-4933-8841-43B72AC1C75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Forecast'!$V$3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Forecast'!$V$4:$V$52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9"/>
                      <c:pt idx="1">
                        <c:v>2.52</c:v>
                      </c:pt>
                      <c:pt idx="2">
                        <c:v>2.7083522396479824</c:v>
                      </c:pt>
                      <c:pt idx="3">
                        <c:v>2.5565384596352043</c:v>
                      </c:pt>
                      <c:pt idx="4">
                        <c:v>2.5837126988802384</c:v>
                      </c:pt>
                      <c:pt idx="5">
                        <c:v>2.5613509359418605</c:v>
                      </c:pt>
                      <c:pt idx="6">
                        <c:v>2.849026806467565</c:v>
                      </c:pt>
                      <c:pt idx="7">
                        <c:v>2.6974854534253976</c:v>
                      </c:pt>
                      <c:pt idx="8">
                        <c:v>2.8628290410270956</c:v>
                      </c:pt>
                      <c:pt idx="9">
                        <c:v>2.7240100575776265</c:v>
                      </c:pt>
                      <c:pt idx="10">
                        <c:v>3.0647099116641039</c:v>
                      </c:pt>
                      <c:pt idx="11">
                        <c:v>3.8267329199637743</c:v>
                      </c:pt>
                      <c:pt idx="12">
                        <c:v>3.7834262029028558</c:v>
                      </c:pt>
                      <c:pt idx="13">
                        <c:v>3.7102398868109812</c:v>
                      </c:pt>
                      <c:pt idx="14">
                        <c:v>4.1043230941713791</c:v>
                      </c:pt>
                      <c:pt idx="15">
                        <c:v>3.1848936957523515</c:v>
                      </c:pt>
                      <c:pt idx="16">
                        <c:v>3.0510433148610248</c:v>
                      </c:pt>
                      <c:pt idx="17">
                        <c:v>3.3666016966219372</c:v>
                      </c:pt>
                      <c:pt idx="18">
                        <c:v>3.4891548002749282</c:v>
                      </c:pt>
                      <c:pt idx="19">
                        <c:v>3.5878054993859556</c:v>
                      </c:pt>
                      <c:pt idx="20">
                        <c:v>3.5402524192363254</c:v>
                      </c:pt>
                      <c:pt idx="21">
                        <c:v>3.3064843366128622</c:v>
                      </c:pt>
                      <c:pt idx="22">
                        <c:v>3.584840202910649</c:v>
                      </c:pt>
                      <c:pt idx="23">
                        <c:v>3.3991330959676107</c:v>
                      </c:pt>
                      <c:pt idx="24">
                        <c:v>3.5781655864613024</c:v>
                      </c:pt>
                      <c:pt idx="25">
                        <c:v>3.3972088204843871</c:v>
                      </c:pt>
                      <c:pt idx="26">
                        <c:v>3.4104279494997161</c:v>
                      </c:pt>
                      <c:pt idx="27">
                        <c:v>3.0199712876211047</c:v>
                      </c:pt>
                      <c:pt idx="28">
                        <c:v>3.1087301562591341</c:v>
                      </c:pt>
                      <c:pt idx="29">
                        <c:v>3.4111567526407729</c:v>
                      </c:pt>
                      <c:pt idx="30">
                        <c:v>3.0987793744200718</c:v>
                      </c:pt>
                      <c:pt idx="31">
                        <c:v>2.9884640841470471</c:v>
                      </c:pt>
                      <c:pt idx="32">
                        <c:v>2.6189051998215285</c:v>
                      </c:pt>
                      <c:pt idx="33">
                        <c:v>2.2908331015278618</c:v>
                      </c:pt>
                      <c:pt idx="34">
                        <c:v>2.5839651885403723</c:v>
                      </c:pt>
                      <c:pt idx="35">
                        <c:v>2.2826307465097622</c:v>
                      </c:pt>
                      <c:pt idx="36">
                        <c:v>2.1063073116482505</c:v>
                      </c:pt>
                      <c:pt idx="37">
                        <c:v>2.0508000642972073</c:v>
                      </c:pt>
                      <c:pt idx="38">
                        <c:v>1.6508235655668562</c:v>
                      </c:pt>
                      <c:pt idx="39">
                        <c:v>2.2938802405458967</c:v>
                      </c:pt>
                      <c:pt idx="40">
                        <c:v>2.7769993482716089</c:v>
                      </c:pt>
                      <c:pt idx="41">
                        <c:v>2.7769998938471741</c:v>
                      </c:pt>
                      <c:pt idx="42">
                        <c:v>3.4433483505312474</c:v>
                      </c:pt>
                      <c:pt idx="43">
                        <c:v>3.6448029156531176</c:v>
                      </c:pt>
                      <c:pt idx="44">
                        <c:v>3.3980171849063621</c:v>
                      </c:pt>
                      <c:pt idx="45">
                        <c:v>3.3251732663953582</c:v>
                      </c:pt>
                      <c:pt idx="46">
                        <c:v>2.6620283378850313</c:v>
                      </c:pt>
                      <c:pt idx="47">
                        <c:v>2.5983834146967681</c:v>
                      </c:pt>
                      <c:pt idx="48">
                        <c:v>2.2556799345506571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5A-4933-8841-43B72AC1C753}"/>
                  </c:ext>
                </c:extLst>
              </c15:ser>
            </c15:filteredLineSeries>
          </c:ext>
        </c:extLst>
      </c:lineChart>
      <c:catAx>
        <c:axId val="17713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Year</a:t>
                </a:r>
                <a:r>
                  <a:rPr lang="en-GB" baseline="0"/>
                  <a:t> and Quarter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94248"/>
        <c:crosses val="autoZero"/>
        <c:auto val="1"/>
        <c:lblAlgn val="ctr"/>
        <c:lblOffset val="100"/>
        <c:noMultiLvlLbl val="0"/>
      </c:catAx>
      <c:valAx>
        <c:axId val="177139424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closing Share Price (GBP)</a:t>
                </a:r>
              </a:p>
            </c:rich>
          </c:tx>
          <c:layout>
            <c:manualLayout>
              <c:xMode val="edge"/>
              <c:yMode val="edge"/>
              <c:x val="1.4495972272091193E-2"/>
              <c:y val="0.1874757890304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Share price forecasting - 4-Quarter Weighted Moving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 Share Prices Forecast'!$E$3</c:f>
              <c:strCache>
                <c:ptCount val="1"/>
                <c:pt idx="0">
                  <c:v>Closing Share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'1. Share Prices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Share Prices Forecast'!$E$4:$E$52</c:f>
              <c:numCache>
                <c:formatCode>#,##0.00</c:formatCode>
                <c:ptCount val="49"/>
                <c:pt idx="0">
                  <c:v>2.52</c:v>
                </c:pt>
                <c:pt idx="1">
                  <c:v>2.7450000000000001</c:v>
                </c:pt>
                <c:pt idx="2">
                  <c:v>2.5270000000000001</c:v>
                </c:pt>
                <c:pt idx="3">
                  <c:v>2.589</c:v>
                </c:pt>
                <c:pt idx="4">
                  <c:v>2.5569999999999999</c:v>
                </c:pt>
                <c:pt idx="5">
                  <c:v>2.9049999999999998</c:v>
                </c:pt>
                <c:pt idx="6">
                  <c:v>2.6680000000000001</c:v>
                </c:pt>
                <c:pt idx="7">
                  <c:v>2.895</c:v>
                </c:pt>
                <c:pt idx="8">
                  <c:v>2.6970000000000001</c:v>
                </c:pt>
                <c:pt idx="9">
                  <c:v>3.1309999999999998</c:v>
                </c:pt>
                <c:pt idx="10">
                  <c:v>3.9750000000000001</c:v>
                </c:pt>
                <c:pt idx="11">
                  <c:v>3.7749999999999999</c:v>
                </c:pt>
                <c:pt idx="12">
                  <c:v>3.6960000000000002</c:v>
                </c:pt>
                <c:pt idx="13">
                  <c:v>4.181</c:v>
                </c:pt>
                <c:pt idx="14">
                  <c:v>3.0059999999999998</c:v>
                </c:pt>
                <c:pt idx="15">
                  <c:v>3.0249999999999999</c:v>
                </c:pt>
                <c:pt idx="16">
                  <c:v>3.4279999999999999</c:v>
                </c:pt>
                <c:pt idx="17">
                  <c:v>3.5129999999999999</c:v>
                </c:pt>
                <c:pt idx="18">
                  <c:v>3.6070000000000002</c:v>
                </c:pt>
                <c:pt idx="19">
                  <c:v>3.5310000000000001</c:v>
                </c:pt>
                <c:pt idx="20">
                  <c:v>3.2610000000000001</c:v>
                </c:pt>
                <c:pt idx="21">
                  <c:v>3.6389999999999998</c:v>
                </c:pt>
                <c:pt idx="22">
                  <c:v>3.363</c:v>
                </c:pt>
                <c:pt idx="23">
                  <c:v>3.613</c:v>
                </c:pt>
                <c:pt idx="24">
                  <c:v>3.3620000000000001</c:v>
                </c:pt>
                <c:pt idx="25">
                  <c:v>3.4129999999999998</c:v>
                </c:pt>
                <c:pt idx="26">
                  <c:v>2.944</c:v>
                </c:pt>
                <c:pt idx="27">
                  <c:v>3.1259999999999999</c:v>
                </c:pt>
                <c:pt idx="28">
                  <c:v>3.47</c:v>
                </c:pt>
                <c:pt idx="29">
                  <c:v>3.0379999999999998</c:v>
                </c:pt>
                <c:pt idx="30">
                  <c:v>2.9670000000000001</c:v>
                </c:pt>
                <c:pt idx="31">
                  <c:v>2.5470000000000002</c:v>
                </c:pt>
                <c:pt idx="32">
                  <c:v>2.2269999999999999</c:v>
                </c:pt>
                <c:pt idx="33">
                  <c:v>2.641</c:v>
                </c:pt>
                <c:pt idx="34">
                  <c:v>2.2240000000000002</c:v>
                </c:pt>
                <c:pt idx="35">
                  <c:v>2.0720000000000001</c:v>
                </c:pt>
                <c:pt idx="36">
                  <c:v>2.04</c:v>
                </c:pt>
                <c:pt idx="37">
                  <c:v>1.573</c:v>
                </c:pt>
                <c:pt idx="38">
                  <c:v>2.419</c:v>
                </c:pt>
                <c:pt idx="39">
                  <c:v>2.871</c:v>
                </c:pt>
                <c:pt idx="40">
                  <c:v>2.7770000000000001</c:v>
                </c:pt>
                <c:pt idx="41">
                  <c:v>3.573</c:v>
                </c:pt>
                <c:pt idx="42">
                  <c:v>3.6840000000000002</c:v>
                </c:pt>
                <c:pt idx="43">
                  <c:v>3.35</c:v>
                </c:pt>
                <c:pt idx="44">
                  <c:v>3.3109999999999999</c:v>
                </c:pt>
                <c:pt idx="45">
                  <c:v>2.5329999999999999</c:v>
                </c:pt>
                <c:pt idx="46">
                  <c:v>2.5859999999999999</c:v>
                </c:pt>
                <c:pt idx="47">
                  <c:v>2.1890000000000001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7B-483C-9B43-6059CD37C7EC}"/>
            </c:ext>
          </c:extLst>
        </c:ser>
        <c:ser>
          <c:idx val="5"/>
          <c:order val="4"/>
          <c:tx>
            <c:strRef>
              <c:f>'1. Share Prices Forecast'!$R$3</c:f>
              <c:strCache>
                <c:ptCount val="1"/>
                <c:pt idx="0">
                  <c:v> 4Q WMA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'1. Share Prices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Share Prices Forecast'!$R$4:$R$52</c:f>
              <c:numCache>
                <c:formatCode>_(* #,##0_);_(* \(#,##0\);_(* "-"??_);_(@_)</c:formatCode>
                <c:ptCount val="49"/>
                <c:pt idx="4" formatCode="_(* #,##0.00_);_(* \(#,##0.00\);_(* &quot;-&quot;??_);_(@_)">
                  <c:v>2.5947</c:v>
                </c:pt>
                <c:pt idx="5" formatCode="_(* #,##0.00_);_(* \(#,##0.00\);_(* &quot;-&quot;??_);_(@_)">
                  <c:v>2.5794000000000001</c:v>
                </c:pt>
                <c:pt idx="6" formatCode="_(* #,##0.00_);_(* \(#,##0.00\);_(* &quot;-&quot;??_);_(@_)">
                  <c:v>2.6995999999999998</c:v>
                </c:pt>
                <c:pt idx="7" formatCode="_(* #,##0.00_);_(* \(#,##0.00\);_(* &quot;-&quot;??_);_(@_)">
                  <c:v>2.7090000000000001</c:v>
                </c:pt>
                <c:pt idx="8" formatCode="_(* #,##0.00_);_(* \(#,##0.00\);_(* &quot;-&quot;??_);_(@_)">
                  <c:v>2.7951000000000001</c:v>
                </c:pt>
                <c:pt idx="9" formatCode="_(* #,##0.00_);_(* \(#,##0.00\);_(* &quot;-&quot;??_);_(@_)">
                  <c:v>2.7713999999999999</c:v>
                </c:pt>
                <c:pt idx="10" formatCode="_(* #,##0.00_);_(* \(#,##0.00\);_(* &quot;-&quot;??_);_(@_)">
                  <c:v>2.9073000000000002</c:v>
                </c:pt>
                <c:pt idx="11" formatCode="_(* #,##0.00_);_(* \(#,##0.00\);_(* &quot;-&quot;??_);_(@_)">
                  <c:v>3.3582000000000001</c:v>
                </c:pt>
                <c:pt idx="12" formatCode="_(* #,##0.00_);_(* \(#,##0.00\);_(* &quot;-&quot;??_);_(@_)">
                  <c:v>3.5984000000000003</c:v>
                </c:pt>
                <c:pt idx="13" formatCode="_(* #,##0.00_);_(* \(#,##0.00\);_(* &quot;-&quot;??_);_(@_)">
                  <c:v>3.7190000000000003</c:v>
                </c:pt>
                <c:pt idx="14" formatCode="_(* #,##0.00_);_(* \(#,##0.00\);_(* &quot;-&quot;??_);_(@_)">
                  <c:v>3.9337000000000004</c:v>
                </c:pt>
                <c:pt idx="15" formatCode="_(* #,##0.00_);_(* \(#,##0.00\);_(* &quot;-&quot;??_);_(@_)">
                  <c:v>3.5734000000000004</c:v>
                </c:pt>
                <c:pt idx="16" formatCode="_(* #,##0.00_);_(* \(#,##0.00\);_(* &quot;-&quot;??_);_(@_)">
                  <c:v>3.3175999999999997</c:v>
                </c:pt>
                <c:pt idx="17" formatCode="_(* #,##0.00_);_(* \(#,##0.00\);_(* &quot;-&quot;??_);_(@_)">
                  <c:v>3.2979999999999996</c:v>
                </c:pt>
                <c:pt idx="18" formatCode="_(* #,##0.00_);_(* \(#,##0.00\);_(* &quot;-&quot;??_);_(@_)">
                  <c:v>3.3391999999999995</c:v>
                </c:pt>
                <c:pt idx="19" formatCode="_(* #,##0.00_);_(* \(#,##0.00\);_(* &quot;-&quot;??_);_(@_)">
                  <c:v>3.4847999999999999</c:v>
                </c:pt>
                <c:pt idx="20" formatCode="_(* #,##0.00_);_(* \(#,##0.00\);_(* &quot;-&quot;??_);_(@_)">
                  <c:v>3.5399000000000003</c:v>
                </c:pt>
                <c:pt idx="21" formatCode="_(* #,##0.00_);_(* \(#,##0.00\);_(* &quot;-&quot;??_);_(@_)">
                  <c:v>3.4363999999999999</c:v>
                </c:pt>
                <c:pt idx="22" formatCode="_(* #,##0.00_);_(* \(#,##0.00\);_(* &quot;-&quot;??_);_(@_)">
                  <c:v>3.5008000000000004</c:v>
                </c:pt>
                <c:pt idx="23" formatCode="_(* #,##0.00_);_(* \(#,##0.00\);_(* &quot;-&quot;??_);_(@_)">
                  <c:v>3.4421999999999997</c:v>
                </c:pt>
                <c:pt idx="24" formatCode="_(* #,##0.00_);_(* \(#,##0.00\);_(* &quot;-&quot;??_);_(@_)">
                  <c:v>3.508</c:v>
                </c:pt>
                <c:pt idx="25" formatCode="_(* #,##0.00_);_(* \(#,##0.00\);_(* &quot;-&quot;??_);_(@_)">
                  <c:v>3.4652000000000003</c:v>
                </c:pt>
                <c:pt idx="26" formatCode="_(* #,##0.00_);_(* \(#,##0.00\);_(* &quot;-&quot;??_);_(@_)">
                  <c:v>3.4326999999999996</c:v>
                </c:pt>
                <c:pt idx="27" formatCode="_(* #,##0.00_);_(* \(#,##0.00\);_(* &quot;-&quot;??_);_(@_)">
                  <c:v>3.2352000000000003</c:v>
                </c:pt>
                <c:pt idx="28" formatCode="_(* #,##0.00_);_(* \(#,##0.00\);_(* &quot;-&quot;??_);_(@_)">
                  <c:v>3.1524000000000001</c:v>
                </c:pt>
                <c:pt idx="29" formatCode="_(* #,##0.00_);_(* \(#,##0.00\);_(* &quot;-&quot;??_);_(@_)">
                  <c:v>3.2558999999999996</c:v>
                </c:pt>
                <c:pt idx="30" formatCode="_(* #,##0.00_);_(* \(#,##0.00\);_(* &quot;-&quot;??_);_(@_)">
                  <c:v>3.1757999999999997</c:v>
                </c:pt>
                <c:pt idx="31" formatCode="_(* #,##0.00_);_(* \(#,##0.00\);_(* &quot;-&quot;??_);_(@_)">
                  <c:v>3.1048</c:v>
                </c:pt>
                <c:pt idx="32" formatCode="_(* #,##0.00_);_(* \(#,##0.00\);_(* &quot;-&quot;??_);_(@_)">
                  <c:v>2.8634999999999997</c:v>
                </c:pt>
                <c:pt idx="33" formatCode="_(* #,##0.00_);_(* \(#,##0.00\);_(* &quot;-&quot;??_);_(@_)">
                  <c:v>2.5521000000000003</c:v>
                </c:pt>
                <c:pt idx="34" formatCode="_(* #,##0.00_);_(* \(#,##0.00\);_(* &quot;-&quot;??_);_(@_)">
                  <c:v>2.5305999999999997</c:v>
                </c:pt>
                <c:pt idx="35" formatCode="_(* #,##0.00_);_(* \(#,##0.00\);_(* &quot;-&quot;??_);_(@_)">
                  <c:v>2.3820000000000006</c:v>
                </c:pt>
                <c:pt idx="36" formatCode="_(* #,##0.00_);_(* \(#,##0.00\);_(* &quot;-&quot;??_);_(@_)">
                  <c:v>2.2469000000000001</c:v>
                </c:pt>
                <c:pt idx="37" formatCode="_(* #,##0.00_);_(* \(#,##0.00\);_(* &quot;-&quot;??_);_(@_)">
                  <c:v>2.1465000000000005</c:v>
                </c:pt>
                <c:pt idx="38" formatCode="_(* #,##0.00_);_(* \(#,##0.00\);_(* &quot;-&quot;??_);_(@_)">
                  <c:v>1.8779999999999997</c:v>
                </c:pt>
                <c:pt idx="39" formatCode="_(* #,##0.00_);_(* \(#,##0.00\);_(* &quot;-&quot;??_);_(@_)">
                  <c:v>2.0547</c:v>
                </c:pt>
                <c:pt idx="40" formatCode="_(* #,##0.00_);_(* \(#,##0.00\);_(* &quot;-&quot;??_);_(@_)">
                  <c:v>2.3927</c:v>
                </c:pt>
                <c:pt idx="41" formatCode="_(* #,##0.00_);_(* \(#,##0.00\);_(* &quot;-&quot;??_);_(@_)">
                  <c:v>2.6132</c:v>
                </c:pt>
                <c:pt idx="42" formatCode="_(* #,##0.00_);_(* \(#,##0.00\);_(* &quot;-&quot;??_);_(@_)">
                  <c:v>3.0783999999999998</c:v>
                </c:pt>
                <c:pt idx="43" formatCode="_(* #,##0.00_);_(* \(#,##0.00\);_(* &quot;-&quot;??_);_(@_)">
                  <c:v>3.3880000000000003</c:v>
                </c:pt>
                <c:pt idx="44" formatCode="_(* #,##0.00_);_(* \(#,##0.00\);_(* &quot;-&quot;??_);_(@_)">
                  <c:v>3.4375</c:v>
                </c:pt>
                <c:pt idx="45" formatCode="_(* #,##0.00_);_(* \(#,##0.00\);_(* &quot;-&quot;??_);_(@_)">
                  <c:v>3.4234999999999998</c:v>
                </c:pt>
                <c:pt idx="46" formatCode="_(* #,##0.00_);_(* \(#,##0.00\);_(* &quot;-&quot;??_);_(@_)">
                  <c:v>3.0448999999999997</c:v>
                </c:pt>
                <c:pt idx="47" formatCode="_(* #,##0.00_);_(* \(#,##0.00\);_(* &quot;-&quot;??_);_(@_)">
                  <c:v>2.7915000000000001</c:v>
                </c:pt>
                <c:pt idx="48" formatCode="_(* #,##0.00_);_(* \(#,##0.00\);_(* &quot;-&quot;??_);_(@_)">
                  <c:v>2.4890999999999996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217B-483C-9B43-6059CD37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92608"/>
        <c:axId val="1771394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Share Prices Forecast'!$F$3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Share Prices Forecast'!$F$4:$F$52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9"/>
                      <c:pt idx="1">
                        <c:v>2.52</c:v>
                      </c:pt>
                      <c:pt idx="2">
                        <c:v>2.7450000000000001</c:v>
                      </c:pt>
                      <c:pt idx="3">
                        <c:v>2.5270000000000001</c:v>
                      </c:pt>
                      <c:pt idx="4">
                        <c:v>2.589</c:v>
                      </c:pt>
                      <c:pt idx="5">
                        <c:v>2.5569999999999999</c:v>
                      </c:pt>
                      <c:pt idx="6">
                        <c:v>2.9049999999999998</c:v>
                      </c:pt>
                      <c:pt idx="7">
                        <c:v>2.6680000000000001</c:v>
                      </c:pt>
                      <c:pt idx="8">
                        <c:v>2.895</c:v>
                      </c:pt>
                      <c:pt idx="9">
                        <c:v>2.6970000000000001</c:v>
                      </c:pt>
                      <c:pt idx="10">
                        <c:v>3.1309999999999998</c:v>
                      </c:pt>
                      <c:pt idx="11">
                        <c:v>3.9750000000000001</c:v>
                      </c:pt>
                      <c:pt idx="12">
                        <c:v>3.7749999999999999</c:v>
                      </c:pt>
                      <c:pt idx="13">
                        <c:v>3.6960000000000002</c:v>
                      </c:pt>
                      <c:pt idx="14">
                        <c:v>4.181</c:v>
                      </c:pt>
                      <c:pt idx="15">
                        <c:v>3.0059999999999998</c:v>
                      </c:pt>
                      <c:pt idx="16">
                        <c:v>3.0249999999999999</c:v>
                      </c:pt>
                      <c:pt idx="17">
                        <c:v>3.4279999999999999</c:v>
                      </c:pt>
                      <c:pt idx="18">
                        <c:v>3.5129999999999999</c:v>
                      </c:pt>
                      <c:pt idx="19">
                        <c:v>3.6070000000000002</c:v>
                      </c:pt>
                      <c:pt idx="20">
                        <c:v>3.5310000000000001</c:v>
                      </c:pt>
                      <c:pt idx="21">
                        <c:v>3.2610000000000001</c:v>
                      </c:pt>
                      <c:pt idx="22">
                        <c:v>3.6389999999999998</c:v>
                      </c:pt>
                      <c:pt idx="23">
                        <c:v>3.363</c:v>
                      </c:pt>
                      <c:pt idx="24">
                        <c:v>3.613</c:v>
                      </c:pt>
                      <c:pt idx="25">
                        <c:v>3.3620000000000001</c:v>
                      </c:pt>
                      <c:pt idx="26">
                        <c:v>3.4129999999999998</c:v>
                      </c:pt>
                      <c:pt idx="27">
                        <c:v>2.944</c:v>
                      </c:pt>
                      <c:pt idx="28">
                        <c:v>3.1259999999999999</c:v>
                      </c:pt>
                      <c:pt idx="29">
                        <c:v>3.47</c:v>
                      </c:pt>
                      <c:pt idx="30">
                        <c:v>3.0379999999999998</c:v>
                      </c:pt>
                      <c:pt idx="31">
                        <c:v>2.9670000000000001</c:v>
                      </c:pt>
                      <c:pt idx="32">
                        <c:v>2.5470000000000002</c:v>
                      </c:pt>
                      <c:pt idx="33">
                        <c:v>2.2269999999999999</c:v>
                      </c:pt>
                      <c:pt idx="34">
                        <c:v>2.641</c:v>
                      </c:pt>
                      <c:pt idx="35">
                        <c:v>2.2240000000000002</c:v>
                      </c:pt>
                      <c:pt idx="36">
                        <c:v>2.0720000000000001</c:v>
                      </c:pt>
                      <c:pt idx="37">
                        <c:v>2.04</c:v>
                      </c:pt>
                      <c:pt idx="38">
                        <c:v>1.573</c:v>
                      </c:pt>
                      <c:pt idx="39">
                        <c:v>2.419</c:v>
                      </c:pt>
                      <c:pt idx="40">
                        <c:v>2.871</c:v>
                      </c:pt>
                      <c:pt idx="41">
                        <c:v>2.7770000000000001</c:v>
                      </c:pt>
                      <c:pt idx="42">
                        <c:v>3.573</c:v>
                      </c:pt>
                      <c:pt idx="43">
                        <c:v>3.6840000000000002</c:v>
                      </c:pt>
                      <c:pt idx="44">
                        <c:v>3.35</c:v>
                      </c:pt>
                      <c:pt idx="45">
                        <c:v>3.3109999999999999</c:v>
                      </c:pt>
                      <c:pt idx="46">
                        <c:v>2.5329999999999999</c:v>
                      </c:pt>
                      <c:pt idx="47">
                        <c:v>2.5859999999999999</c:v>
                      </c:pt>
                      <c:pt idx="48">
                        <c:v>2.1890000000000001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217B-483C-9B43-6059CD37C7E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Forecast'!$J$3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Forecast'!$J$4:$J$52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 formatCode="_(* #,##0.00_);_(* \(#,##0.00\);_(* &quot;-&quot;??_);_(@_)">
                        <c:v>2.5973333333333337</c:v>
                      </c:pt>
                      <c:pt idx="4" formatCode="_(* #,##0.00_);_(* \(#,##0.00\);_(* &quot;-&quot;??_);_(@_)">
                        <c:v>2.6203333333333334</c:v>
                      </c:pt>
                      <c:pt idx="5" formatCode="_(* #,##0.00_);_(* \(#,##0.00\);_(* &quot;-&quot;??_);_(@_)">
                        <c:v>2.5576666666666665</c:v>
                      </c:pt>
                      <c:pt idx="6" formatCode="_(* #,##0.00_);_(* \(#,##0.00\);_(* &quot;-&quot;??_);_(@_)">
                        <c:v>2.6836666666666669</c:v>
                      </c:pt>
                      <c:pt idx="7" formatCode="_(* #,##0.00_);_(* \(#,##0.00\);_(* &quot;-&quot;??_);_(@_)">
                        <c:v>2.7099999999999995</c:v>
                      </c:pt>
                      <c:pt idx="8" formatCode="_(* #,##0.00_);_(* \(#,##0.00\);_(* &quot;-&quot;??_);_(@_)">
                        <c:v>2.8226666666666667</c:v>
                      </c:pt>
                      <c:pt idx="9" formatCode="_(* #,##0.00_);_(* \(#,##0.00\);_(* &quot;-&quot;??_);_(@_)">
                        <c:v>2.7533333333333339</c:v>
                      </c:pt>
                      <c:pt idx="10" formatCode="_(* #,##0.00_);_(* \(#,##0.00\);_(* &quot;-&quot;??_);_(@_)">
                        <c:v>2.9076666666666671</c:v>
                      </c:pt>
                      <c:pt idx="11" formatCode="_(* #,##0.00_);_(* \(#,##0.00\);_(* &quot;-&quot;??_);_(@_)">
                        <c:v>3.2676666666666665</c:v>
                      </c:pt>
                      <c:pt idx="12" formatCode="_(* #,##0.00_);_(* \(#,##0.00\);_(* &quot;-&quot;??_);_(@_)">
                        <c:v>3.6270000000000002</c:v>
                      </c:pt>
                      <c:pt idx="13" formatCode="_(* #,##0.00_);_(* \(#,##0.00\);_(* &quot;-&quot;??_);_(@_)">
                        <c:v>3.8153333333333332</c:v>
                      </c:pt>
                      <c:pt idx="14" formatCode="_(* #,##0.00_);_(* \(#,##0.00\);_(* &quot;-&quot;??_);_(@_)">
                        <c:v>3.8840000000000003</c:v>
                      </c:pt>
                      <c:pt idx="15" formatCode="_(* #,##0.00_);_(* \(#,##0.00\);_(* &quot;-&quot;??_);_(@_)">
                        <c:v>3.6276666666666668</c:v>
                      </c:pt>
                      <c:pt idx="16" formatCode="_(* #,##0.00_);_(* \(#,##0.00\);_(* &quot;-&quot;??_);_(@_)">
                        <c:v>3.4039999999999999</c:v>
                      </c:pt>
                      <c:pt idx="17" formatCode="_(* #,##0.00_);_(* \(#,##0.00\);_(* &quot;-&quot;??_);_(@_)">
                        <c:v>3.153</c:v>
                      </c:pt>
                      <c:pt idx="18" formatCode="_(* #,##0.00_);_(* \(#,##0.00\);_(* &quot;-&quot;??_);_(@_)">
                        <c:v>3.3219999999999996</c:v>
                      </c:pt>
                      <c:pt idx="19" formatCode="_(* #,##0.00_);_(* \(#,##0.00\);_(* &quot;-&quot;??_);_(@_)">
                        <c:v>3.516</c:v>
                      </c:pt>
                      <c:pt idx="20" formatCode="_(* #,##0.00_);_(* \(#,##0.00\);_(* &quot;-&quot;??_);_(@_)">
                        <c:v>3.5503333333333331</c:v>
                      </c:pt>
                      <c:pt idx="21" formatCode="_(* #,##0.00_);_(* \(#,##0.00\);_(* &quot;-&quot;??_);_(@_)">
                        <c:v>3.4663333333333335</c:v>
                      </c:pt>
                      <c:pt idx="22" formatCode="_(* #,##0.00_);_(* \(#,##0.00\);_(* &quot;-&quot;??_);_(@_)">
                        <c:v>3.4769999999999999</c:v>
                      </c:pt>
                      <c:pt idx="23" formatCode="_(* #,##0.00_);_(* \(#,##0.00\);_(* &quot;-&quot;??_);_(@_)">
                        <c:v>3.4209999999999998</c:v>
                      </c:pt>
                      <c:pt idx="24" formatCode="_(* #,##0.00_);_(* \(#,##0.00\);_(* &quot;-&quot;??_);_(@_)">
                        <c:v>3.5383333333333336</c:v>
                      </c:pt>
                      <c:pt idx="25" formatCode="_(* #,##0.00_);_(* \(#,##0.00\);_(* &quot;-&quot;??_);_(@_)">
                        <c:v>3.4460000000000002</c:v>
                      </c:pt>
                      <c:pt idx="26" formatCode="_(* #,##0.00_);_(* \(#,##0.00\);_(* &quot;-&quot;??_);_(@_)">
                        <c:v>3.4626666666666668</c:v>
                      </c:pt>
                      <c:pt idx="27" formatCode="_(* #,##0.00_);_(* \(#,##0.00\);_(* &quot;-&quot;??_);_(@_)">
                        <c:v>3.2396666666666669</c:v>
                      </c:pt>
                      <c:pt idx="28" formatCode="_(* #,##0.00_);_(* \(#,##0.00\);_(* &quot;-&quot;??_);_(@_)">
                        <c:v>3.1609999999999996</c:v>
                      </c:pt>
                      <c:pt idx="29" formatCode="_(* #,##0.00_);_(* \(#,##0.00\);_(* &quot;-&quot;??_);_(@_)">
                        <c:v>3.18</c:v>
                      </c:pt>
                      <c:pt idx="30" formatCode="_(* #,##0.00_);_(* \(#,##0.00\);_(* &quot;-&quot;??_);_(@_)">
                        <c:v>3.2113333333333336</c:v>
                      </c:pt>
                      <c:pt idx="31" formatCode="_(* #,##0.00_);_(* \(#,##0.00\);_(* &quot;-&quot;??_);_(@_)">
                        <c:v>3.1583333333333332</c:v>
                      </c:pt>
                      <c:pt idx="32" formatCode="_(* #,##0.00_);_(* \(#,##0.00\);_(* &quot;-&quot;??_);_(@_)">
                        <c:v>2.8506666666666667</c:v>
                      </c:pt>
                      <c:pt idx="33" formatCode="_(* #,##0.00_);_(* \(#,##0.00\);_(* &quot;-&quot;??_);_(@_)">
                        <c:v>2.5803333333333334</c:v>
                      </c:pt>
                      <c:pt idx="34" formatCode="_(* #,##0.00_);_(* \(#,##0.00\);_(* &quot;-&quot;??_);_(@_)">
                        <c:v>2.4716666666666667</c:v>
                      </c:pt>
                      <c:pt idx="35" formatCode="_(* #,##0.00_);_(* \(#,##0.00\);_(* &quot;-&quot;??_);_(@_)">
                        <c:v>2.3640000000000003</c:v>
                      </c:pt>
                      <c:pt idx="36" formatCode="_(* #,##0.00_);_(* \(#,##0.00\);_(* &quot;-&quot;??_);_(@_)">
                        <c:v>2.3123333333333336</c:v>
                      </c:pt>
                      <c:pt idx="37" formatCode="_(* #,##0.00_);_(* \(#,##0.00\);_(* &quot;-&quot;??_);_(@_)">
                        <c:v>2.1120000000000001</c:v>
                      </c:pt>
                      <c:pt idx="38" formatCode="_(* #,##0.00_);_(* \(#,##0.00\);_(* &quot;-&quot;??_);_(@_)">
                        <c:v>1.8950000000000002</c:v>
                      </c:pt>
                      <c:pt idx="39" formatCode="_(* #,##0.00_);_(* \(#,##0.00\);_(* &quot;-&quot;??_);_(@_)">
                        <c:v>2.0106666666666668</c:v>
                      </c:pt>
                      <c:pt idx="40" formatCode="_(* #,##0.00_);_(* \(#,##0.00\);_(* &quot;-&quot;??_);_(@_)">
                        <c:v>2.2876666666666665</c:v>
                      </c:pt>
                      <c:pt idx="41" formatCode="_(* #,##0.00_);_(* \(#,##0.00\);_(* &quot;-&quot;??_);_(@_)">
                        <c:v>2.6890000000000001</c:v>
                      </c:pt>
                      <c:pt idx="42" formatCode="_(* #,##0.00_);_(* \(#,##0.00\);_(* &quot;-&quot;??_);_(@_)">
                        <c:v>3.0736666666666665</c:v>
                      </c:pt>
                      <c:pt idx="43" formatCode="_(* #,##0.00_);_(* \(#,##0.00\);_(* &quot;-&quot;??_);_(@_)">
                        <c:v>3.3446666666666665</c:v>
                      </c:pt>
                      <c:pt idx="44" formatCode="_(* #,##0.00_);_(* \(#,##0.00\);_(* &quot;-&quot;??_);_(@_)">
                        <c:v>3.5356666666666663</c:v>
                      </c:pt>
                      <c:pt idx="45" formatCode="_(* #,##0.00_);_(* \(#,##0.00\);_(* &quot;-&quot;??_);_(@_)">
                        <c:v>3.4483333333333337</c:v>
                      </c:pt>
                      <c:pt idx="46" formatCode="_(* #,##0.00_);_(* \(#,##0.00\);_(* &quot;-&quot;??_);_(@_)">
                        <c:v>3.0646666666666662</c:v>
                      </c:pt>
                      <c:pt idx="47" formatCode="_(* #,##0.00_);_(* \(#,##0.00\);_(* &quot;-&quot;??_);_(@_)">
                        <c:v>2.81</c:v>
                      </c:pt>
                      <c:pt idx="48" formatCode="_(* #,##0.00_);_(* \(#,##0.00\);_(* &quot;-&quot;??_);_(@_)">
                        <c:v>2.4359999999999999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7B-483C-9B43-6059CD37C7E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Forecast'!$N$3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Forecast'!$N$4:$N$52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 formatCode="_(* #,##0.00_);_(* \(#,##0.00\);_(* &quot;-&quot;??_);_(@_)">
                        <c:v>2.5952500000000001</c:v>
                      </c:pt>
                      <c:pt idx="5" formatCode="_(* #,##0.00_);_(* \(#,##0.00\);_(* &quot;-&quot;??_);_(@_)">
                        <c:v>2.6045000000000003</c:v>
                      </c:pt>
                      <c:pt idx="6" formatCode="_(* #,##0.00_);_(* \(#,##0.00\);_(* &quot;-&quot;??_);_(@_)">
                        <c:v>2.6444999999999999</c:v>
                      </c:pt>
                      <c:pt idx="7" formatCode="_(* #,##0.00_);_(* \(#,##0.00\);_(* &quot;-&quot;??_);_(@_)">
                        <c:v>2.6797500000000003</c:v>
                      </c:pt>
                      <c:pt idx="8" formatCode="_(* #,##0.00_);_(* \(#,##0.00\);_(* &quot;-&quot;??_);_(@_)">
                        <c:v>2.7562499999999996</c:v>
                      </c:pt>
                      <c:pt idx="9" formatCode="_(* #,##0.00_);_(* \(#,##0.00\);_(* &quot;-&quot;??_);_(@_)">
                        <c:v>2.7912499999999998</c:v>
                      </c:pt>
                      <c:pt idx="10" formatCode="_(* #,##0.00_);_(* \(#,##0.00\);_(* &quot;-&quot;??_);_(@_)">
                        <c:v>2.8477500000000004</c:v>
                      </c:pt>
                      <c:pt idx="11" formatCode="_(* #,##0.00_);_(* \(#,##0.00\);_(* &quot;-&quot;??_);_(@_)">
                        <c:v>3.1745000000000001</c:v>
                      </c:pt>
                      <c:pt idx="12" formatCode="_(* #,##0.00_);_(* \(#,##0.00\);_(* &quot;-&quot;??_);_(@_)">
                        <c:v>3.3944999999999999</c:v>
                      </c:pt>
                      <c:pt idx="13" formatCode="_(* #,##0.00_);_(* \(#,##0.00\);_(* &quot;-&quot;??_);_(@_)">
                        <c:v>3.64425</c:v>
                      </c:pt>
                      <c:pt idx="14" formatCode="_(* #,##0.00_);_(* \(#,##0.00\);_(* &quot;-&quot;??_);_(@_)">
                        <c:v>3.9067499999999997</c:v>
                      </c:pt>
                      <c:pt idx="15" formatCode="_(* #,##0.00_);_(* \(#,##0.00\);_(* &quot;-&quot;??_);_(@_)">
                        <c:v>3.6645000000000003</c:v>
                      </c:pt>
                      <c:pt idx="16" formatCode="_(* #,##0.00_);_(* \(#,##0.00\);_(* &quot;-&quot;??_);_(@_)">
                        <c:v>3.4770000000000003</c:v>
                      </c:pt>
                      <c:pt idx="17" formatCode="_(* #,##0.00_);_(* \(#,##0.00\);_(* &quot;-&quot;??_);_(@_)">
                        <c:v>3.41</c:v>
                      </c:pt>
                      <c:pt idx="18" formatCode="_(* #,##0.00_);_(* \(#,##0.00\);_(* &quot;-&quot;??_);_(@_)">
                        <c:v>3.2429999999999999</c:v>
                      </c:pt>
                      <c:pt idx="19" formatCode="_(* #,##0.00_);_(* \(#,##0.00\);_(* &quot;-&quot;??_);_(@_)">
                        <c:v>3.3932500000000001</c:v>
                      </c:pt>
                      <c:pt idx="20" formatCode="_(* #,##0.00_);_(* \(#,##0.00\);_(* &quot;-&quot;??_);_(@_)">
                        <c:v>3.5197500000000002</c:v>
                      </c:pt>
                      <c:pt idx="21" formatCode="_(* #,##0.00_);_(* \(#,##0.00\);_(* &quot;-&quot;??_);_(@_)">
                        <c:v>3.4779999999999998</c:v>
                      </c:pt>
                      <c:pt idx="22" formatCode="_(* #,##0.00_);_(* \(#,##0.00\);_(* &quot;-&quot;??_);_(@_)">
                        <c:v>3.5095000000000001</c:v>
                      </c:pt>
                      <c:pt idx="23" formatCode="_(* #,##0.00_);_(* \(#,##0.00\);_(* &quot;-&quot;??_);_(@_)">
                        <c:v>3.4484999999999997</c:v>
                      </c:pt>
                      <c:pt idx="24" formatCode="_(* #,##0.00_);_(* \(#,##0.00\);_(* &quot;-&quot;??_);_(@_)">
                        <c:v>3.4689999999999999</c:v>
                      </c:pt>
                      <c:pt idx="25" formatCode="_(* #,##0.00_);_(* \(#,##0.00\);_(* &quot;-&quot;??_);_(@_)">
                        <c:v>3.4942500000000001</c:v>
                      </c:pt>
                      <c:pt idx="26" formatCode="_(* #,##0.00_);_(* \(#,##0.00\);_(* &quot;-&quot;??_);_(@_)">
                        <c:v>3.4377500000000003</c:v>
                      </c:pt>
                      <c:pt idx="27" formatCode="_(* #,##0.00_);_(* \(#,##0.00\);_(* &quot;-&quot;??_);_(@_)">
                        <c:v>3.3330000000000002</c:v>
                      </c:pt>
                      <c:pt idx="28" formatCode="_(* #,##0.00_);_(* \(#,##0.00\);_(* &quot;-&quot;??_);_(@_)">
                        <c:v>3.2112500000000002</c:v>
                      </c:pt>
                      <c:pt idx="29" formatCode="_(* #,##0.00_);_(* \(#,##0.00\);_(* &quot;-&quot;??_);_(@_)">
                        <c:v>3.2382499999999999</c:v>
                      </c:pt>
                      <c:pt idx="30" formatCode="_(* #,##0.00_);_(* \(#,##0.00\);_(* &quot;-&quot;??_);_(@_)">
                        <c:v>3.1445000000000003</c:v>
                      </c:pt>
                      <c:pt idx="31" formatCode="_(* #,##0.00_);_(* \(#,##0.00\);_(* &quot;-&quot;??_);_(@_)">
                        <c:v>3.1502500000000002</c:v>
                      </c:pt>
                      <c:pt idx="32" formatCode="_(* #,##0.00_);_(* \(#,##0.00\);_(* &quot;-&quot;??_);_(@_)">
                        <c:v>3.0055000000000001</c:v>
                      </c:pt>
                      <c:pt idx="33" formatCode="_(* #,##0.00_);_(* \(#,##0.00\);_(* &quot;-&quot;??_);_(@_)">
                        <c:v>2.69475</c:v>
                      </c:pt>
                      <c:pt idx="34" formatCode="_(* #,##0.00_);_(* \(#,##0.00\);_(* &quot;-&quot;??_);_(@_)">
                        <c:v>2.5954999999999999</c:v>
                      </c:pt>
                      <c:pt idx="35" formatCode="_(* #,##0.00_);_(* \(#,##0.00\);_(* &quot;-&quot;??_);_(@_)">
                        <c:v>2.4097499999999998</c:v>
                      </c:pt>
                      <c:pt idx="36" formatCode="_(* #,##0.00_);_(* \(#,##0.00\);_(* &quot;-&quot;??_);_(@_)">
                        <c:v>2.2910000000000004</c:v>
                      </c:pt>
                      <c:pt idx="37" formatCode="_(* #,##0.00_);_(* \(#,##0.00\);_(* &quot;-&quot;??_);_(@_)">
                        <c:v>2.2442500000000001</c:v>
                      </c:pt>
                      <c:pt idx="38" formatCode="_(* #,##0.00_);_(* \(#,##0.00\);_(* &quot;-&quot;??_);_(@_)">
                        <c:v>1.9772500000000002</c:v>
                      </c:pt>
                      <c:pt idx="39" formatCode="_(* #,##0.00_);_(* \(#,##0.00\);_(* &quot;-&quot;??_);_(@_)">
                        <c:v>2.0260000000000002</c:v>
                      </c:pt>
                      <c:pt idx="40" formatCode="_(* #,##0.00_);_(* \(#,##0.00\);_(* &quot;-&quot;??_);_(@_)">
                        <c:v>2.2257500000000001</c:v>
                      </c:pt>
                      <c:pt idx="41" formatCode="_(* #,##0.00_);_(* \(#,##0.00\);_(* &quot;-&quot;??_);_(@_)">
                        <c:v>2.41</c:v>
                      </c:pt>
                      <c:pt idx="42" formatCode="_(* #,##0.00_);_(* \(#,##0.00\);_(* &quot;-&quot;??_);_(@_)">
                        <c:v>2.91</c:v>
                      </c:pt>
                      <c:pt idx="43" formatCode="_(* #,##0.00_);_(* \(#,##0.00\);_(* &quot;-&quot;??_);_(@_)">
                        <c:v>3.2262500000000003</c:v>
                      </c:pt>
                      <c:pt idx="44" formatCode="_(* #,##0.00_);_(* \(#,##0.00\);_(* &quot;-&quot;??_);_(@_)">
                        <c:v>3.3459999999999996</c:v>
                      </c:pt>
                      <c:pt idx="45" formatCode="_(* #,##0.00_);_(* \(#,##0.00\);_(* &quot;-&quot;??_);_(@_)">
                        <c:v>3.4794999999999998</c:v>
                      </c:pt>
                      <c:pt idx="46" formatCode="_(* #,##0.00_);_(* \(#,##0.00\);_(* &quot;-&quot;??_);_(@_)">
                        <c:v>3.2195</c:v>
                      </c:pt>
                      <c:pt idx="47" formatCode="_(* #,##0.00_);_(* \(#,##0.00\);_(* &quot;-&quot;??_);_(@_)">
                        <c:v>2.9449999999999998</c:v>
                      </c:pt>
                      <c:pt idx="48" formatCode="_(* #,##0.00_);_(* \(#,##0.00\);_(* &quot;-&quot;??_);_(@_)">
                        <c:v>2.6547499999999999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7B-483C-9B43-6059CD37C7EC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Forecast'!$V$3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Forecast'!$V$4:$V$52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9"/>
                      <c:pt idx="1">
                        <c:v>2.52</c:v>
                      </c:pt>
                      <c:pt idx="2">
                        <c:v>2.7083522396479824</c:v>
                      </c:pt>
                      <c:pt idx="3">
                        <c:v>2.5565384596352043</c:v>
                      </c:pt>
                      <c:pt idx="4">
                        <c:v>2.5837126988802384</c:v>
                      </c:pt>
                      <c:pt idx="5">
                        <c:v>2.5613509359418605</c:v>
                      </c:pt>
                      <c:pt idx="6">
                        <c:v>2.849026806467565</c:v>
                      </c:pt>
                      <c:pt idx="7">
                        <c:v>2.6974854534253976</c:v>
                      </c:pt>
                      <c:pt idx="8">
                        <c:v>2.8628290410270956</c:v>
                      </c:pt>
                      <c:pt idx="9">
                        <c:v>2.7240100575776265</c:v>
                      </c:pt>
                      <c:pt idx="10">
                        <c:v>3.0647099116641039</c:v>
                      </c:pt>
                      <c:pt idx="11">
                        <c:v>3.8267329199637743</c:v>
                      </c:pt>
                      <c:pt idx="12">
                        <c:v>3.7834262029028558</c:v>
                      </c:pt>
                      <c:pt idx="13">
                        <c:v>3.7102398868109812</c:v>
                      </c:pt>
                      <c:pt idx="14">
                        <c:v>4.1043230941713791</c:v>
                      </c:pt>
                      <c:pt idx="15">
                        <c:v>3.1848936957523515</c:v>
                      </c:pt>
                      <c:pt idx="16">
                        <c:v>3.0510433148610248</c:v>
                      </c:pt>
                      <c:pt idx="17">
                        <c:v>3.3666016966219372</c:v>
                      </c:pt>
                      <c:pt idx="18">
                        <c:v>3.4891548002749282</c:v>
                      </c:pt>
                      <c:pt idx="19">
                        <c:v>3.5878054993859556</c:v>
                      </c:pt>
                      <c:pt idx="20">
                        <c:v>3.5402524192363254</c:v>
                      </c:pt>
                      <c:pt idx="21">
                        <c:v>3.3064843366128622</c:v>
                      </c:pt>
                      <c:pt idx="22">
                        <c:v>3.584840202910649</c:v>
                      </c:pt>
                      <c:pt idx="23">
                        <c:v>3.3991330959676107</c:v>
                      </c:pt>
                      <c:pt idx="24">
                        <c:v>3.5781655864613024</c:v>
                      </c:pt>
                      <c:pt idx="25">
                        <c:v>3.3972088204843871</c:v>
                      </c:pt>
                      <c:pt idx="26">
                        <c:v>3.4104279494997161</c:v>
                      </c:pt>
                      <c:pt idx="27">
                        <c:v>3.0199712876211047</c:v>
                      </c:pt>
                      <c:pt idx="28">
                        <c:v>3.1087301562591341</c:v>
                      </c:pt>
                      <c:pt idx="29">
                        <c:v>3.4111567526407729</c:v>
                      </c:pt>
                      <c:pt idx="30">
                        <c:v>3.0987793744200718</c:v>
                      </c:pt>
                      <c:pt idx="31">
                        <c:v>2.9884640841470471</c:v>
                      </c:pt>
                      <c:pt idx="32">
                        <c:v>2.6189051998215285</c:v>
                      </c:pt>
                      <c:pt idx="33">
                        <c:v>2.2908331015278618</c:v>
                      </c:pt>
                      <c:pt idx="34">
                        <c:v>2.5839651885403723</c:v>
                      </c:pt>
                      <c:pt idx="35">
                        <c:v>2.2826307465097622</c:v>
                      </c:pt>
                      <c:pt idx="36">
                        <c:v>2.1063073116482505</c:v>
                      </c:pt>
                      <c:pt idx="37">
                        <c:v>2.0508000642972073</c:v>
                      </c:pt>
                      <c:pt idx="38">
                        <c:v>1.6508235655668562</c:v>
                      </c:pt>
                      <c:pt idx="39">
                        <c:v>2.2938802405458967</c:v>
                      </c:pt>
                      <c:pt idx="40">
                        <c:v>2.7769993482716089</c:v>
                      </c:pt>
                      <c:pt idx="41">
                        <c:v>2.7769998938471741</c:v>
                      </c:pt>
                      <c:pt idx="42">
                        <c:v>3.4433483505312474</c:v>
                      </c:pt>
                      <c:pt idx="43">
                        <c:v>3.6448029156531176</c:v>
                      </c:pt>
                      <c:pt idx="44">
                        <c:v>3.3980171849063621</c:v>
                      </c:pt>
                      <c:pt idx="45">
                        <c:v>3.3251732663953582</c:v>
                      </c:pt>
                      <c:pt idx="46">
                        <c:v>2.6620283378850313</c:v>
                      </c:pt>
                      <c:pt idx="47">
                        <c:v>2.5983834146967681</c:v>
                      </c:pt>
                      <c:pt idx="48">
                        <c:v>2.2556799345506571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7B-483C-9B43-6059CD37C7EC}"/>
                  </c:ext>
                </c:extLst>
              </c15:ser>
            </c15:filteredLineSeries>
          </c:ext>
        </c:extLst>
      </c:lineChart>
      <c:catAx>
        <c:axId val="17713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Year</a:t>
                </a:r>
                <a:r>
                  <a:rPr lang="en-GB" baseline="0"/>
                  <a:t> and Quarter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94248"/>
        <c:crosses val="autoZero"/>
        <c:auto val="1"/>
        <c:lblAlgn val="ctr"/>
        <c:lblOffset val="100"/>
        <c:noMultiLvlLbl val="0"/>
      </c:catAx>
      <c:valAx>
        <c:axId val="177139424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closing Share Price (GBP)</a:t>
                </a:r>
              </a:p>
            </c:rich>
          </c:tx>
          <c:layout>
            <c:manualLayout>
              <c:xMode val="edge"/>
              <c:yMode val="edge"/>
              <c:x val="1.4495972272091193E-2"/>
              <c:y val="0.1874757890304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Share price forecasting - Simple Exponential Smoothing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 Share Prices Forecast'!$E$3</c:f>
              <c:strCache>
                <c:ptCount val="1"/>
                <c:pt idx="0">
                  <c:v>Closing Share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'1. Share Prices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Share Prices Forecast'!$E$4:$E$52</c:f>
              <c:numCache>
                <c:formatCode>#,##0.00</c:formatCode>
                <c:ptCount val="49"/>
                <c:pt idx="0">
                  <c:v>2.52</c:v>
                </c:pt>
                <c:pt idx="1">
                  <c:v>2.7450000000000001</c:v>
                </c:pt>
                <c:pt idx="2">
                  <c:v>2.5270000000000001</c:v>
                </c:pt>
                <c:pt idx="3">
                  <c:v>2.589</c:v>
                </c:pt>
                <c:pt idx="4">
                  <c:v>2.5569999999999999</c:v>
                </c:pt>
                <c:pt idx="5">
                  <c:v>2.9049999999999998</c:v>
                </c:pt>
                <c:pt idx="6">
                  <c:v>2.6680000000000001</c:v>
                </c:pt>
                <c:pt idx="7">
                  <c:v>2.895</c:v>
                </c:pt>
                <c:pt idx="8">
                  <c:v>2.6970000000000001</c:v>
                </c:pt>
                <c:pt idx="9">
                  <c:v>3.1309999999999998</c:v>
                </c:pt>
                <c:pt idx="10">
                  <c:v>3.9750000000000001</c:v>
                </c:pt>
                <c:pt idx="11">
                  <c:v>3.7749999999999999</c:v>
                </c:pt>
                <c:pt idx="12">
                  <c:v>3.6960000000000002</c:v>
                </c:pt>
                <c:pt idx="13">
                  <c:v>4.181</c:v>
                </c:pt>
                <c:pt idx="14">
                  <c:v>3.0059999999999998</c:v>
                </c:pt>
                <c:pt idx="15">
                  <c:v>3.0249999999999999</c:v>
                </c:pt>
                <c:pt idx="16">
                  <c:v>3.4279999999999999</c:v>
                </c:pt>
                <c:pt idx="17">
                  <c:v>3.5129999999999999</c:v>
                </c:pt>
                <c:pt idx="18">
                  <c:v>3.6070000000000002</c:v>
                </c:pt>
                <c:pt idx="19">
                  <c:v>3.5310000000000001</c:v>
                </c:pt>
                <c:pt idx="20">
                  <c:v>3.2610000000000001</c:v>
                </c:pt>
                <c:pt idx="21">
                  <c:v>3.6389999999999998</c:v>
                </c:pt>
                <c:pt idx="22">
                  <c:v>3.363</c:v>
                </c:pt>
                <c:pt idx="23">
                  <c:v>3.613</c:v>
                </c:pt>
                <c:pt idx="24">
                  <c:v>3.3620000000000001</c:v>
                </c:pt>
                <c:pt idx="25">
                  <c:v>3.4129999999999998</c:v>
                </c:pt>
                <c:pt idx="26">
                  <c:v>2.944</c:v>
                </c:pt>
                <c:pt idx="27">
                  <c:v>3.1259999999999999</c:v>
                </c:pt>
                <c:pt idx="28">
                  <c:v>3.47</c:v>
                </c:pt>
                <c:pt idx="29">
                  <c:v>3.0379999999999998</c:v>
                </c:pt>
                <c:pt idx="30">
                  <c:v>2.9670000000000001</c:v>
                </c:pt>
                <c:pt idx="31">
                  <c:v>2.5470000000000002</c:v>
                </c:pt>
                <c:pt idx="32">
                  <c:v>2.2269999999999999</c:v>
                </c:pt>
                <c:pt idx="33">
                  <c:v>2.641</c:v>
                </c:pt>
                <c:pt idx="34">
                  <c:v>2.2240000000000002</c:v>
                </c:pt>
                <c:pt idx="35">
                  <c:v>2.0720000000000001</c:v>
                </c:pt>
                <c:pt idx="36">
                  <c:v>2.04</c:v>
                </c:pt>
                <c:pt idx="37">
                  <c:v>1.573</c:v>
                </c:pt>
                <c:pt idx="38">
                  <c:v>2.419</c:v>
                </c:pt>
                <c:pt idx="39">
                  <c:v>2.871</c:v>
                </c:pt>
                <c:pt idx="40">
                  <c:v>2.7770000000000001</c:v>
                </c:pt>
                <c:pt idx="41">
                  <c:v>3.573</c:v>
                </c:pt>
                <c:pt idx="42">
                  <c:v>3.6840000000000002</c:v>
                </c:pt>
                <c:pt idx="43">
                  <c:v>3.35</c:v>
                </c:pt>
                <c:pt idx="44">
                  <c:v>3.3109999999999999</c:v>
                </c:pt>
                <c:pt idx="45">
                  <c:v>2.5329999999999999</c:v>
                </c:pt>
                <c:pt idx="46">
                  <c:v>2.5859999999999999</c:v>
                </c:pt>
                <c:pt idx="47">
                  <c:v>2.1890000000000001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12-4DB9-823F-BDC8F924FFFB}"/>
            </c:ext>
          </c:extLst>
        </c:ser>
        <c:ser>
          <c:idx val="6"/>
          <c:order val="5"/>
          <c:tx>
            <c:strRef>
              <c:f>'1. Share Prices Forecast'!$V$3</c:f>
              <c:strCache>
                <c:ptCount val="1"/>
                <c:pt idx="0">
                  <c:v> SES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'1. Share Prices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Share Prices Forecast'!$V$4:$V$52</c:f>
              <c:numCache>
                <c:formatCode>_(* #,##0.00_);_(* \(#,##0.00\);_(* "-"??_);_(@_)</c:formatCode>
                <c:ptCount val="49"/>
                <c:pt idx="1">
                  <c:v>2.52</c:v>
                </c:pt>
                <c:pt idx="2">
                  <c:v>2.7083522396479824</c:v>
                </c:pt>
                <c:pt idx="3">
                  <c:v>2.5565384596352043</c:v>
                </c:pt>
                <c:pt idx="4">
                  <c:v>2.5837126988802384</c:v>
                </c:pt>
                <c:pt idx="5">
                  <c:v>2.5613509359418605</c:v>
                </c:pt>
                <c:pt idx="6">
                  <c:v>2.849026806467565</c:v>
                </c:pt>
                <c:pt idx="7">
                  <c:v>2.6974854534253976</c:v>
                </c:pt>
                <c:pt idx="8">
                  <c:v>2.8628290410270956</c:v>
                </c:pt>
                <c:pt idx="9">
                  <c:v>2.7240100575776265</c:v>
                </c:pt>
                <c:pt idx="10">
                  <c:v>3.0647099116641039</c:v>
                </c:pt>
                <c:pt idx="11">
                  <c:v>3.8267329199637743</c:v>
                </c:pt>
                <c:pt idx="12">
                  <c:v>3.7834262029028558</c:v>
                </c:pt>
                <c:pt idx="13">
                  <c:v>3.7102398868109812</c:v>
                </c:pt>
                <c:pt idx="14">
                  <c:v>4.1043230941713791</c:v>
                </c:pt>
                <c:pt idx="15">
                  <c:v>3.1848936957523515</c:v>
                </c:pt>
                <c:pt idx="16">
                  <c:v>3.0510433148610248</c:v>
                </c:pt>
                <c:pt idx="17">
                  <c:v>3.3666016966219372</c:v>
                </c:pt>
                <c:pt idx="18">
                  <c:v>3.4891548002749282</c:v>
                </c:pt>
                <c:pt idx="19">
                  <c:v>3.5878054993859556</c:v>
                </c:pt>
                <c:pt idx="20">
                  <c:v>3.5402524192363254</c:v>
                </c:pt>
                <c:pt idx="21">
                  <c:v>3.3064843366128622</c:v>
                </c:pt>
                <c:pt idx="22">
                  <c:v>3.584840202910649</c:v>
                </c:pt>
                <c:pt idx="23">
                  <c:v>3.3991330959676107</c:v>
                </c:pt>
                <c:pt idx="24">
                  <c:v>3.5781655864613024</c:v>
                </c:pt>
                <c:pt idx="25">
                  <c:v>3.3972088204843871</c:v>
                </c:pt>
                <c:pt idx="26">
                  <c:v>3.4104279494997161</c:v>
                </c:pt>
                <c:pt idx="27">
                  <c:v>3.0199712876211047</c:v>
                </c:pt>
                <c:pt idx="28">
                  <c:v>3.1087301562591341</c:v>
                </c:pt>
                <c:pt idx="29">
                  <c:v>3.4111567526407729</c:v>
                </c:pt>
                <c:pt idx="30">
                  <c:v>3.0987793744200718</c:v>
                </c:pt>
                <c:pt idx="31">
                  <c:v>2.9884640841470471</c:v>
                </c:pt>
                <c:pt idx="32">
                  <c:v>2.6189051998215285</c:v>
                </c:pt>
                <c:pt idx="33">
                  <c:v>2.2908331015278618</c:v>
                </c:pt>
                <c:pt idx="34">
                  <c:v>2.5839651885403723</c:v>
                </c:pt>
                <c:pt idx="35">
                  <c:v>2.2826307465097622</c:v>
                </c:pt>
                <c:pt idx="36">
                  <c:v>2.1063073116482505</c:v>
                </c:pt>
                <c:pt idx="37">
                  <c:v>2.0508000642972073</c:v>
                </c:pt>
                <c:pt idx="38">
                  <c:v>1.6508235655668562</c:v>
                </c:pt>
                <c:pt idx="39">
                  <c:v>2.2938802405458967</c:v>
                </c:pt>
                <c:pt idx="40">
                  <c:v>2.7769993482716089</c:v>
                </c:pt>
                <c:pt idx="41">
                  <c:v>2.7769998938471741</c:v>
                </c:pt>
                <c:pt idx="42">
                  <c:v>3.4433483505312474</c:v>
                </c:pt>
                <c:pt idx="43">
                  <c:v>3.6448029156531176</c:v>
                </c:pt>
                <c:pt idx="44">
                  <c:v>3.3980171849063621</c:v>
                </c:pt>
                <c:pt idx="45">
                  <c:v>3.3251732663953582</c:v>
                </c:pt>
                <c:pt idx="46">
                  <c:v>2.6620283378850313</c:v>
                </c:pt>
                <c:pt idx="47">
                  <c:v>2.5983834146967681</c:v>
                </c:pt>
                <c:pt idx="48">
                  <c:v>2.2556799345506571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AA12-4DB9-823F-BDC8F924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92608"/>
        <c:axId val="1771394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Share Prices Forecast'!$F$3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Share Prices Forecast'!$F$4:$F$52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9"/>
                      <c:pt idx="1">
                        <c:v>2.52</c:v>
                      </c:pt>
                      <c:pt idx="2">
                        <c:v>2.7450000000000001</c:v>
                      </c:pt>
                      <c:pt idx="3">
                        <c:v>2.5270000000000001</c:v>
                      </c:pt>
                      <c:pt idx="4">
                        <c:v>2.589</c:v>
                      </c:pt>
                      <c:pt idx="5">
                        <c:v>2.5569999999999999</c:v>
                      </c:pt>
                      <c:pt idx="6">
                        <c:v>2.9049999999999998</c:v>
                      </c:pt>
                      <c:pt idx="7">
                        <c:v>2.6680000000000001</c:v>
                      </c:pt>
                      <c:pt idx="8">
                        <c:v>2.895</c:v>
                      </c:pt>
                      <c:pt idx="9">
                        <c:v>2.6970000000000001</c:v>
                      </c:pt>
                      <c:pt idx="10">
                        <c:v>3.1309999999999998</c:v>
                      </c:pt>
                      <c:pt idx="11">
                        <c:v>3.9750000000000001</c:v>
                      </c:pt>
                      <c:pt idx="12">
                        <c:v>3.7749999999999999</c:v>
                      </c:pt>
                      <c:pt idx="13">
                        <c:v>3.6960000000000002</c:v>
                      </c:pt>
                      <c:pt idx="14">
                        <c:v>4.181</c:v>
                      </c:pt>
                      <c:pt idx="15">
                        <c:v>3.0059999999999998</c:v>
                      </c:pt>
                      <c:pt idx="16">
                        <c:v>3.0249999999999999</c:v>
                      </c:pt>
                      <c:pt idx="17">
                        <c:v>3.4279999999999999</c:v>
                      </c:pt>
                      <c:pt idx="18">
                        <c:v>3.5129999999999999</c:v>
                      </c:pt>
                      <c:pt idx="19">
                        <c:v>3.6070000000000002</c:v>
                      </c:pt>
                      <c:pt idx="20">
                        <c:v>3.5310000000000001</c:v>
                      </c:pt>
                      <c:pt idx="21">
                        <c:v>3.2610000000000001</c:v>
                      </c:pt>
                      <c:pt idx="22">
                        <c:v>3.6389999999999998</c:v>
                      </c:pt>
                      <c:pt idx="23">
                        <c:v>3.363</c:v>
                      </c:pt>
                      <c:pt idx="24">
                        <c:v>3.613</c:v>
                      </c:pt>
                      <c:pt idx="25">
                        <c:v>3.3620000000000001</c:v>
                      </c:pt>
                      <c:pt idx="26">
                        <c:v>3.4129999999999998</c:v>
                      </c:pt>
                      <c:pt idx="27">
                        <c:v>2.944</c:v>
                      </c:pt>
                      <c:pt idx="28">
                        <c:v>3.1259999999999999</c:v>
                      </c:pt>
                      <c:pt idx="29">
                        <c:v>3.47</c:v>
                      </c:pt>
                      <c:pt idx="30">
                        <c:v>3.0379999999999998</c:v>
                      </c:pt>
                      <c:pt idx="31">
                        <c:v>2.9670000000000001</c:v>
                      </c:pt>
                      <c:pt idx="32">
                        <c:v>2.5470000000000002</c:v>
                      </c:pt>
                      <c:pt idx="33">
                        <c:v>2.2269999999999999</c:v>
                      </c:pt>
                      <c:pt idx="34">
                        <c:v>2.641</c:v>
                      </c:pt>
                      <c:pt idx="35">
                        <c:v>2.2240000000000002</c:v>
                      </c:pt>
                      <c:pt idx="36">
                        <c:v>2.0720000000000001</c:v>
                      </c:pt>
                      <c:pt idx="37">
                        <c:v>2.04</c:v>
                      </c:pt>
                      <c:pt idx="38">
                        <c:v>1.573</c:v>
                      </c:pt>
                      <c:pt idx="39">
                        <c:v>2.419</c:v>
                      </c:pt>
                      <c:pt idx="40">
                        <c:v>2.871</c:v>
                      </c:pt>
                      <c:pt idx="41">
                        <c:v>2.7770000000000001</c:v>
                      </c:pt>
                      <c:pt idx="42">
                        <c:v>3.573</c:v>
                      </c:pt>
                      <c:pt idx="43">
                        <c:v>3.6840000000000002</c:v>
                      </c:pt>
                      <c:pt idx="44">
                        <c:v>3.35</c:v>
                      </c:pt>
                      <c:pt idx="45">
                        <c:v>3.3109999999999999</c:v>
                      </c:pt>
                      <c:pt idx="46">
                        <c:v>2.5329999999999999</c:v>
                      </c:pt>
                      <c:pt idx="47">
                        <c:v>2.5859999999999999</c:v>
                      </c:pt>
                      <c:pt idx="48">
                        <c:v>2.1890000000000001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AA12-4DB9-823F-BDC8F924FFF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Forecast'!$J$3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Forecast'!$J$4:$J$52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 formatCode="_(* #,##0.00_);_(* \(#,##0.00\);_(* &quot;-&quot;??_);_(@_)">
                        <c:v>2.5973333333333337</c:v>
                      </c:pt>
                      <c:pt idx="4" formatCode="_(* #,##0.00_);_(* \(#,##0.00\);_(* &quot;-&quot;??_);_(@_)">
                        <c:v>2.6203333333333334</c:v>
                      </c:pt>
                      <c:pt idx="5" formatCode="_(* #,##0.00_);_(* \(#,##0.00\);_(* &quot;-&quot;??_);_(@_)">
                        <c:v>2.5576666666666665</c:v>
                      </c:pt>
                      <c:pt idx="6" formatCode="_(* #,##0.00_);_(* \(#,##0.00\);_(* &quot;-&quot;??_);_(@_)">
                        <c:v>2.6836666666666669</c:v>
                      </c:pt>
                      <c:pt idx="7" formatCode="_(* #,##0.00_);_(* \(#,##0.00\);_(* &quot;-&quot;??_);_(@_)">
                        <c:v>2.7099999999999995</c:v>
                      </c:pt>
                      <c:pt idx="8" formatCode="_(* #,##0.00_);_(* \(#,##0.00\);_(* &quot;-&quot;??_);_(@_)">
                        <c:v>2.8226666666666667</c:v>
                      </c:pt>
                      <c:pt idx="9" formatCode="_(* #,##0.00_);_(* \(#,##0.00\);_(* &quot;-&quot;??_);_(@_)">
                        <c:v>2.7533333333333339</c:v>
                      </c:pt>
                      <c:pt idx="10" formatCode="_(* #,##0.00_);_(* \(#,##0.00\);_(* &quot;-&quot;??_);_(@_)">
                        <c:v>2.9076666666666671</c:v>
                      </c:pt>
                      <c:pt idx="11" formatCode="_(* #,##0.00_);_(* \(#,##0.00\);_(* &quot;-&quot;??_);_(@_)">
                        <c:v>3.2676666666666665</c:v>
                      </c:pt>
                      <c:pt idx="12" formatCode="_(* #,##0.00_);_(* \(#,##0.00\);_(* &quot;-&quot;??_);_(@_)">
                        <c:v>3.6270000000000002</c:v>
                      </c:pt>
                      <c:pt idx="13" formatCode="_(* #,##0.00_);_(* \(#,##0.00\);_(* &quot;-&quot;??_);_(@_)">
                        <c:v>3.8153333333333332</c:v>
                      </c:pt>
                      <c:pt idx="14" formatCode="_(* #,##0.00_);_(* \(#,##0.00\);_(* &quot;-&quot;??_);_(@_)">
                        <c:v>3.8840000000000003</c:v>
                      </c:pt>
                      <c:pt idx="15" formatCode="_(* #,##0.00_);_(* \(#,##0.00\);_(* &quot;-&quot;??_);_(@_)">
                        <c:v>3.6276666666666668</c:v>
                      </c:pt>
                      <c:pt idx="16" formatCode="_(* #,##0.00_);_(* \(#,##0.00\);_(* &quot;-&quot;??_);_(@_)">
                        <c:v>3.4039999999999999</c:v>
                      </c:pt>
                      <c:pt idx="17" formatCode="_(* #,##0.00_);_(* \(#,##0.00\);_(* &quot;-&quot;??_);_(@_)">
                        <c:v>3.153</c:v>
                      </c:pt>
                      <c:pt idx="18" formatCode="_(* #,##0.00_);_(* \(#,##0.00\);_(* &quot;-&quot;??_);_(@_)">
                        <c:v>3.3219999999999996</c:v>
                      </c:pt>
                      <c:pt idx="19" formatCode="_(* #,##0.00_);_(* \(#,##0.00\);_(* &quot;-&quot;??_);_(@_)">
                        <c:v>3.516</c:v>
                      </c:pt>
                      <c:pt idx="20" formatCode="_(* #,##0.00_);_(* \(#,##0.00\);_(* &quot;-&quot;??_);_(@_)">
                        <c:v>3.5503333333333331</c:v>
                      </c:pt>
                      <c:pt idx="21" formatCode="_(* #,##0.00_);_(* \(#,##0.00\);_(* &quot;-&quot;??_);_(@_)">
                        <c:v>3.4663333333333335</c:v>
                      </c:pt>
                      <c:pt idx="22" formatCode="_(* #,##0.00_);_(* \(#,##0.00\);_(* &quot;-&quot;??_);_(@_)">
                        <c:v>3.4769999999999999</c:v>
                      </c:pt>
                      <c:pt idx="23" formatCode="_(* #,##0.00_);_(* \(#,##0.00\);_(* &quot;-&quot;??_);_(@_)">
                        <c:v>3.4209999999999998</c:v>
                      </c:pt>
                      <c:pt idx="24" formatCode="_(* #,##0.00_);_(* \(#,##0.00\);_(* &quot;-&quot;??_);_(@_)">
                        <c:v>3.5383333333333336</c:v>
                      </c:pt>
                      <c:pt idx="25" formatCode="_(* #,##0.00_);_(* \(#,##0.00\);_(* &quot;-&quot;??_);_(@_)">
                        <c:v>3.4460000000000002</c:v>
                      </c:pt>
                      <c:pt idx="26" formatCode="_(* #,##0.00_);_(* \(#,##0.00\);_(* &quot;-&quot;??_);_(@_)">
                        <c:v>3.4626666666666668</c:v>
                      </c:pt>
                      <c:pt idx="27" formatCode="_(* #,##0.00_);_(* \(#,##0.00\);_(* &quot;-&quot;??_);_(@_)">
                        <c:v>3.2396666666666669</c:v>
                      </c:pt>
                      <c:pt idx="28" formatCode="_(* #,##0.00_);_(* \(#,##0.00\);_(* &quot;-&quot;??_);_(@_)">
                        <c:v>3.1609999999999996</c:v>
                      </c:pt>
                      <c:pt idx="29" formatCode="_(* #,##0.00_);_(* \(#,##0.00\);_(* &quot;-&quot;??_);_(@_)">
                        <c:v>3.18</c:v>
                      </c:pt>
                      <c:pt idx="30" formatCode="_(* #,##0.00_);_(* \(#,##0.00\);_(* &quot;-&quot;??_);_(@_)">
                        <c:v>3.2113333333333336</c:v>
                      </c:pt>
                      <c:pt idx="31" formatCode="_(* #,##0.00_);_(* \(#,##0.00\);_(* &quot;-&quot;??_);_(@_)">
                        <c:v>3.1583333333333332</c:v>
                      </c:pt>
                      <c:pt idx="32" formatCode="_(* #,##0.00_);_(* \(#,##0.00\);_(* &quot;-&quot;??_);_(@_)">
                        <c:v>2.8506666666666667</c:v>
                      </c:pt>
                      <c:pt idx="33" formatCode="_(* #,##0.00_);_(* \(#,##0.00\);_(* &quot;-&quot;??_);_(@_)">
                        <c:v>2.5803333333333334</c:v>
                      </c:pt>
                      <c:pt idx="34" formatCode="_(* #,##0.00_);_(* \(#,##0.00\);_(* &quot;-&quot;??_);_(@_)">
                        <c:v>2.4716666666666667</c:v>
                      </c:pt>
                      <c:pt idx="35" formatCode="_(* #,##0.00_);_(* \(#,##0.00\);_(* &quot;-&quot;??_);_(@_)">
                        <c:v>2.3640000000000003</c:v>
                      </c:pt>
                      <c:pt idx="36" formatCode="_(* #,##0.00_);_(* \(#,##0.00\);_(* &quot;-&quot;??_);_(@_)">
                        <c:v>2.3123333333333336</c:v>
                      </c:pt>
                      <c:pt idx="37" formatCode="_(* #,##0.00_);_(* \(#,##0.00\);_(* &quot;-&quot;??_);_(@_)">
                        <c:v>2.1120000000000001</c:v>
                      </c:pt>
                      <c:pt idx="38" formatCode="_(* #,##0.00_);_(* \(#,##0.00\);_(* &quot;-&quot;??_);_(@_)">
                        <c:v>1.8950000000000002</c:v>
                      </c:pt>
                      <c:pt idx="39" formatCode="_(* #,##0.00_);_(* \(#,##0.00\);_(* &quot;-&quot;??_);_(@_)">
                        <c:v>2.0106666666666668</c:v>
                      </c:pt>
                      <c:pt idx="40" formatCode="_(* #,##0.00_);_(* \(#,##0.00\);_(* &quot;-&quot;??_);_(@_)">
                        <c:v>2.2876666666666665</c:v>
                      </c:pt>
                      <c:pt idx="41" formatCode="_(* #,##0.00_);_(* \(#,##0.00\);_(* &quot;-&quot;??_);_(@_)">
                        <c:v>2.6890000000000001</c:v>
                      </c:pt>
                      <c:pt idx="42" formatCode="_(* #,##0.00_);_(* \(#,##0.00\);_(* &quot;-&quot;??_);_(@_)">
                        <c:v>3.0736666666666665</c:v>
                      </c:pt>
                      <c:pt idx="43" formatCode="_(* #,##0.00_);_(* \(#,##0.00\);_(* &quot;-&quot;??_);_(@_)">
                        <c:v>3.3446666666666665</c:v>
                      </c:pt>
                      <c:pt idx="44" formatCode="_(* #,##0.00_);_(* \(#,##0.00\);_(* &quot;-&quot;??_);_(@_)">
                        <c:v>3.5356666666666663</c:v>
                      </c:pt>
                      <c:pt idx="45" formatCode="_(* #,##0.00_);_(* \(#,##0.00\);_(* &quot;-&quot;??_);_(@_)">
                        <c:v>3.4483333333333337</c:v>
                      </c:pt>
                      <c:pt idx="46" formatCode="_(* #,##0.00_);_(* \(#,##0.00\);_(* &quot;-&quot;??_);_(@_)">
                        <c:v>3.0646666666666662</c:v>
                      </c:pt>
                      <c:pt idx="47" formatCode="_(* #,##0.00_);_(* \(#,##0.00\);_(* &quot;-&quot;??_);_(@_)">
                        <c:v>2.81</c:v>
                      </c:pt>
                      <c:pt idx="48" formatCode="_(* #,##0.00_);_(* \(#,##0.00\);_(* &quot;-&quot;??_);_(@_)">
                        <c:v>2.4359999999999999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12-4DB9-823F-BDC8F924FFFB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Forecast'!$N$3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Forecast'!$N$4:$N$52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 formatCode="_(* #,##0.00_);_(* \(#,##0.00\);_(* &quot;-&quot;??_);_(@_)">
                        <c:v>2.5952500000000001</c:v>
                      </c:pt>
                      <c:pt idx="5" formatCode="_(* #,##0.00_);_(* \(#,##0.00\);_(* &quot;-&quot;??_);_(@_)">
                        <c:v>2.6045000000000003</c:v>
                      </c:pt>
                      <c:pt idx="6" formatCode="_(* #,##0.00_);_(* \(#,##0.00\);_(* &quot;-&quot;??_);_(@_)">
                        <c:v>2.6444999999999999</c:v>
                      </c:pt>
                      <c:pt idx="7" formatCode="_(* #,##0.00_);_(* \(#,##0.00\);_(* &quot;-&quot;??_);_(@_)">
                        <c:v>2.6797500000000003</c:v>
                      </c:pt>
                      <c:pt idx="8" formatCode="_(* #,##0.00_);_(* \(#,##0.00\);_(* &quot;-&quot;??_);_(@_)">
                        <c:v>2.7562499999999996</c:v>
                      </c:pt>
                      <c:pt idx="9" formatCode="_(* #,##0.00_);_(* \(#,##0.00\);_(* &quot;-&quot;??_);_(@_)">
                        <c:v>2.7912499999999998</c:v>
                      </c:pt>
                      <c:pt idx="10" formatCode="_(* #,##0.00_);_(* \(#,##0.00\);_(* &quot;-&quot;??_);_(@_)">
                        <c:v>2.8477500000000004</c:v>
                      </c:pt>
                      <c:pt idx="11" formatCode="_(* #,##0.00_);_(* \(#,##0.00\);_(* &quot;-&quot;??_);_(@_)">
                        <c:v>3.1745000000000001</c:v>
                      </c:pt>
                      <c:pt idx="12" formatCode="_(* #,##0.00_);_(* \(#,##0.00\);_(* &quot;-&quot;??_);_(@_)">
                        <c:v>3.3944999999999999</c:v>
                      </c:pt>
                      <c:pt idx="13" formatCode="_(* #,##0.00_);_(* \(#,##0.00\);_(* &quot;-&quot;??_);_(@_)">
                        <c:v>3.64425</c:v>
                      </c:pt>
                      <c:pt idx="14" formatCode="_(* #,##0.00_);_(* \(#,##0.00\);_(* &quot;-&quot;??_);_(@_)">
                        <c:v>3.9067499999999997</c:v>
                      </c:pt>
                      <c:pt idx="15" formatCode="_(* #,##0.00_);_(* \(#,##0.00\);_(* &quot;-&quot;??_);_(@_)">
                        <c:v>3.6645000000000003</c:v>
                      </c:pt>
                      <c:pt idx="16" formatCode="_(* #,##0.00_);_(* \(#,##0.00\);_(* &quot;-&quot;??_);_(@_)">
                        <c:v>3.4770000000000003</c:v>
                      </c:pt>
                      <c:pt idx="17" formatCode="_(* #,##0.00_);_(* \(#,##0.00\);_(* &quot;-&quot;??_);_(@_)">
                        <c:v>3.41</c:v>
                      </c:pt>
                      <c:pt idx="18" formatCode="_(* #,##0.00_);_(* \(#,##0.00\);_(* &quot;-&quot;??_);_(@_)">
                        <c:v>3.2429999999999999</c:v>
                      </c:pt>
                      <c:pt idx="19" formatCode="_(* #,##0.00_);_(* \(#,##0.00\);_(* &quot;-&quot;??_);_(@_)">
                        <c:v>3.3932500000000001</c:v>
                      </c:pt>
                      <c:pt idx="20" formatCode="_(* #,##0.00_);_(* \(#,##0.00\);_(* &quot;-&quot;??_);_(@_)">
                        <c:v>3.5197500000000002</c:v>
                      </c:pt>
                      <c:pt idx="21" formatCode="_(* #,##0.00_);_(* \(#,##0.00\);_(* &quot;-&quot;??_);_(@_)">
                        <c:v>3.4779999999999998</c:v>
                      </c:pt>
                      <c:pt idx="22" formatCode="_(* #,##0.00_);_(* \(#,##0.00\);_(* &quot;-&quot;??_);_(@_)">
                        <c:v>3.5095000000000001</c:v>
                      </c:pt>
                      <c:pt idx="23" formatCode="_(* #,##0.00_);_(* \(#,##0.00\);_(* &quot;-&quot;??_);_(@_)">
                        <c:v>3.4484999999999997</c:v>
                      </c:pt>
                      <c:pt idx="24" formatCode="_(* #,##0.00_);_(* \(#,##0.00\);_(* &quot;-&quot;??_);_(@_)">
                        <c:v>3.4689999999999999</c:v>
                      </c:pt>
                      <c:pt idx="25" formatCode="_(* #,##0.00_);_(* \(#,##0.00\);_(* &quot;-&quot;??_);_(@_)">
                        <c:v>3.4942500000000001</c:v>
                      </c:pt>
                      <c:pt idx="26" formatCode="_(* #,##0.00_);_(* \(#,##0.00\);_(* &quot;-&quot;??_);_(@_)">
                        <c:v>3.4377500000000003</c:v>
                      </c:pt>
                      <c:pt idx="27" formatCode="_(* #,##0.00_);_(* \(#,##0.00\);_(* &quot;-&quot;??_);_(@_)">
                        <c:v>3.3330000000000002</c:v>
                      </c:pt>
                      <c:pt idx="28" formatCode="_(* #,##0.00_);_(* \(#,##0.00\);_(* &quot;-&quot;??_);_(@_)">
                        <c:v>3.2112500000000002</c:v>
                      </c:pt>
                      <c:pt idx="29" formatCode="_(* #,##0.00_);_(* \(#,##0.00\);_(* &quot;-&quot;??_);_(@_)">
                        <c:v>3.2382499999999999</c:v>
                      </c:pt>
                      <c:pt idx="30" formatCode="_(* #,##0.00_);_(* \(#,##0.00\);_(* &quot;-&quot;??_);_(@_)">
                        <c:v>3.1445000000000003</c:v>
                      </c:pt>
                      <c:pt idx="31" formatCode="_(* #,##0.00_);_(* \(#,##0.00\);_(* &quot;-&quot;??_);_(@_)">
                        <c:v>3.1502500000000002</c:v>
                      </c:pt>
                      <c:pt idx="32" formatCode="_(* #,##0.00_);_(* \(#,##0.00\);_(* &quot;-&quot;??_);_(@_)">
                        <c:v>3.0055000000000001</c:v>
                      </c:pt>
                      <c:pt idx="33" formatCode="_(* #,##0.00_);_(* \(#,##0.00\);_(* &quot;-&quot;??_);_(@_)">
                        <c:v>2.69475</c:v>
                      </c:pt>
                      <c:pt idx="34" formatCode="_(* #,##0.00_);_(* \(#,##0.00\);_(* &quot;-&quot;??_);_(@_)">
                        <c:v>2.5954999999999999</c:v>
                      </c:pt>
                      <c:pt idx="35" formatCode="_(* #,##0.00_);_(* \(#,##0.00\);_(* &quot;-&quot;??_);_(@_)">
                        <c:v>2.4097499999999998</c:v>
                      </c:pt>
                      <c:pt idx="36" formatCode="_(* #,##0.00_);_(* \(#,##0.00\);_(* &quot;-&quot;??_);_(@_)">
                        <c:v>2.2910000000000004</c:v>
                      </c:pt>
                      <c:pt idx="37" formatCode="_(* #,##0.00_);_(* \(#,##0.00\);_(* &quot;-&quot;??_);_(@_)">
                        <c:v>2.2442500000000001</c:v>
                      </c:pt>
                      <c:pt idx="38" formatCode="_(* #,##0.00_);_(* \(#,##0.00\);_(* &quot;-&quot;??_);_(@_)">
                        <c:v>1.9772500000000002</c:v>
                      </c:pt>
                      <c:pt idx="39" formatCode="_(* #,##0.00_);_(* \(#,##0.00\);_(* &quot;-&quot;??_);_(@_)">
                        <c:v>2.0260000000000002</c:v>
                      </c:pt>
                      <c:pt idx="40" formatCode="_(* #,##0.00_);_(* \(#,##0.00\);_(* &quot;-&quot;??_);_(@_)">
                        <c:v>2.2257500000000001</c:v>
                      </c:pt>
                      <c:pt idx="41" formatCode="_(* #,##0.00_);_(* \(#,##0.00\);_(* &quot;-&quot;??_);_(@_)">
                        <c:v>2.41</c:v>
                      </c:pt>
                      <c:pt idx="42" formatCode="_(* #,##0.00_);_(* \(#,##0.00\);_(* &quot;-&quot;??_);_(@_)">
                        <c:v>2.91</c:v>
                      </c:pt>
                      <c:pt idx="43" formatCode="_(* #,##0.00_);_(* \(#,##0.00\);_(* &quot;-&quot;??_);_(@_)">
                        <c:v>3.2262500000000003</c:v>
                      </c:pt>
                      <c:pt idx="44" formatCode="_(* #,##0.00_);_(* \(#,##0.00\);_(* &quot;-&quot;??_);_(@_)">
                        <c:v>3.3459999999999996</c:v>
                      </c:pt>
                      <c:pt idx="45" formatCode="_(* #,##0.00_);_(* \(#,##0.00\);_(* &quot;-&quot;??_);_(@_)">
                        <c:v>3.4794999999999998</c:v>
                      </c:pt>
                      <c:pt idx="46" formatCode="_(* #,##0.00_);_(* \(#,##0.00\);_(* &quot;-&quot;??_);_(@_)">
                        <c:v>3.2195</c:v>
                      </c:pt>
                      <c:pt idx="47" formatCode="_(* #,##0.00_);_(* \(#,##0.00\);_(* &quot;-&quot;??_);_(@_)">
                        <c:v>2.9449999999999998</c:v>
                      </c:pt>
                      <c:pt idx="48" formatCode="_(* #,##0.00_);_(* \(#,##0.00\);_(* &quot;-&quot;??_);_(@_)">
                        <c:v>2.6547499999999999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12-4DB9-823F-BDC8F924FFF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Forecast'!$R$3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Share Prices Forecast'!$R$4:$R$52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 formatCode="_(* #,##0.00_);_(* \(#,##0.00\);_(* &quot;-&quot;??_);_(@_)">
                        <c:v>2.5947</c:v>
                      </c:pt>
                      <c:pt idx="5" formatCode="_(* #,##0.00_);_(* \(#,##0.00\);_(* &quot;-&quot;??_);_(@_)">
                        <c:v>2.5794000000000001</c:v>
                      </c:pt>
                      <c:pt idx="6" formatCode="_(* #,##0.00_);_(* \(#,##0.00\);_(* &quot;-&quot;??_);_(@_)">
                        <c:v>2.6995999999999998</c:v>
                      </c:pt>
                      <c:pt idx="7" formatCode="_(* #,##0.00_);_(* \(#,##0.00\);_(* &quot;-&quot;??_);_(@_)">
                        <c:v>2.7090000000000001</c:v>
                      </c:pt>
                      <c:pt idx="8" formatCode="_(* #,##0.00_);_(* \(#,##0.00\);_(* &quot;-&quot;??_);_(@_)">
                        <c:v>2.7951000000000001</c:v>
                      </c:pt>
                      <c:pt idx="9" formatCode="_(* #,##0.00_);_(* \(#,##0.00\);_(* &quot;-&quot;??_);_(@_)">
                        <c:v>2.7713999999999999</c:v>
                      </c:pt>
                      <c:pt idx="10" formatCode="_(* #,##0.00_);_(* \(#,##0.00\);_(* &quot;-&quot;??_);_(@_)">
                        <c:v>2.9073000000000002</c:v>
                      </c:pt>
                      <c:pt idx="11" formatCode="_(* #,##0.00_);_(* \(#,##0.00\);_(* &quot;-&quot;??_);_(@_)">
                        <c:v>3.3582000000000001</c:v>
                      </c:pt>
                      <c:pt idx="12" formatCode="_(* #,##0.00_);_(* \(#,##0.00\);_(* &quot;-&quot;??_);_(@_)">
                        <c:v>3.5984000000000003</c:v>
                      </c:pt>
                      <c:pt idx="13" formatCode="_(* #,##0.00_);_(* \(#,##0.00\);_(* &quot;-&quot;??_);_(@_)">
                        <c:v>3.7190000000000003</c:v>
                      </c:pt>
                      <c:pt idx="14" formatCode="_(* #,##0.00_);_(* \(#,##0.00\);_(* &quot;-&quot;??_);_(@_)">
                        <c:v>3.9337000000000004</c:v>
                      </c:pt>
                      <c:pt idx="15" formatCode="_(* #,##0.00_);_(* \(#,##0.00\);_(* &quot;-&quot;??_);_(@_)">
                        <c:v>3.5734000000000004</c:v>
                      </c:pt>
                      <c:pt idx="16" formatCode="_(* #,##0.00_);_(* \(#,##0.00\);_(* &quot;-&quot;??_);_(@_)">
                        <c:v>3.3175999999999997</c:v>
                      </c:pt>
                      <c:pt idx="17" formatCode="_(* #,##0.00_);_(* \(#,##0.00\);_(* &quot;-&quot;??_);_(@_)">
                        <c:v>3.2979999999999996</c:v>
                      </c:pt>
                      <c:pt idx="18" formatCode="_(* #,##0.00_);_(* \(#,##0.00\);_(* &quot;-&quot;??_);_(@_)">
                        <c:v>3.3391999999999995</c:v>
                      </c:pt>
                      <c:pt idx="19" formatCode="_(* #,##0.00_);_(* \(#,##0.00\);_(* &quot;-&quot;??_);_(@_)">
                        <c:v>3.4847999999999999</c:v>
                      </c:pt>
                      <c:pt idx="20" formatCode="_(* #,##0.00_);_(* \(#,##0.00\);_(* &quot;-&quot;??_);_(@_)">
                        <c:v>3.5399000000000003</c:v>
                      </c:pt>
                      <c:pt idx="21" formatCode="_(* #,##0.00_);_(* \(#,##0.00\);_(* &quot;-&quot;??_);_(@_)">
                        <c:v>3.4363999999999999</c:v>
                      </c:pt>
                      <c:pt idx="22" formatCode="_(* #,##0.00_);_(* \(#,##0.00\);_(* &quot;-&quot;??_);_(@_)">
                        <c:v>3.5008000000000004</c:v>
                      </c:pt>
                      <c:pt idx="23" formatCode="_(* #,##0.00_);_(* \(#,##0.00\);_(* &quot;-&quot;??_);_(@_)">
                        <c:v>3.4421999999999997</c:v>
                      </c:pt>
                      <c:pt idx="24" formatCode="_(* #,##0.00_);_(* \(#,##0.00\);_(* &quot;-&quot;??_);_(@_)">
                        <c:v>3.508</c:v>
                      </c:pt>
                      <c:pt idx="25" formatCode="_(* #,##0.00_);_(* \(#,##0.00\);_(* &quot;-&quot;??_);_(@_)">
                        <c:v>3.4652000000000003</c:v>
                      </c:pt>
                      <c:pt idx="26" formatCode="_(* #,##0.00_);_(* \(#,##0.00\);_(* &quot;-&quot;??_);_(@_)">
                        <c:v>3.4326999999999996</c:v>
                      </c:pt>
                      <c:pt idx="27" formatCode="_(* #,##0.00_);_(* \(#,##0.00\);_(* &quot;-&quot;??_);_(@_)">
                        <c:v>3.2352000000000003</c:v>
                      </c:pt>
                      <c:pt idx="28" formatCode="_(* #,##0.00_);_(* \(#,##0.00\);_(* &quot;-&quot;??_);_(@_)">
                        <c:v>3.1524000000000001</c:v>
                      </c:pt>
                      <c:pt idx="29" formatCode="_(* #,##0.00_);_(* \(#,##0.00\);_(* &quot;-&quot;??_);_(@_)">
                        <c:v>3.2558999999999996</c:v>
                      </c:pt>
                      <c:pt idx="30" formatCode="_(* #,##0.00_);_(* \(#,##0.00\);_(* &quot;-&quot;??_);_(@_)">
                        <c:v>3.1757999999999997</c:v>
                      </c:pt>
                      <c:pt idx="31" formatCode="_(* #,##0.00_);_(* \(#,##0.00\);_(* &quot;-&quot;??_);_(@_)">
                        <c:v>3.1048</c:v>
                      </c:pt>
                      <c:pt idx="32" formatCode="_(* #,##0.00_);_(* \(#,##0.00\);_(* &quot;-&quot;??_);_(@_)">
                        <c:v>2.8634999999999997</c:v>
                      </c:pt>
                      <c:pt idx="33" formatCode="_(* #,##0.00_);_(* \(#,##0.00\);_(* &quot;-&quot;??_);_(@_)">
                        <c:v>2.5521000000000003</c:v>
                      </c:pt>
                      <c:pt idx="34" formatCode="_(* #,##0.00_);_(* \(#,##0.00\);_(* &quot;-&quot;??_);_(@_)">
                        <c:v>2.5305999999999997</c:v>
                      </c:pt>
                      <c:pt idx="35" formatCode="_(* #,##0.00_);_(* \(#,##0.00\);_(* &quot;-&quot;??_);_(@_)">
                        <c:v>2.3820000000000006</c:v>
                      </c:pt>
                      <c:pt idx="36" formatCode="_(* #,##0.00_);_(* \(#,##0.00\);_(* &quot;-&quot;??_);_(@_)">
                        <c:v>2.2469000000000001</c:v>
                      </c:pt>
                      <c:pt idx="37" formatCode="_(* #,##0.00_);_(* \(#,##0.00\);_(* &quot;-&quot;??_);_(@_)">
                        <c:v>2.1465000000000005</c:v>
                      </c:pt>
                      <c:pt idx="38" formatCode="_(* #,##0.00_);_(* \(#,##0.00\);_(* &quot;-&quot;??_);_(@_)">
                        <c:v>1.8779999999999997</c:v>
                      </c:pt>
                      <c:pt idx="39" formatCode="_(* #,##0.00_);_(* \(#,##0.00\);_(* &quot;-&quot;??_);_(@_)">
                        <c:v>2.0547</c:v>
                      </c:pt>
                      <c:pt idx="40" formatCode="_(* #,##0.00_);_(* \(#,##0.00\);_(* &quot;-&quot;??_);_(@_)">
                        <c:v>2.3927</c:v>
                      </c:pt>
                      <c:pt idx="41" formatCode="_(* #,##0.00_);_(* \(#,##0.00\);_(* &quot;-&quot;??_);_(@_)">
                        <c:v>2.6132</c:v>
                      </c:pt>
                      <c:pt idx="42" formatCode="_(* #,##0.00_);_(* \(#,##0.00\);_(* &quot;-&quot;??_);_(@_)">
                        <c:v>3.0783999999999998</c:v>
                      </c:pt>
                      <c:pt idx="43" formatCode="_(* #,##0.00_);_(* \(#,##0.00\);_(* &quot;-&quot;??_);_(@_)">
                        <c:v>3.3880000000000003</c:v>
                      </c:pt>
                      <c:pt idx="44" formatCode="_(* #,##0.00_);_(* \(#,##0.00\);_(* &quot;-&quot;??_);_(@_)">
                        <c:v>3.4375</c:v>
                      </c:pt>
                      <c:pt idx="45" formatCode="_(* #,##0.00_);_(* \(#,##0.00\);_(* &quot;-&quot;??_);_(@_)">
                        <c:v>3.4234999999999998</c:v>
                      </c:pt>
                      <c:pt idx="46" formatCode="_(* #,##0.00_);_(* \(#,##0.00\);_(* &quot;-&quot;??_);_(@_)">
                        <c:v>3.0448999999999997</c:v>
                      </c:pt>
                      <c:pt idx="47" formatCode="_(* #,##0.00_);_(* \(#,##0.00\);_(* &quot;-&quot;??_);_(@_)">
                        <c:v>2.7915000000000001</c:v>
                      </c:pt>
                      <c:pt idx="48" formatCode="_(* #,##0.00_);_(* \(#,##0.00\);_(* &quot;-&quot;??_);_(@_)">
                        <c:v>2.4890999999999996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A12-4DB9-823F-BDC8F924FFFB}"/>
                  </c:ext>
                </c:extLst>
              </c15:ser>
            </c15:filteredLineSeries>
          </c:ext>
        </c:extLst>
      </c:lineChart>
      <c:catAx>
        <c:axId val="17713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Year</a:t>
                </a:r>
                <a:r>
                  <a:rPr lang="en-GB" baseline="0"/>
                  <a:t> and Quarter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94248"/>
        <c:crosses val="autoZero"/>
        <c:auto val="1"/>
        <c:lblAlgn val="ctr"/>
        <c:lblOffset val="100"/>
        <c:noMultiLvlLbl val="0"/>
      </c:catAx>
      <c:valAx>
        <c:axId val="177139424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closing Share Price (GBP)</a:t>
                </a:r>
              </a:p>
            </c:rich>
          </c:tx>
          <c:layout>
            <c:manualLayout>
              <c:xMode val="edge"/>
              <c:yMode val="edge"/>
              <c:x val="1.4495972272091193E-2"/>
              <c:y val="0.1874757890304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area and Number of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Charts!$I$3</c:f>
              <c:strCache>
                <c:ptCount val="1"/>
                <c:pt idx="0">
                  <c:v>Number of stores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Charts!$G$4:$G$15</c:f>
              <c:strCache>
                <c:ptCount val="12"/>
                <c:pt idx="0">
                  <c:v>FY2010/11</c:v>
                </c:pt>
                <c:pt idx="1">
                  <c:v>FY2011/12</c:v>
                </c:pt>
                <c:pt idx="2">
                  <c:v>FY2012/13</c:v>
                </c:pt>
                <c:pt idx="3">
                  <c:v>FY2013/14</c:v>
                </c:pt>
                <c:pt idx="4">
                  <c:v>FY2014/15</c:v>
                </c:pt>
                <c:pt idx="5">
                  <c:v>FY2015/16</c:v>
                </c:pt>
                <c:pt idx="6">
                  <c:v>FY2016/17</c:v>
                </c:pt>
                <c:pt idx="7">
                  <c:v>FY2017/18</c:v>
                </c:pt>
                <c:pt idx="8">
                  <c:v>FY2018/19</c:v>
                </c:pt>
                <c:pt idx="9">
                  <c:v>FY2019/20</c:v>
                </c:pt>
                <c:pt idx="10">
                  <c:v>FY2020/21</c:v>
                </c:pt>
                <c:pt idx="11">
                  <c:v>FY2021/22</c:v>
                </c:pt>
              </c:strCache>
            </c:strRef>
          </c:cat>
          <c:val>
            <c:numRef>
              <c:f>Charts!$I$4:$I$15</c:f>
              <c:numCache>
                <c:formatCode>General</c:formatCode>
                <c:ptCount val="12"/>
                <c:pt idx="0">
                  <c:v>856</c:v>
                </c:pt>
                <c:pt idx="1">
                  <c:v>1194</c:v>
                </c:pt>
                <c:pt idx="2">
                  <c:v>955</c:v>
                </c:pt>
                <c:pt idx="3">
                  <c:v>1474</c:v>
                </c:pt>
                <c:pt idx="4">
                  <c:v>1025</c:v>
                </c:pt>
                <c:pt idx="5">
                  <c:v>1386</c:v>
                </c:pt>
                <c:pt idx="6">
                  <c:v>1156</c:v>
                </c:pt>
                <c:pt idx="7">
                  <c:v>1280</c:v>
                </c:pt>
                <c:pt idx="8">
                  <c:v>1331</c:v>
                </c:pt>
                <c:pt idx="9">
                  <c:v>1367</c:v>
                </c:pt>
                <c:pt idx="10">
                  <c:v>1124</c:v>
                </c:pt>
                <c:pt idx="11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F-4616-A30A-D0759BCD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6311496"/>
        <c:axId val="566304936"/>
      </c:barChart>
      <c:lineChart>
        <c:grouping val="standard"/>
        <c:varyColors val="0"/>
        <c:ser>
          <c:idx val="0"/>
          <c:order val="0"/>
          <c:tx>
            <c:strRef>
              <c:f>Charts!$H$3</c:f>
              <c:strCache>
                <c:ptCount val="1"/>
                <c:pt idx="0">
                  <c:v>Sales area (000s 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Charts!$G$4:$G$15</c:f>
              <c:strCache>
                <c:ptCount val="12"/>
                <c:pt idx="0">
                  <c:v>FY2010/11</c:v>
                </c:pt>
                <c:pt idx="1">
                  <c:v>FY2011/12</c:v>
                </c:pt>
                <c:pt idx="2">
                  <c:v>FY2012/13</c:v>
                </c:pt>
                <c:pt idx="3">
                  <c:v>FY2013/14</c:v>
                </c:pt>
                <c:pt idx="4">
                  <c:v>FY2014/15</c:v>
                </c:pt>
                <c:pt idx="5">
                  <c:v>FY2015/16</c:v>
                </c:pt>
                <c:pt idx="6">
                  <c:v>FY2016/17</c:v>
                </c:pt>
                <c:pt idx="7">
                  <c:v>FY2017/18</c:v>
                </c:pt>
                <c:pt idx="8">
                  <c:v>FY2018/19</c:v>
                </c:pt>
                <c:pt idx="9">
                  <c:v>FY2019/20</c:v>
                </c:pt>
                <c:pt idx="10">
                  <c:v>FY2020/21</c:v>
                </c:pt>
                <c:pt idx="11">
                  <c:v>FY2021/22</c:v>
                </c:pt>
              </c:strCache>
            </c:strRef>
          </c:cat>
          <c:val>
            <c:numRef>
              <c:f>Charts!$H$4:$H$15</c:f>
              <c:numCache>
                <c:formatCode>General</c:formatCode>
                <c:ptCount val="12"/>
                <c:pt idx="0">
                  <c:v>5250</c:v>
                </c:pt>
                <c:pt idx="1">
                  <c:v>5485</c:v>
                </c:pt>
                <c:pt idx="2">
                  <c:v>5495</c:v>
                </c:pt>
                <c:pt idx="3">
                  <c:v>5511</c:v>
                </c:pt>
                <c:pt idx="4">
                  <c:v>5561</c:v>
                </c:pt>
                <c:pt idx="5">
                  <c:v>5638</c:v>
                </c:pt>
                <c:pt idx="6">
                  <c:v>5643</c:v>
                </c:pt>
                <c:pt idx="7">
                  <c:v>5664</c:v>
                </c:pt>
                <c:pt idx="8">
                  <c:v>5664</c:v>
                </c:pt>
                <c:pt idx="9">
                  <c:v>5679</c:v>
                </c:pt>
                <c:pt idx="10">
                  <c:v>5866</c:v>
                </c:pt>
                <c:pt idx="11">
                  <c:v>5956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2F-4616-A30A-D0759BCD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193200"/>
        <c:axId val="1234187296"/>
      </c:lineChart>
      <c:catAx>
        <c:axId val="12341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87296"/>
        <c:crosses val="autoZero"/>
        <c:auto val="1"/>
        <c:lblAlgn val="ctr"/>
        <c:lblOffset val="100"/>
        <c:noMultiLvlLbl val="0"/>
      </c:catAx>
      <c:valAx>
        <c:axId val="1234187296"/>
        <c:scaling>
          <c:orientation val="minMax"/>
          <c:max val="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area</a:t>
                </a:r>
                <a:r>
                  <a:rPr lang="en-GB" baseline="0"/>
                  <a:t> (m2)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93200"/>
        <c:crosses val="autoZero"/>
        <c:crossBetween val="between"/>
      </c:valAx>
      <c:valAx>
        <c:axId val="566304936"/>
        <c:scaling>
          <c:orientation val="minMax"/>
          <c:min val="6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1496"/>
        <c:crosses val="max"/>
        <c:crossBetween val="between"/>
      </c:valAx>
      <c:catAx>
        <c:axId val="566311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304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Volume Index Forecasting - 4-Quarter Weighted Moving Average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407871594077E-2"/>
          <c:y val="0.13768472841608911"/>
          <c:w val="0.85973744821221409"/>
          <c:h val="0.62660621259306593"/>
        </c:manualLayout>
      </c:layout>
      <c:lineChart>
        <c:grouping val="standard"/>
        <c:varyColors val="0"/>
        <c:ser>
          <c:idx val="0"/>
          <c:order val="0"/>
          <c:tx>
            <c:strRef>
              <c:f>'1. Sales Volume Forecast'!$D$3</c:f>
              <c:strCache>
                <c:ptCount val="1"/>
                <c:pt idx="0">
                  <c:v>Actual sales volume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113428917593934E-2"/>
                  <c:y val="-0.22175799604400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</c:multiLvlStrRef>
          </c:cat>
          <c:val>
            <c:numRef>
              <c:f>'1. Sales Volume Forecast'!$D$4:$D$51</c:f>
              <c:numCache>
                <c:formatCode>General</c:formatCode>
                <c:ptCount val="48"/>
                <c:pt idx="0">
                  <c:v>75.5</c:v>
                </c:pt>
                <c:pt idx="1">
                  <c:v>79.400000000000006</c:v>
                </c:pt>
                <c:pt idx="2">
                  <c:v>79.599999999999994</c:v>
                </c:pt>
                <c:pt idx="3">
                  <c:v>91.9</c:v>
                </c:pt>
                <c:pt idx="4">
                  <c:v>74.8</c:v>
                </c:pt>
                <c:pt idx="5">
                  <c:v>78.900000000000006</c:v>
                </c:pt>
                <c:pt idx="6">
                  <c:v>78.099999999999994</c:v>
                </c:pt>
                <c:pt idx="7">
                  <c:v>92.6</c:v>
                </c:pt>
                <c:pt idx="8">
                  <c:v>75</c:v>
                </c:pt>
                <c:pt idx="9">
                  <c:v>79.099999999999994</c:v>
                </c:pt>
                <c:pt idx="10">
                  <c:v>79.400000000000006</c:v>
                </c:pt>
                <c:pt idx="11">
                  <c:v>92.7</c:v>
                </c:pt>
                <c:pt idx="12">
                  <c:v>75.5</c:v>
                </c:pt>
                <c:pt idx="13">
                  <c:v>79.7</c:v>
                </c:pt>
                <c:pt idx="14">
                  <c:v>80.900000000000006</c:v>
                </c:pt>
                <c:pt idx="15">
                  <c:v>95.1</c:v>
                </c:pt>
                <c:pt idx="16">
                  <c:v>77.8</c:v>
                </c:pt>
                <c:pt idx="17">
                  <c:v>83.7</c:v>
                </c:pt>
                <c:pt idx="18">
                  <c:v>83.3</c:v>
                </c:pt>
                <c:pt idx="19">
                  <c:v>99.5</c:v>
                </c:pt>
                <c:pt idx="20">
                  <c:v>81.8</c:v>
                </c:pt>
                <c:pt idx="21">
                  <c:v>86.3</c:v>
                </c:pt>
                <c:pt idx="22">
                  <c:v>86.7</c:v>
                </c:pt>
                <c:pt idx="23">
                  <c:v>101.7</c:v>
                </c:pt>
                <c:pt idx="24">
                  <c:v>84.3</c:v>
                </c:pt>
                <c:pt idx="25">
                  <c:v>89.5</c:v>
                </c:pt>
                <c:pt idx="26">
                  <c:v>90.8</c:v>
                </c:pt>
                <c:pt idx="27">
                  <c:v>108.3</c:v>
                </c:pt>
                <c:pt idx="28">
                  <c:v>85.8</c:v>
                </c:pt>
                <c:pt idx="29">
                  <c:v>92.2</c:v>
                </c:pt>
                <c:pt idx="30">
                  <c:v>92.4</c:v>
                </c:pt>
                <c:pt idx="31">
                  <c:v>109.3</c:v>
                </c:pt>
                <c:pt idx="32">
                  <c:v>87.5</c:v>
                </c:pt>
                <c:pt idx="33">
                  <c:v>93.8</c:v>
                </c:pt>
                <c:pt idx="34">
                  <c:v>95.6</c:v>
                </c:pt>
                <c:pt idx="35">
                  <c:v>111.9</c:v>
                </c:pt>
                <c:pt idx="36">
                  <c:v>90.8</c:v>
                </c:pt>
                <c:pt idx="37">
                  <c:v>97.5</c:v>
                </c:pt>
                <c:pt idx="38">
                  <c:v>98.1</c:v>
                </c:pt>
                <c:pt idx="39">
                  <c:v>113.6</c:v>
                </c:pt>
                <c:pt idx="40">
                  <c:v>91</c:v>
                </c:pt>
                <c:pt idx="41">
                  <c:v>90.2</c:v>
                </c:pt>
                <c:pt idx="42">
                  <c:v>102.5</c:v>
                </c:pt>
                <c:pt idx="43">
                  <c:v>119.4</c:v>
                </c:pt>
                <c:pt idx="44">
                  <c:v>93.7</c:v>
                </c:pt>
                <c:pt idx="45">
                  <c:v>106.4</c:v>
                </c:pt>
                <c:pt idx="46">
                  <c:v>102</c:v>
                </c:pt>
                <c:pt idx="47">
                  <c:v>118.7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69-4D7E-9AEF-0AB8A053D97E}"/>
            </c:ext>
          </c:extLst>
        </c:ser>
        <c:ser>
          <c:idx val="4"/>
          <c:order val="4"/>
          <c:tx>
            <c:strRef>
              <c:f>'1. Sales Volume Forecast'!$Q$3</c:f>
              <c:strCache>
                <c:ptCount val="1"/>
                <c:pt idx="0">
                  <c:v> 4Q WMA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Volume Forecast'!$Q$4:$Q$52</c:f>
              <c:numCache>
                <c:formatCode>_(* #,##0_);_(* \(#,##0\);_(* "-"??_);_(@_)</c:formatCode>
                <c:ptCount val="49"/>
                <c:pt idx="4">
                  <c:v>84.070000000000007</c:v>
                </c:pt>
                <c:pt idx="5">
                  <c:v>81.350000000000009</c:v>
                </c:pt>
                <c:pt idx="6">
                  <c:v>80.34</c:v>
                </c:pt>
                <c:pt idx="7">
                  <c:v>79.06</c:v>
                </c:pt>
                <c:pt idx="8">
                  <c:v>83.72999999999999</c:v>
                </c:pt>
                <c:pt idx="9">
                  <c:v>81.289999999999992</c:v>
                </c:pt>
                <c:pt idx="10">
                  <c:v>80.47</c:v>
                </c:pt>
                <c:pt idx="11">
                  <c:v>79.75</c:v>
                </c:pt>
                <c:pt idx="12">
                  <c:v>84.22</c:v>
                </c:pt>
                <c:pt idx="13">
                  <c:v>81.800000000000011</c:v>
                </c:pt>
                <c:pt idx="14">
                  <c:v>81.009999999999991</c:v>
                </c:pt>
                <c:pt idx="15">
                  <c:v>80.640000000000015</c:v>
                </c:pt>
                <c:pt idx="16">
                  <c:v>85.8</c:v>
                </c:pt>
                <c:pt idx="17">
                  <c:v>83.8</c:v>
                </c:pt>
                <c:pt idx="18">
                  <c:v>83.93</c:v>
                </c:pt>
                <c:pt idx="19">
                  <c:v>83.5</c:v>
                </c:pt>
                <c:pt idx="20">
                  <c:v>89.309999999999988</c:v>
                </c:pt>
                <c:pt idx="21">
                  <c:v>87.600000000000009</c:v>
                </c:pt>
                <c:pt idx="22">
                  <c:v>87.289999999999992</c:v>
                </c:pt>
                <c:pt idx="23">
                  <c:v>86.88000000000001</c:v>
                </c:pt>
                <c:pt idx="24">
                  <c:v>92.13000000000001</c:v>
                </c:pt>
                <c:pt idx="25">
                  <c:v>90.199999999999989</c:v>
                </c:pt>
                <c:pt idx="26">
                  <c:v>90.1</c:v>
                </c:pt>
                <c:pt idx="27">
                  <c:v>90.200000000000017</c:v>
                </c:pt>
                <c:pt idx="28">
                  <c:v>96.889999999999986</c:v>
                </c:pt>
                <c:pt idx="29">
                  <c:v>93.919999999999987</c:v>
                </c:pt>
                <c:pt idx="30">
                  <c:v>93.36</c:v>
                </c:pt>
                <c:pt idx="31">
                  <c:v>92.61</c:v>
                </c:pt>
                <c:pt idx="32">
                  <c:v>98.460000000000008</c:v>
                </c:pt>
                <c:pt idx="33">
                  <c:v>95.490000000000009</c:v>
                </c:pt>
                <c:pt idx="34">
                  <c:v>94.87</c:v>
                </c:pt>
                <c:pt idx="35">
                  <c:v>94.809999999999988</c:v>
                </c:pt>
                <c:pt idx="36">
                  <c:v>100.95</c:v>
                </c:pt>
                <c:pt idx="37">
                  <c:v>98.390000000000015</c:v>
                </c:pt>
                <c:pt idx="38">
                  <c:v>98.18</c:v>
                </c:pt>
                <c:pt idx="39">
                  <c:v>97.84</c:v>
                </c:pt>
                <c:pt idx="40">
                  <c:v>103.45</c:v>
                </c:pt>
                <c:pt idx="41">
                  <c:v>99.85</c:v>
                </c:pt>
                <c:pt idx="42">
                  <c:v>95.91</c:v>
                </c:pt>
                <c:pt idx="43">
                  <c:v>97.62</c:v>
                </c:pt>
                <c:pt idx="44">
                  <c:v>105.65</c:v>
                </c:pt>
                <c:pt idx="45">
                  <c:v>102.82000000000001</c:v>
                </c:pt>
                <c:pt idx="46">
                  <c:v>104.8</c:v>
                </c:pt>
                <c:pt idx="47">
                  <c:v>103.4</c:v>
                </c:pt>
                <c:pt idx="48">
                  <c:v>108.72999999999999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1D69-4D7E-9AEF-0AB8A053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92040"/>
        <c:axId val="104569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Volume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Volume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79.400000000000006</c:v>
                      </c:pt>
                      <c:pt idx="3">
                        <c:v>79.599999999999994</c:v>
                      </c:pt>
                      <c:pt idx="4">
                        <c:v>91.9</c:v>
                      </c:pt>
                      <c:pt idx="5">
                        <c:v>74.8</c:v>
                      </c:pt>
                      <c:pt idx="6">
                        <c:v>78.900000000000006</c:v>
                      </c:pt>
                      <c:pt idx="7">
                        <c:v>78.099999999999994</c:v>
                      </c:pt>
                      <c:pt idx="8">
                        <c:v>92.6</c:v>
                      </c:pt>
                      <c:pt idx="9">
                        <c:v>75</c:v>
                      </c:pt>
                      <c:pt idx="10">
                        <c:v>79.099999999999994</c:v>
                      </c:pt>
                      <c:pt idx="11">
                        <c:v>79.400000000000006</c:v>
                      </c:pt>
                      <c:pt idx="12">
                        <c:v>92.7</c:v>
                      </c:pt>
                      <c:pt idx="13">
                        <c:v>75.5</c:v>
                      </c:pt>
                      <c:pt idx="14">
                        <c:v>79.7</c:v>
                      </c:pt>
                      <c:pt idx="15">
                        <c:v>80.900000000000006</c:v>
                      </c:pt>
                      <c:pt idx="16">
                        <c:v>95.1</c:v>
                      </c:pt>
                      <c:pt idx="17">
                        <c:v>77.8</c:v>
                      </c:pt>
                      <c:pt idx="18">
                        <c:v>83.7</c:v>
                      </c:pt>
                      <c:pt idx="19">
                        <c:v>83.3</c:v>
                      </c:pt>
                      <c:pt idx="20">
                        <c:v>99.5</c:v>
                      </c:pt>
                      <c:pt idx="21">
                        <c:v>81.8</c:v>
                      </c:pt>
                      <c:pt idx="22">
                        <c:v>86.3</c:v>
                      </c:pt>
                      <c:pt idx="23">
                        <c:v>86.7</c:v>
                      </c:pt>
                      <c:pt idx="24">
                        <c:v>101.7</c:v>
                      </c:pt>
                      <c:pt idx="25">
                        <c:v>84.3</c:v>
                      </c:pt>
                      <c:pt idx="26">
                        <c:v>89.5</c:v>
                      </c:pt>
                      <c:pt idx="27">
                        <c:v>90.8</c:v>
                      </c:pt>
                      <c:pt idx="28">
                        <c:v>108.3</c:v>
                      </c:pt>
                      <c:pt idx="29">
                        <c:v>85.8</c:v>
                      </c:pt>
                      <c:pt idx="30">
                        <c:v>92.2</c:v>
                      </c:pt>
                      <c:pt idx="31">
                        <c:v>92.4</c:v>
                      </c:pt>
                      <c:pt idx="32">
                        <c:v>109.3</c:v>
                      </c:pt>
                      <c:pt idx="33">
                        <c:v>87.5</c:v>
                      </c:pt>
                      <c:pt idx="34">
                        <c:v>93.8</c:v>
                      </c:pt>
                      <c:pt idx="35">
                        <c:v>95.6</c:v>
                      </c:pt>
                      <c:pt idx="36">
                        <c:v>111.9</c:v>
                      </c:pt>
                      <c:pt idx="37">
                        <c:v>90.8</c:v>
                      </c:pt>
                      <c:pt idx="38">
                        <c:v>97.5</c:v>
                      </c:pt>
                      <c:pt idx="39">
                        <c:v>98.1</c:v>
                      </c:pt>
                      <c:pt idx="40">
                        <c:v>113.6</c:v>
                      </c:pt>
                      <c:pt idx="41">
                        <c:v>91</c:v>
                      </c:pt>
                      <c:pt idx="42">
                        <c:v>90.2</c:v>
                      </c:pt>
                      <c:pt idx="43">
                        <c:v>102.5</c:v>
                      </c:pt>
                      <c:pt idx="44">
                        <c:v>119.4</c:v>
                      </c:pt>
                      <c:pt idx="45">
                        <c:v>93.7</c:v>
                      </c:pt>
                      <c:pt idx="46">
                        <c:v>106.4</c:v>
                      </c:pt>
                      <c:pt idx="47">
                        <c:v>102</c:v>
                      </c:pt>
                      <c:pt idx="48">
                        <c:v>118.7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1D69-4D7E-9AEF-0AB8A053D9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78.166666666666671</c:v>
                      </c:pt>
                      <c:pt idx="4">
                        <c:v>83.63333333333334</c:v>
                      </c:pt>
                      <c:pt idx="5">
                        <c:v>82.100000000000009</c:v>
                      </c:pt>
                      <c:pt idx="6">
                        <c:v>81.86666666666666</c:v>
                      </c:pt>
                      <c:pt idx="7">
                        <c:v>77.266666666666666</c:v>
                      </c:pt>
                      <c:pt idx="8">
                        <c:v>83.2</c:v>
                      </c:pt>
                      <c:pt idx="9">
                        <c:v>81.899999999999991</c:v>
                      </c:pt>
                      <c:pt idx="10">
                        <c:v>82.233333333333334</c:v>
                      </c:pt>
                      <c:pt idx="11">
                        <c:v>77.833333333333329</c:v>
                      </c:pt>
                      <c:pt idx="12">
                        <c:v>83.733333333333334</c:v>
                      </c:pt>
                      <c:pt idx="13">
                        <c:v>82.533333333333346</c:v>
                      </c:pt>
                      <c:pt idx="14">
                        <c:v>82.633333333333326</c:v>
                      </c:pt>
                      <c:pt idx="15">
                        <c:v>78.7</c:v>
                      </c:pt>
                      <c:pt idx="16">
                        <c:v>85.233333333333334</c:v>
                      </c:pt>
                      <c:pt idx="17">
                        <c:v>84.600000000000009</c:v>
                      </c:pt>
                      <c:pt idx="18">
                        <c:v>85.533333333333317</c:v>
                      </c:pt>
                      <c:pt idx="19">
                        <c:v>81.600000000000009</c:v>
                      </c:pt>
                      <c:pt idx="20">
                        <c:v>88.833333333333329</c:v>
                      </c:pt>
                      <c:pt idx="21">
                        <c:v>88.2</c:v>
                      </c:pt>
                      <c:pt idx="22">
                        <c:v>89.2</c:v>
                      </c:pt>
                      <c:pt idx="23">
                        <c:v>84.933333333333337</c:v>
                      </c:pt>
                      <c:pt idx="24">
                        <c:v>91.566666666666663</c:v>
                      </c:pt>
                      <c:pt idx="25">
                        <c:v>90.899999999999991</c:v>
                      </c:pt>
                      <c:pt idx="26">
                        <c:v>91.833333333333329</c:v>
                      </c:pt>
                      <c:pt idx="27">
                        <c:v>88.2</c:v>
                      </c:pt>
                      <c:pt idx="28">
                        <c:v>96.2</c:v>
                      </c:pt>
                      <c:pt idx="29">
                        <c:v>94.966666666666654</c:v>
                      </c:pt>
                      <c:pt idx="30">
                        <c:v>95.433333333333337</c:v>
                      </c:pt>
                      <c:pt idx="31">
                        <c:v>90.133333333333326</c:v>
                      </c:pt>
                      <c:pt idx="32">
                        <c:v>97.966666666666683</c:v>
                      </c:pt>
                      <c:pt idx="33">
                        <c:v>96.399999999999991</c:v>
                      </c:pt>
                      <c:pt idx="34">
                        <c:v>96.866666666666674</c:v>
                      </c:pt>
                      <c:pt idx="35">
                        <c:v>92.3</c:v>
                      </c:pt>
                      <c:pt idx="36">
                        <c:v>100.43333333333332</c:v>
                      </c:pt>
                      <c:pt idx="37">
                        <c:v>99.433333333333337</c:v>
                      </c:pt>
                      <c:pt idx="38">
                        <c:v>100.06666666666666</c:v>
                      </c:pt>
                      <c:pt idx="39">
                        <c:v>95.466666666666654</c:v>
                      </c:pt>
                      <c:pt idx="40">
                        <c:v>103.06666666666666</c:v>
                      </c:pt>
                      <c:pt idx="41">
                        <c:v>100.89999999999999</c:v>
                      </c:pt>
                      <c:pt idx="42">
                        <c:v>98.266666666666666</c:v>
                      </c:pt>
                      <c:pt idx="43">
                        <c:v>94.566666666666663</c:v>
                      </c:pt>
                      <c:pt idx="44">
                        <c:v>104.03333333333335</c:v>
                      </c:pt>
                      <c:pt idx="45">
                        <c:v>105.2</c:v>
                      </c:pt>
                      <c:pt idx="46">
                        <c:v>106.5</c:v>
                      </c:pt>
                      <c:pt idx="47">
                        <c:v>100.7</c:v>
                      </c:pt>
                      <c:pt idx="48">
                        <c:v>109.03333333333335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69-4D7E-9AEF-0AB8A053D9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81.599999999999994</c:v>
                      </c:pt>
                      <c:pt idx="5">
                        <c:v>81.424999999999997</c:v>
                      </c:pt>
                      <c:pt idx="6">
                        <c:v>81.300000000000011</c:v>
                      </c:pt>
                      <c:pt idx="7">
                        <c:v>80.924999999999997</c:v>
                      </c:pt>
                      <c:pt idx="8">
                        <c:v>81.099999999999994</c:v>
                      </c:pt>
                      <c:pt idx="9">
                        <c:v>81.150000000000006</c:v>
                      </c:pt>
                      <c:pt idx="10">
                        <c:v>81.199999999999989</c:v>
                      </c:pt>
                      <c:pt idx="11">
                        <c:v>81.525000000000006</c:v>
                      </c:pt>
                      <c:pt idx="12">
                        <c:v>81.55</c:v>
                      </c:pt>
                      <c:pt idx="13">
                        <c:v>81.674999999999997</c:v>
                      </c:pt>
                      <c:pt idx="14">
                        <c:v>81.825000000000003</c:v>
                      </c:pt>
                      <c:pt idx="15">
                        <c:v>82.199999999999989</c:v>
                      </c:pt>
                      <c:pt idx="16">
                        <c:v>82.8</c:v>
                      </c:pt>
                      <c:pt idx="17">
                        <c:v>83.375</c:v>
                      </c:pt>
                      <c:pt idx="18">
                        <c:v>84.375</c:v>
                      </c:pt>
                      <c:pt idx="19">
                        <c:v>84.974999999999994</c:v>
                      </c:pt>
                      <c:pt idx="20">
                        <c:v>86.075000000000003</c:v>
                      </c:pt>
                      <c:pt idx="21">
                        <c:v>87.075000000000003</c:v>
                      </c:pt>
                      <c:pt idx="22">
                        <c:v>87.725000000000009</c:v>
                      </c:pt>
                      <c:pt idx="23">
                        <c:v>88.575000000000003</c:v>
                      </c:pt>
                      <c:pt idx="24">
                        <c:v>89.125</c:v>
                      </c:pt>
                      <c:pt idx="25">
                        <c:v>89.75</c:v>
                      </c:pt>
                      <c:pt idx="26">
                        <c:v>90.55</c:v>
                      </c:pt>
                      <c:pt idx="27">
                        <c:v>91.575000000000003</c:v>
                      </c:pt>
                      <c:pt idx="28">
                        <c:v>93.225000000000009</c:v>
                      </c:pt>
                      <c:pt idx="29">
                        <c:v>93.600000000000009</c:v>
                      </c:pt>
                      <c:pt idx="30">
                        <c:v>94.274999999999991</c:v>
                      </c:pt>
                      <c:pt idx="31">
                        <c:v>94.675000000000011</c:v>
                      </c:pt>
                      <c:pt idx="32">
                        <c:v>94.924999999999997</c:v>
                      </c:pt>
                      <c:pt idx="33">
                        <c:v>95.350000000000009</c:v>
                      </c:pt>
                      <c:pt idx="34">
                        <c:v>95.75</c:v>
                      </c:pt>
                      <c:pt idx="35">
                        <c:v>96.550000000000011</c:v>
                      </c:pt>
                      <c:pt idx="36">
                        <c:v>97.199999999999989</c:v>
                      </c:pt>
                      <c:pt idx="37">
                        <c:v>98.024999999999991</c:v>
                      </c:pt>
                      <c:pt idx="38">
                        <c:v>98.95</c:v>
                      </c:pt>
                      <c:pt idx="39">
                        <c:v>99.574999999999989</c:v>
                      </c:pt>
                      <c:pt idx="40">
                        <c:v>100</c:v>
                      </c:pt>
                      <c:pt idx="41">
                        <c:v>100.05</c:v>
                      </c:pt>
                      <c:pt idx="42">
                        <c:v>98.224999999999994</c:v>
                      </c:pt>
                      <c:pt idx="43">
                        <c:v>99.325000000000003</c:v>
                      </c:pt>
                      <c:pt idx="44">
                        <c:v>100.77500000000001</c:v>
                      </c:pt>
                      <c:pt idx="45">
                        <c:v>101.45</c:v>
                      </c:pt>
                      <c:pt idx="46">
                        <c:v>105.5</c:v>
                      </c:pt>
                      <c:pt idx="47">
                        <c:v>105.375</c:v>
                      </c:pt>
                      <c:pt idx="48">
                        <c:v>105.2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69-4D7E-9AEF-0AB8A053D9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76.27709948634039</c:v>
                      </c:pt>
                      <c:pt idx="3">
                        <c:v>76.939208276680162</c:v>
                      </c:pt>
                      <c:pt idx="4">
                        <c:v>79.9202399596128</c:v>
                      </c:pt>
                      <c:pt idx="5">
                        <c:v>78.899999999983422</c:v>
                      </c:pt>
                      <c:pt idx="6">
                        <c:v>78.899999999986733</c:v>
                      </c:pt>
                      <c:pt idx="7">
                        <c:v>78.740594977150323</c:v>
                      </c:pt>
                      <c:pt idx="8">
                        <c:v>81.502168444904129</c:v>
                      </c:pt>
                      <c:pt idx="9">
                        <c:v>80.206570558075001</c:v>
                      </c:pt>
                      <c:pt idx="10">
                        <c:v>79.98607942672129</c:v>
                      </c:pt>
                      <c:pt idx="11">
                        <c:v>79.869299421218784</c:v>
                      </c:pt>
                      <c:pt idx="12">
                        <c:v>82.425897069720861</c:v>
                      </c:pt>
                      <c:pt idx="13">
                        <c:v>81.045868593996133</c:v>
                      </c:pt>
                      <c:pt idx="14">
                        <c:v>80.777695826540736</c:v>
                      </c:pt>
                      <c:pt idx="15">
                        <c:v>80.802065700995215</c:v>
                      </c:pt>
                      <c:pt idx="16">
                        <c:v>83.651018880350378</c:v>
                      </c:pt>
                      <c:pt idx="17">
                        <c:v>82.485166632532909</c:v>
                      </c:pt>
                      <c:pt idx="18">
                        <c:v>82.727229808391328</c:v>
                      </c:pt>
                      <c:pt idx="19">
                        <c:v>82.841357865234968</c:v>
                      </c:pt>
                      <c:pt idx="20">
                        <c:v>86.160696902684762</c:v>
                      </c:pt>
                      <c:pt idx="21">
                        <c:v>85.291800665976453</c:v>
                      </c:pt>
                      <c:pt idx="22">
                        <c:v>85.492690713309386</c:v>
                      </c:pt>
                      <c:pt idx="23">
                        <c:v>85.733254668832785</c:v>
                      </c:pt>
                      <c:pt idx="24">
                        <c:v>88.914728924057854</c:v>
                      </c:pt>
                      <c:pt idx="25">
                        <c:v>87.995215212138504</c:v>
                      </c:pt>
                      <c:pt idx="26">
                        <c:v>88.295053028984654</c:v>
                      </c:pt>
                      <c:pt idx="27">
                        <c:v>88.794179440391304</c:v>
                      </c:pt>
                      <c:pt idx="28">
                        <c:v>92.680836655139927</c:v>
                      </c:pt>
                      <c:pt idx="29">
                        <c:v>91.30978674993446</c:v>
                      </c:pt>
                      <c:pt idx="30">
                        <c:v>91.487167329257375</c:v>
                      </c:pt>
                      <c:pt idx="31">
                        <c:v>91.669054970167338</c:v>
                      </c:pt>
                      <c:pt idx="32">
                        <c:v>95.18213146411054</c:v>
                      </c:pt>
                      <c:pt idx="33">
                        <c:v>93.651418537249114</c:v>
                      </c:pt>
                      <c:pt idx="34">
                        <c:v>93.681024326578211</c:v>
                      </c:pt>
                      <c:pt idx="35">
                        <c:v>94.063392277889946</c:v>
                      </c:pt>
                      <c:pt idx="36">
                        <c:v>97.617448354532684</c:v>
                      </c:pt>
                      <c:pt idx="37">
                        <c:v>96.259028966209769</c:v>
                      </c:pt>
                      <c:pt idx="38">
                        <c:v>96.506300236189688</c:v>
                      </c:pt>
                      <c:pt idx="39">
                        <c:v>96.823854920250668</c:v>
                      </c:pt>
                      <c:pt idx="40">
                        <c:v>100.16660715723656</c:v>
                      </c:pt>
                      <c:pt idx="41">
                        <c:v>98.340103128166675</c:v>
                      </c:pt>
                      <c:pt idx="42">
                        <c:v>96.718136471844616</c:v>
                      </c:pt>
                      <c:pt idx="43">
                        <c:v>97.870209081541987</c:v>
                      </c:pt>
                      <c:pt idx="44">
                        <c:v>102.16015509788802</c:v>
                      </c:pt>
                      <c:pt idx="45">
                        <c:v>100.47441607713706</c:v>
                      </c:pt>
                      <c:pt idx="46">
                        <c:v>101.65512587783543</c:v>
                      </c:pt>
                      <c:pt idx="47">
                        <c:v>101.72384421198574</c:v>
                      </c:pt>
                      <c:pt idx="48">
                        <c:v>105.10644983837039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69-4D7E-9AEF-0AB8A053D9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70.076801215482533</c:v>
                      </c:pt>
                      <c:pt idx="1">
                        <c:v>74.704237190901182</c:v>
                      </c:pt>
                      <c:pt idx="2">
                        <c:v>75.803492884977459</c:v>
                      </c:pt>
                      <c:pt idx="3">
                        <c:v>81.85206770477653</c:v>
                      </c:pt>
                      <c:pt idx="4">
                        <c:v>72.362945207683481</c:v>
                      </c:pt>
                      <c:pt idx="5">
                        <c:v>77.121628028136897</c:v>
                      </c:pt>
                      <c:pt idx="6">
                        <c:v>78.236770171669605</c:v>
                      </c:pt>
                      <c:pt idx="7">
                        <c:v>84.458585878644485</c:v>
                      </c:pt>
                      <c:pt idx="8">
                        <c:v>74.649089199884443</c:v>
                      </c:pt>
                      <c:pt idx="9">
                        <c:v>79.539018865372626</c:v>
                      </c:pt>
                      <c:pt idx="10">
                        <c:v>80.670047458361736</c:v>
                      </c:pt>
                      <c:pt idx="11">
                        <c:v>87.065104052512453</c:v>
                      </c:pt>
                      <c:pt idx="12">
                        <c:v>76.935233192085391</c:v>
                      </c:pt>
                      <c:pt idx="13">
                        <c:v>81.956409702608354</c:v>
                      </c:pt>
                      <c:pt idx="14">
                        <c:v>83.103324745053882</c:v>
                      </c:pt>
                      <c:pt idx="15">
                        <c:v>89.671622226380421</c:v>
                      </c:pt>
                      <c:pt idx="16">
                        <c:v>79.221377184286354</c:v>
                      </c:pt>
                      <c:pt idx="17">
                        <c:v>84.373800539844083</c:v>
                      </c:pt>
                      <c:pt idx="18">
                        <c:v>85.536602031746028</c:v>
                      </c:pt>
                      <c:pt idx="19">
                        <c:v>92.278140400248375</c:v>
                      </c:pt>
                      <c:pt idx="20">
                        <c:v>81.507521176487302</c:v>
                      </c:pt>
                      <c:pt idx="21">
                        <c:v>86.791191377079798</c:v>
                      </c:pt>
                      <c:pt idx="22">
                        <c:v>87.96987931843816</c:v>
                      </c:pt>
                      <c:pt idx="23">
                        <c:v>94.88465857411633</c:v>
                      </c:pt>
                      <c:pt idx="24">
                        <c:v>83.79366516868825</c:v>
                      </c:pt>
                      <c:pt idx="25">
                        <c:v>89.208582214315527</c:v>
                      </c:pt>
                      <c:pt idx="26">
                        <c:v>90.403156605130306</c:v>
                      </c:pt>
                      <c:pt idx="27">
                        <c:v>97.491176747984284</c:v>
                      </c:pt>
                      <c:pt idx="28">
                        <c:v>86.079809160889212</c:v>
                      </c:pt>
                      <c:pt idx="29">
                        <c:v>91.625973051551242</c:v>
                      </c:pt>
                      <c:pt idx="30">
                        <c:v>92.836433891822438</c:v>
                      </c:pt>
                      <c:pt idx="31">
                        <c:v>100.09769492185224</c:v>
                      </c:pt>
                      <c:pt idx="32">
                        <c:v>88.36595315309016</c:v>
                      </c:pt>
                      <c:pt idx="33">
                        <c:v>94.043363888786971</c:v>
                      </c:pt>
                      <c:pt idx="34">
                        <c:v>95.269711178514569</c:v>
                      </c:pt>
                      <c:pt idx="35">
                        <c:v>102.70421309572019</c:v>
                      </c:pt>
                      <c:pt idx="36">
                        <c:v>90.652097145291123</c:v>
                      </c:pt>
                      <c:pt idx="37">
                        <c:v>96.460754726022685</c:v>
                      </c:pt>
                      <c:pt idx="38">
                        <c:v>97.70298846520673</c:v>
                      </c:pt>
                      <c:pt idx="39">
                        <c:v>105.31073126958815</c:v>
                      </c:pt>
                      <c:pt idx="40">
                        <c:v>92.938241137492071</c:v>
                      </c:pt>
                      <c:pt idx="41">
                        <c:v>98.878145563258428</c:v>
                      </c:pt>
                      <c:pt idx="42">
                        <c:v>100.13626575189886</c:v>
                      </c:pt>
                      <c:pt idx="43">
                        <c:v>107.91724944345611</c:v>
                      </c:pt>
                      <c:pt idx="44">
                        <c:v>95.224385129693019</c:v>
                      </c:pt>
                      <c:pt idx="45">
                        <c:v>101.29553640049414</c:v>
                      </c:pt>
                      <c:pt idx="46">
                        <c:v>102.56954303859101</c:v>
                      </c:pt>
                      <c:pt idx="47">
                        <c:v>110.52376761732407</c:v>
                      </c:pt>
                      <c:pt idx="48">
                        <c:v>97.510529121893967</c:v>
                      </c:pt>
                      <c:pt idx="49">
                        <c:v>103.71292723772987</c:v>
                      </c:pt>
                      <c:pt idx="50">
                        <c:v>105.00282032528314</c:v>
                      </c:pt>
                      <c:pt idx="51">
                        <c:v>113.13028579119202</c:v>
                      </c:pt>
                      <c:pt idx="52">
                        <c:v>99.796673114094929</c:v>
                      </c:pt>
                      <c:pt idx="53">
                        <c:v>106.13031807496559</c:v>
                      </c:pt>
                      <c:pt idx="54">
                        <c:v>107.43609761197528</c:v>
                      </c:pt>
                      <c:pt idx="55">
                        <c:v>115.73680396505998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69-4D7E-9AEF-0AB8A053D9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69.936378205128221</c:v>
                      </c:pt>
                      <c:pt idx="1">
                        <c:v>75.203044871794901</c:v>
                      </c:pt>
                      <c:pt idx="2">
                        <c:v>76.26137820512821</c:v>
                      </c:pt>
                      <c:pt idx="3">
                        <c:v>91.703044871794887</c:v>
                      </c:pt>
                      <c:pt idx="4">
                        <c:v>72.273703379953389</c:v>
                      </c:pt>
                      <c:pt idx="5">
                        <c:v>77.540370046620069</c:v>
                      </c:pt>
                      <c:pt idx="6">
                        <c:v>78.598703379953392</c:v>
                      </c:pt>
                      <c:pt idx="7">
                        <c:v>94.040370046620055</c:v>
                      </c:pt>
                      <c:pt idx="8">
                        <c:v>74.611028554778557</c:v>
                      </c:pt>
                      <c:pt idx="9">
                        <c:v>79.877695221445251</c:v>
                      </c:pt>
                      <c:pt idx="10">
                        <c:v>80.936028554778559</c:v>
                      </c:pt>
                      <c:pt idx="11">
                        <c:v>96.377695221445236</c:v>
                      </c:pt>
                      <c:pt idx="12">
                        <c:v>76.948353729603724</c:v>
                      </c:pt>
                      <c:pt idx="13">
                        <c:v>82.215020396270418</c:v>
                      </c:pt>
                      <c:pt idx="14">
                        <c:v>83.273353729603741</c:v>
                      </c:pt>
                      <c:pt idx="15">
                        <c:v>98.715020396270404</c:v>
                      </c:pt>
                      <c:pt idx="16">
                        <c:v>79.28567890442892</c:v>
                      </c:pt>
                      <c:pt idx="17">
                        <c:v>84.5523455710956</c:v>
                      </c:pt>
                      <c:pt idx="18">
                        <c:v>85.610678904428909</c:v>
                      </c:pt>
                      <c:pt idx="19">
                        <c:v>101.05234557109559</c:v>
                      </c:pt>
                      <c:pt idx="20">
                        <c:v>81.623004079254088</c:v>
                      </c:pt>
                      <c:pt idx="21">
                        <c:v>86.889670745920768</c:v>
                      </c:pt>
                      <c:pt idx="22">
                        <c:v>87.94800407925409</c:v>
                      </c:pt>
                      <c:pt idx="23">
                        <c:v>103.38967074592075</c:v>
                      </c:pt>
                      <c:pt idx="24">
                        <c:v>83.960329254079255</c:v>
                      </c:pt>
                      <c:pt idx="25">
                        <c:v>89.226995920745935</c:v>
                      </c:pt>
                      <c:pt idx="26">
                        <c:v>90.285329254079258</c:v>
                      </c:pt>
                      <c:pt idx="27">
                        <c:v>105.72699592074594</c:v>
                      </c:pt>
                      <c:pt idx="28">
                        <c:v>86.297654428904423</c:v>
                      </c:pt>
                      <c:pt idx="29">
                        <c:v>91.564321095571117</c:v>
                      </c:pt>
                      <c:pt idx="30">
                        <c:v>92.622654428904426</c:v>
                      </c:pt>
                      <c:pt idx="31">
                        <c:v>108.0643210955711</c:v>
                      </c:pt>
                      <c:pt idx="32">
                        <c:v>88.634979603729619</c:v>
                      </c:pt>
                      <c:pt idx="33">
                        <c:v>93.901646270396284</c:v>
                      </c:pt>
                      <c:pt idx="34">
                        <c:v>94.959979603729607</c:v>
                      </c:pt>
                      <c:pt idx="35">
                        <c:v>110.40164627039627</c:v>
                      </c:pt>
                      <c:pt idx="36">
                        <c:v>90.972304778554786</c:v>
                      </c:pt>
                      <c:pt idx="37">
                        <c:v>96.238971445221466</c:v>
                      </c:pt>
                      <c:pt idx="38">
                        <c:v>97.297304778554789</c:v>
                      </c:pt>
                      <c:pt idx="39">
                        <c:v>112.73897144522145</c:v>
                      </c:pt>
                      <c:pt idx="40">
                        <c:v>93.309629953379954</c:v>
                      </c:pt>
                      <c:pt idx="41">
                        <c:v>98.576296620046634</c:v>
                      </c:pt>
                      <c:pt idx="42">
                        <c:v>99.634629953379957</c:v>
                      </c:pt>
                      <c:pt idx="43">
                        <c:v>115.07629662004663</c:v>
                      </c:pt>
                      <c:pt idx="44">
                        <c:v>95.646955128205121</c:v>
                      </c:pt>
                      <c:pt idx="45">
                        <c:v>100.91362179487182</c:v>
                      </c:pt>
                      <c:pt idx="46">
                        <c:v>101.97195512820512</c:v>
                      </c:pt>
                      <c:pt idx="47">
                        <c:v>117.4136217948718</c:v>
                      </c:pt>
                      <c:pt idx="48">
                        <c:v>97.984280303030303</c:v>
                      </c:pt>
                      <c:pt idx="49">
                        <c:v>103.25094696969698</c:v>
                      </c:pt>
                      <c:pt idx="50">
                        <c:v>104.30928030303031</c:v>
                      </c:pt>
                      <c:pt idx="51">
                        <c:v>119.75094696969697</c:v>
                      </c:pt>
                      <c:pt idx="52">
                        <c:v>100.32160547785548</c:v>
                      </c:pt>
                      <c:pt idx="53">
                        <c:v>105.58827214452215</c:v>
                      </c:pt>
                      <c:pt idx="54">
                        <c:v>106.64660547785547</c:v>
                      </c:pt>
                      <c:pt idx="55">
                        <c:v>122.08827214452215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69-4D7E-9AEF-0AB8A053D97E}"/>
                  </c:ext>
                </c:extLst>
              </c15:ser>
            </c15:filteredLineSeries>
          </c:ext>
        </c:extLst>
      </c:lineChart>
      <c:catAx>
        <c:axId val="10456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3024"/>
        <c:crosses val="autoZero"/>
        <c:auto val="1"/>
        <c:lblAlgn val="ctr"/>
        <c:lblOffset val="100"/>
        <c:noMultiLvlLbl val="0"/>
      </c:catAx>
      <c:valAx>
        <c:axId val="10456930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Sales Volume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Volume Index Forecasting - Simple Exponential Smoothing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407871594077E-2"/>
          <c:y val="0.13768472841608911"/>
          <c:w val="0.85973744821221409"/>
          <c:h val="0.6100785130796571"/>
        </c:manualLayout>
      </c:layout>
      <c:lineChart>
        <c:grouping val="standard"/>
        <c:varyColors val="0"/>
        <c:ser>
          <c:idx val="0"/>
          <c:order val="0"/>
          <c:tx>
            <c:strRef>
              <c:f>'1. Sales Volume Forecast'!$D$3</c:f>
              <c:strCache>
                <c:ptCount val="1"/>
                <c:pt idx="0">
                  <c:v>Actual sales volume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915047299466502E-2"/>
                  <c:y val="-0.21508882755960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</c:multiLvlStrRef>
          </c:cat>
          <c:val>
            <c:numRef>
              <c:f>'1. Sales Volume Forecast'!$D$4:$D$51</c:f>
              <c:numCache>
                <c:formatCode>General</c:formatCode>
                <c:ptCount val="48"/>
                <c:pt idx="0">
                  <c:v>75.5</c:v>
                </c:pt>
                <c:pt idx="1">
                  <c:v>79.400000000000006</c:v>
                </c:pt>
                <c:pt idx="2">
                  <c:v>79.599999999999994</c:v>
                </c:pt>
                <c:pt idx="3">
                  <c:v>91.9</c:v>
                </c:pt>
                <c:pt idx="4">
                  <c:v>74.8</c:v>
                </c:pt>
                <c:pt idx="5">
                  <c:v>78.900000000000006</c:v>
                </c:pt>
                <c:pt idx="6">
                  <c:v>78.099999999999994</c:v>
                </c:pt>
                <c:pt idx="7">
                  <c:v>92.6</c:v>
                </c:pt>
                <c:pt idx="8">
                  <c:v>75</c:v>
                </c:pt>
                <c:pt idx="9">
                  <c:v>79.099999999999994</c:v>
                </c:pt>
                <c:pt idx="10">
                  <c:v>79.400000000000006</c:v>
                </c:pt>
                <c:pt idx="11">
                  <c:v>92.7</c:v>
                </c:pt>
                <c:pt idx="12">
                  <c:v>75.5</c:v>
                </c:pt>
                <c:pt idx="13">
                  <c:v>79.7</c:v>
                </c:pt>
                <c:pt idx="14">
                  <c:v>80.900000000000006</c:v>
                </c:pt>
                <c:pt idx="15">
                  <c:v>95.1</c:v>
                </c:pt>
                <c:pt idx="16">
                  <c:v>77.8</c:v>
                </c:pt>
                <c:pt idx="17">
                  <c:v>83.7</c:v>
                </c:pt>
                <c:pt idx="18">
                  <c:v>83.3</c:v>
                </c:pt>
                <c:pt idx="19">
                  <c:v>99.5</c:v>
                </c:pt>
                <c:pt idx="20">
                  <c:v>81.8</c:v>
                </c:pt>
                <c:pt idx="21">
                  <c:v>86.3</c:v>
                </c:pt>
                <c:pt idx="22">
                  <c:v>86.7</c:v>
                </c:pt>
                <c:pt idx="23">
                  <c:v>101.7</c:v>
                </c:pt>
                <c:pt idx="24">
                  <c:v>84.3</c:v>
                </c:pt>
                <c:pt idx="25">
                  <c:v>89.5</c:v>
                </c:pt>
                <c:pt idx="26">
                  <c:v>90.8</c:v>
                </c:pt>
                <c:pt idx="27">
                  <c:v>108.3</c:v>
                </c:pt>
                <c:pt idx="28">
                  <c:v>85.8</c:v>
                </c:pt>
                <c:pt idx="29">
                  <c:v>92.2</c:v>
                </c:pt>
                <c:pt idx="30">
                  <c:v>92.4</c:v>
                </c:pt>
                <c:pt idx="31">
                  <c:v>109.3</c:v>
                </c:pt>
                <c:pt idx="32">
                  <c:v>87.5</c:v>
                </c:pt>
                <c:pt idx="33">
                  <c:v>93.8</c:v>
                </c:pt>
                <c:pt idx="34">
                  <c:v>95.6</c:v>
                </c:pt>
                <c:pt idx="35">
                  <c:v>111.9</c:v>
                </c:pt>
                <c:pt idx="36">
                  <c:v>90.8</c:v>
                </c:pt>
                <c:pt idx="37">
                  <c:v>97.5</c:v>
                </c:pt>
                <c:pt idx="38">
                  <c:v>98.1</c:v>
                </c:pt>
                <c:pt idx="39">
                  <c:v>113.6</c:v>
                </c:pt>
                <c:pt idx="40">
                  <c:v>91</c:v>
                </c:pt>
                <c:pt idx="41">
                  <c:v>90.2</c:v>
                </c:pt>
                <c:pt idx="42">
                  <c:v>102.5</c:v>
                </c:pt>
                <c:pt idx="43">
                  <c:v>119.4</c:v>
                </c:pt>
                <c:pt idx="44">
                  <c:v>93.7</c:v>
                </c:pt>
                <c:pt idx="45">
                  <c:v>106.4</c:v>
                </c:pt>
                <c:pt idx="46">
                  <c:v>102</c:v>
                </c:pt>
                <c:pt idx="47">
                  <c:v>118.7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8F-44B6-9F1E-52C9D17EC38B}"/>
            </c:ext>
          </c:extLst>
        </c:ser>
        <c:ser>
          <c:idx val="5"/>
          <c:order val="5"/>
          <c:tx>
            <c:strRef>
              <c:f>'1. Sales Volume Forecast'!$U$3</c:f>
              <c:strCache>
                <c:ptCount val="1"/>
                <c:pt idx="0">
                  <c:v> SES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Volume Forecast'!$U$4:$U$52</c:f>
              <c:numCache>
                <c:formatCode>_(* #,##0_);_(* \(#,##0\);_(* "-"??_);_(@_)</c:formatCode>
                <c:ptCount val="49"/>
                <c:pt idx="1">
                  <c:v>75.5</c:v>
                </c:pt>
                <c:pt idx="2">
                  <c:v>76.27709948634039</c:v>
                </c:pt>
                <c:pt idx="3">
                  <c:v>76.939208276680162</c:v>
                </c:pt>
                <c:pt idx="4">
                  <c:v>79.9202399596128</c:v>
                </c:pt>
                <c:pt idx="5">
                  <c:v>78.899999999983422</c:v>
                </c:pt>
                <c:pt idx="6">
                  <c:v>78.899999999986733</c:v>
                </c:pt>
                <c:pt idx="7">
                  <c:v>78.740594977150323</c:v>
                </c:pt>
                <c:pt idx="8">
                  <c:v>81.502168444904129</c:v>
                </c:pt>
                <c:pt idx="9">
                  <c:v>80.206570558075001</c:v>
                </c:pt>
                <c:pt idx="10">
                  <c:v>79.98607942672129</c:v>
                </c:pt>
                <c:pt idx="11">
                  <c:v>79.869299421218784</c:v>
                </c:pt>
                <c:pt idx="12">
                  <c:v>82.425897069720861</c:v>
                </c:pt>
                <c:pt idx="13">
                  <c:v>81.045868593996133</c:v>
                </c:pt>
                <c:pt idx="14">
                  <c:v>80.777695826540736</c:v>
                </c:pt>
                <c:pt idx="15">
                  <c:v>80.802065700995215</c:v>
                </c:pt>
                <c:pt idx="16">
                  <c:v>83.651018880350378</c:v>
                </c:pt>
                <c:pt idx="17">
                  <c:v>82.485166632532909</c:v>
                </c:pt>
                <c:pt idx="18">
                  <c:v>82.727229808391328</c:v>
                </c:pt>
                <c:pt idx="19">
                  <c:v>82.841357865234968</c:v>
                </c:pt>
                <c:pt idx="20">
                  <c:v>86.160696902684762</c:v>
                </c:pt>
                <c:pt idx="21">
                  <c:v>85.291800665976453</c:v>
                </c:pt>
                <c:pt idx="22">
                  <c:v>85.492690713309386</c:v>
                </c:pt>
                <c:pt idx="23">
                  <c:v>85.733254668832785</c:v>
                </c:pt>
                <c:pt idx="24">
                  <c:v>88.914728924057854</c:v>
                </c:pt>
                <c:pt idx="25">
                  <c:v>87.995215212138504</c:v>
                </c:pt>
                <c:pt idx="26">
                  <c:v>88.295053028984654</c:v>
                </c:pt>
                <c:pt idx="27">
                  <c:v>88.794179440391304</c:v>
                </c:pt>
                <c:pt idx="28">
                  <c:v>92.680836655139927</c:v>
                </c:pt>
                <c:pt idx="29">
                  <c:v>91.30978674993446</c:v>
                </c:pt>
                <c:pt idx="30">
                  <c:v>91.487167329257375</c:v>
                </c:pt>
                <c:pt idx="31">
                  <c:v>91.669054970167338</c:v>
                </c:pt>
                <c:pt idx="32">
                  <c:v>95.18213146411054</c:v>
                </c:pt>
                <c:pt idx="33">
                  <c:v>93.651418537249114</c:v>
                </c:pt>
                <c:pt idx="34">
                  <c:v>93.681024326578211</c:v>
                </c:pt>
                <c:pt idx="35">
                  <c:v>94.063392277889946</c:v>
                </c:pt>
                <c:pt idx="36">
                  <c:v>97.617448354532684</c:v>
                </c:pt>
                <c:pt idx="37">
                  <c:v>96.259028966209769</c:v>
                </c:pt>
                <c:pt idx="38">
                  <c:v>96.506300236189688</c:v>
                </c:pt>
                <c:pt idx="39">
                  <c:v>96.823854920250668</c:v>
                </c:pt>
                <c:pt idx="40">
                  <c:v>100.16660715723656</c:v>
                </c:pt>
                <c:pt idx="41">
                  <c:v>98.340103128166675</c:v>
                </c:pt>
                <c:pt idx="42">
                  <c:v>96.718136471844616</c:v>
                </c:pt>
                <c:pt idx="43">
                  <c:v>97.870209081541987</c:v>
                </c:pt>
                <c:pt idx="44">
                  <c:v>102.16015509788802</c:v>
                </c:pt>
                <c:pt idx="45">
                  <c:v>100.47441607713706</c:v>
                </c:pt>
                <c:pt idx="46">
                  <c:v>101.65512587783543</c:v>
                </c:pt>
                <c:pt idx="47">
                  <c:v>101.72384421198574</c:v>
                </c:pt>
                <c:pt idx="48">
                  <c:v>105.10644983837039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6E8F-44B6-9F1E-52C9D17E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92040"/>
        <c:axId val="104569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Volume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Volume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79.400000000000006</c:v>
                      </c:pt>
                      <c:pt idx="3">
                        <c:v>79.599999999999994</c:v>
                      </c:pt>
                      <c:pt idx="4">
                        <c:v>91.9</c:v>
                      </c:pt>
                      <c:pt idx="5">
                        <c:v>74.8</c:v>
                      </c:pt>
                      <c:pt idx="6">
                        <c:v>78.900000000000006</c:v>
                      </c:pt>
                      <c:pt idx="7">
                        <c:v>78.099999999999994</c:v>
                      </c:pt>
                      <c:pt idx="8">
                        <c:v>92.6</c:v>
                      </c:pt>
                      <c:pt idx="9">
                        <c:v>75</c:v>
                      </c:pt>
                      <c:pt idx="10">
                        <c:v>79.099999999999994</c:v>
                      </c:pt>
                      <c:pt idx="11">
                        <c:v>79.400000000000006</c:v>
                      </c:pt>
                      <c:pt idx="12">
                        <c:v>92.7</c:v>
                      </c:pt>
                      <c:pt idx="13">
                        <c:v>75.5</c:v>
                      </c:pt>
                      <c:pt idx="14">
                        <c:v>79.7</c:v>
                      </c:pt>
                      <c:pt idx="15">
                        <c:v>80.900000000000006</c:v>
                      </c:pt>
                      <c:pt idx="16">
                        <c:v>95.1</c:v>
                      </c:pt>
                      <c:pt idx="17">
                        <c:v>77.8</c:v>
                      </c:pt>
                      <c:pt idx="18">
                        <c:v>83.7</c:v>
                      </c:pt>
                      <c:pt idx="19">
                        <c:v>83.3</c:v>
                      </c:pt>
                      <c:pt idx="20">
                        <c:v>99.5</c:v>
                      </c:pt>
                      <c:pt idx="21">
                        <c:v>81.8</c:v>
                      </c:pt>
                      <c:pt idx="22">
                        <c:v>86.3</c:v>
                      </c:pt>
                      <c:pt idx="23">
                        <c:v>86.7</c:v>
                      </c:pt>
                      <c:pt idx="24">
                        <c:v>101.7</c:v>
                      </c:pt>
                      <c:pt idx="25">
                        <c:v>84.3</c:v>
                      </c:pt>
                      <c:pt idx="26">
                        <c:v>89.5</c:v>
                      </c:pt>
                      <c:pt idx="27">
                        <c:v>90.8</c:v>
                      </c:pt>
                      <c:pt idx="28">
                        <c:v>108.3</c:v>
                      </c:pt>
                      <c:pt idx="29">
                        <c:v>85.8</c:v>
                      </c:pt>
                      <c:pt idx="30">
                        <c:v>92.2</c:v>
                      </c:pt>
                      <c:pt idx="31">
                        <c:v>92.4</c:v>
                      </c:pt>
                      <c:pt idx="32">
                        <c:v>109.3</c:v>
                      </c:pt>
                      <c:pt idx="33">
                        <c:v>87.5</c:v>
                      </c:pt>
                      <c:pt idx="34">
                        <c:v>93.8</c:v>
                      </c:pt>
                      <c:pt idx="35">
                        <c:v>95.6</c:v>
                      </c:pt>
                      <c:pt idx="36">
                        <c:v>111.9</c:v>
                      </c:pt>
                      <c:pt idx="37">
                        <c:v>90.8</c:v>
                      </c:pt>
                      <c:pt idx="38">
                        <c:v>97.5</c:v>
                      </c:pt>
                      <c:pt idx="39">
                        <c:v>98.1</c:v>
                      </c:pt>
                      <c:pt idx="40">
                        <c:v>113.6</c:v>
                      </c:pt>
                      <c:pt idx="41">
                        <c:v>91</c:v>
                      </c:pt>
                      <c:pt idx="42">
                        <c:v>90.2</c:v>
                      </c:pt>
                      <c:pt idx="43">
                        <c:v>102.5</c:v>
                      </c:pt>
                      <c:pt idx="44">
                        <c:v>119.4</c:v>
                      </c:pt>
                      <c:pt idx="45">
                        <c:v>93.7</c:v>
                      </c:pt>
                      <c:pt idx="46">
                        <c:v>106.4</c:v>
                      </c:pt>
                      <c:pt idx="47">
                        <c:v>102</c:v>
                      </c:pt>
                      <c:pt idx="48">
                        <c:v>118.7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E8F-44B6-9F1E-52C9D17EC38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78.166666666666671</c:v>
                      </c:pt>
                      <c:pt idx="4">
                        <c:v>83.63333333333334</c:v>
                      </c:pt>
                      <c:pt idx="5">
                        <c:v>82.100000000000009</c:v>
                      </c:pt>
                      <c:pt idx="6">
                        <c:v>81.86666666666666</c:v>
                      </c:pt>
                      <c:pt idx="7">
                        <c:v>77.266666666666666</c:v>
                      </c:pt>
                      <c:pt idx="8">
                        <c:v>83.2</c:v>
                      </c:pt>
                      <c:pt idx="9">
                        <c:v>81.899999999999991</c:v>
                      </c:pt>
                      <c:pt idx="10">
                        <c:v>82.233333333333334</c:v>
                      </c:pt>
                      <c:pt idx="11">
                        <c:v>77.833333333333329</c:v>
                      </c:pt>
                      <c:pt idx="12">
                        <c:v>83.733333333333334</c:v>
                      </c:pt>
                      <c:pt idx="13">
                        <c:v>82.533333333333346</c:v>
                      </c:pt>
                      <c:pt idx="14">
                        <c:v>82.633333333333326</c:v>
                      </c:pt>
                      <c:pt idx="15">
                        <c:v>78.7</c:v>
                      </c:pt>
                      <c:pt idx="16">
                        <c:v>85.233333333333334</c:v>
                      </c:pt>
                      <c:pt idx="17">
                        <c:v>84.600000000000009</c:v>
                      </c:pt>
                      <c:pt idx="18">
                        <c:v>85.533333333333317</c:v>
                      </c:pt>
                      <c:pt idx="19">
                        <c:v>81.600000000000009</c:v>
                      </c:pt>
                      <c:pt idx="20">
                        <c:v>88.833333333333329</c:v>
                      </c:pt>
                      <c:pt idx="21">
                        <c:v>88.2</c:v>
                      </c:pt>
                      <c:pt idx="22">
                        <c:v>89.2</c:v>
                      </c:pt>
                      <c:pt idx="23">
                        <c:v>84.933333333333337</c:v>
                      </c:pt>
                      <c:pt idx="24">
                        <c:v>91.566666666666663</c:v>
                      </c:pt>
                      <c:pt idx="25">
                        <c:v>90.899999999999991</c:v>
                      </c:pt>
                      <c:pt idx="26">
                        <c:v>91.833333333333329</c:v>
                      </c:pt>
                      <c:pt idx="27">
                        <c:v>88.2</c:v>
                      </c:pt>
                      <c:pt idx="28">
                        <c:v>96.2</c:v>
                      </c:pt>
                      <c:pt idx="29">
                        <c:v>94.966666666666654</c:v>
                      </c:pt>
                      <c:pt idx="30">
                        <c:v>95.433333333333337</c:v>
                      </c:pt>
                      <c:pt idx="31">
                        <c:v>90.133333333333326</c:v>
                      </c:pt>
                      <c:pt idx="32">
                        <c:v>97.966666666666683</c:v>
                      </c:pt>
                      <c:pt idx="33">
                        <c:v>96.399999999999991</c:v>
                      </c:pt>
                      <c:pt idx="34">
                        <c:v>96.866666666666674</c:v>
                      </c:pt>
                      <c:pt idx="35">
                        <c:v>92.3</c:v>
                      </c:pt>
                      <c:pt idx="36">
                        <c:v>100.43333333333332</c:v>
                      </c:pt>
                      <c:pt idx="37">
                        <c:v>99.433333333333337</c:v>
                      </c:pt>
                      <c:pt idx="38">
                        <c:v>100.06666666666666</c:v>
                      </c:pt>
                      <c:pt idx="39">
                        <c:v>95.466666666666654</c:v>
                      </c:pt>
                      <c:pt idx="40">
                        <c:v>103.06666666666666</c:v>
                      </c:pt>
                      <c:pt idx="41">
                        <c:v>100.89999999999999</c:v>
                      </c:pt>
                      <c:pt idx="42">
                        <c:v>98.266666666666666</c:v>
                      </c:pt>
                      <c:pt idx="43">
                        <c:v>94.566666666666663</c:v>
                      </c:pt>
                      <c:pt idx="44">
                        <c:v>104.03333333333335</c:v>
                      </c:pt>
                      <c:pt idx="45">
                        <c:v>105.2</c:v>
                      </c:pt>
                      <c:pt idx="46">
                        <c:v>106.5</c:v>
                      </c:pt>
                      <c:pt idx="47">
                        <c:v>100.7</c:v>
                      </c:pt>
                      <c:pt idx="48">
                        <c:v>109.03333333333335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8F-44B6-9F1E-52C9D17EC3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81.599999999999994</c:v>
                      </c:pt>
                      <c:pt idx="5">
                        <c:v>81.424999999999997</c:v>
                      </c:pt>
                      <c:pt idx="6">
                        <c:v>81.300000000000011</c:v>
                      </c:pt>
                      <c:pt idx="7">
                        <c:v>80.924999999999997</c:v>
                      </c:pt>
                      <c:pt idx="8">
                        <c:v>81.099999999999994</c:v>
                      </c:pt>
                      <c:pt idx="9">
                        <c:v>81.150000000000006</c:v>
                      </c:pt>
                      <c:pt idx="10">
                        <c:v>81.199999999999989</c:v>
                      </c:pt>
                      <c:pt idx="11">
                        <c:v>81.525000000000006</c:v>
                      </c:pt>
                      <c:pt idx="12">
                        <c:v>81.55</c:v>
                      </c:pt>
                      <c:pt idx="13">
                        <c:v>81.674999999999997</c:v>
                      </c:pt>
                      <c:pt idx="14">
                        <c:v>81.825000000000003</c:v>
                      </c:pt>
                      <c:pt idx="15">
                        <c:v>82.199999999999989</c:v>
                      </c:pt>
                      <c:pt idx="16">
                        <c:v>82.8</c:v>
                      </c:pt>
                      <c:pt idx="17">
                        <c:v>83.375</c:v>
                      </c:pt>
                      <c:pt idx="18">
                        <c:v>84.375</c:v>
                      </c:pt>
                      <c:pt idx="19">
                        <c:v>84.974999999999994</c:v>
                      </c:pt>
                      <c:pt idx="20">
                        <c:v>86.075000000000003</c:v>
                      </c:pt>
                      <c:pt idx="21">
                        <c:v>87.075000000000003</c:v>
                      </c:pt>
                      <c:pt idx="22">
                        <c:v>87.725000000000009</c:v>
                      </c:pt>
                      <c:pt idx="23">
                        <c:v>88.575000000000003</c:v>
                      </c:pt>
                      <c:pt idx="24">
                        <c:v>89.125</c:v>
                      </c:pt>
                      <c:pt idx="25">
                        <c:v>89.75</c:v>
                      </c:pt>
                      <c:pt idx="26">
                        <c:v>90.55</c:v>
                      </c:pt>
                      <c:pt idx="27">
                        <c:v>91.575000000000003</c:v>
                      </c:pt>
                      <c:pt idx="28">
                        <c:v>93.225000000000009</c:v>
                      </c:pt>
                      <c:pt idx="29">
                        <c:v>93.600000000000009</c:v>
                      </c:pt>
                      <c:pt idx="30">
                        <c:v>94.274999999999991</c:v>
                      </c:pt>
                      <c:pt idx="31">
                        <c:v>94.675000000000011</c:v>
                      </c:pt>
                      <c:pt idx="32">
                        <c:v>94.924999999999997</c:v>
                      </c:pt>
                      <c:pt idx="33">
                        <c:v>95.350000000000009</c:v>
                      </c:pt>
                      <c:pt idx="34">
                        <c:v>95.75</c:v>
                      </c:pt>
                      <c:pt idx="35">
                        <c:v>96.550000000000011</c:v>
                      </c:pt>
                      <c:pt idx="36">
                        <c:v>97.199999999999989</c:v>
                      </c:pt>
                      <c:pt idx="37">
                        <c:v>98.024999999999991</c:v>
                      </c:pt>
                      <c:pt idx="38">
                        <c:v>98.95</c:v>
                      </c:pt>
                      <c:pt idx="39">
                        <c:v>99.574999999999989</c:v>
                      </c:pt>
                      <c:pt idx="40">
                        <c:v>100</c:v>
                      </c:pt>
                      <c:pt idx="41">
                        <c:v>100.05</c:v>
                      </c:pt>
                      <c:pt idx="42">
                        <c:v>98.224999999999994</c:v>
                      </c:pt>
                      <c:pt idx="43">
                        <c:v>99.325000000000003</c:v>
                      </c:pt>
                      <c:pt idx="44">
                        <c:v>100.77500000000001</c:v>
                      </c:pt>
                      <c:pt idx="45">
                        <c:v>101.45</c:v>
                      </c:pt>
                      <c:pt idx="46">
                        <c:v>105.5</c:v>
                      </c:pt>
                      <c:pt idx="47">
                        <c:v>105.375</c:v>
                      </c:pt>
                      <c:pt idx="48">
                        <c:v>105.2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8F-44B6-9F1E-52C9D17EC38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84.070000000000007</c:v>
                      </c:pt>
                      <c:pt idx="5">
                        <c:v>81.350000000000009</c:v>
                      </c:pt>
                      <c:pt idx="6">
                        <c:v>80.34</c:v>
                      </c:pt>
                      <c:pt idx="7">
                        <c:v>79.06</c:v>
                      </c:pt>
                      <c:pt idx="8">
                        <c:v>83.72999999999999</c:v>
                      </c:pt>
                      <c:pt idx="9">
                        <c:v>81.289999999999992</c:v>
                      </c:pt>
                      <c:pt idx="10">
                        <c:v>80.47</c:v>
                      </c:pt>
                      <c:pt idx="11">
                        <c:v>79.75</c:v>
                      </c:pt>
                      <c:pt idx="12">
                        <c:v>84.22</c:v>
                      </c:pt>
                      <c:pt idx="13">
                        <c:v>81.800000000000011</c:v>
                      </c:pt>
                      <c:pt idx="14">
                        <c:v>81.009999999999991</c:v>
                      </c:pt>
                      <c:pt idx="15">
                        <c:v>80.640000000000015</c:v>
                      </c:pt>
                      <c:pt idx="16">
                        <c:v>85.8</c:v>
                      </c:pt>
                      <c:pt idx="17">
                        <c:v>83.8</c:v>
                      </c:pt>
                      <c:pt idx="18">
                        <c:v>83.93</c:v>
                      </c:pt>
                      <c:pt idx="19">
                        <c:v>83.5</c:v>
                      </c:pt>
                      <c:pt idx="20">
                        <c:v>89.309999999999988</c:v>
                      </c:pt>
                      <c:pt idx="21">
                        <c:v>87.600000000000009</c:v>
                      </c:pt>
                      <c:pt idx="22">
                        <c:v>87.289999999999992</c:v>
                      </c:pt>
                      <c:pt idx="23">
                        <c:v>86.88000000000001</c:v>
                      </c:pt>
                      <c:pt idx="24">
                        <c:v>92.13000000000001</c:v>
                      </c:pt>
                      <c:pt idx="25">
                        <c:v>90.199999999999989</c:v>
                      </c:pt>
                      <c:pt idx="26">
                        <c:v>90.1</c:v>
                      </c:pt>
                      <c:pt idx="27">
                        <c:v>90.200000000000017</c:v>
                      </c:pt>
                      <c:pt idx="28">
                        <c:v>96.889999999999986</c:v>
                      </c:pt>
                      <c:pt idx="29">
                        <c:v>93.919999999999987</c:v>
                      </c:pt>
                      <c:pt idx="30">
                        <c:v>93.36</c:v>
                      </c:pt>
                      <c:pt idx="31">
                        <c:v>92.61</c:v>
                      </c:pt>
                      <c:pt idx="32">
                        <c:v>98.460000000000008</c:v>
                      </c:pt>
                      <c:pt idx="33">
                        <c:v>95.490000000000009</c:v>
                      </c:pt>
                      <c:pt idx="34">
                        <c:v>94.87</c:v>
                      </c:pt>
                      <c:pt idx="35">
                        <c:v>94.809999999999988</c:v>
                      </c:pt>
                      <c:pt idx="36">
                        <c:v>100.95</c:v>
                      </c:pt>
                      <c:pt idx="37">
                        <c:v>98.390000000000015</c:v>
                      </c:pt>
                      <c:pt idx="38">
                        <c:v>98.18</c:v>
                      </c:pt>
                      <c:pt idx="39">
                        <c:v>97.84</c:v>
                      </c:pt>
                      <c:pt idx="40">
                        <c:v>103.45</c:v>
                      </c:pt>
                      <c:pt idx="41">
                        <c:v>99.85</c:v>
                      </c:pt>
                      <c:pt idx="42">
                        <c:v>95.91</c:v>
                      </c:pt>
                      <c:pt idx="43">
                        <c:v>97.62</c:v>
                      </c:pt>
                      <c:pt idx="44">
                        <c:v>105.65</c:v>
                      </c:pt>
                      <c:pt idx="45">
                        <c:v>102.82000000000001</c:v>
                      </c:pt>
                      <c:pt idx="46">
                        <c:v>104.8</c:v>
                      </c:pt>
                      <c:pt idx="47">
                        <c:v>103.4</c:v>
                      </c:pt>
                      <c:pt idx="48">
                        <c:v>108.72999999999999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8F-44B6-9F1E-52C9D17EC38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70.076801215482533</c:v>
                      </c:pt>
                      <c:pt idx="1">
                        <c:v>74.704237190901182</c:v>
                      </c:pt>
                      <c:pt idx="2">
                        <c:v>75.803492884977459</c:v>
                      </c:pt>
                      <c:pt idx="3">
                        <c:v>81.85206770477653</c:v>
                      </c:pt>
                      <c:pt idx="4">
                        <c:v>72.362945207683481</c:v>
                      </c:pt>
                      <c:pt idx="5">
                        <c:v>77.121628028136897</c:v>
                      </c:pt>
                      <c:pt idx="6">
                        <c:v>78.236770171669605</c:v>
                      </c:pt>
                      <c:pt idx="7">
                        <c:v>84.458585878644485</c:v>
                      </c:pt>
                      <c:pt idx="8">
                        <c:v>74.649089199884443</c:v>
                      </c:pt>
                      <c:pt idx="9">
                        <c:v>79.539018865372626</c:v>
                      </c:pt>
                      <c:pt idx="10">
                        <c:v>80.670047458361736</c:v>
                      </c:pt>
                      <c:pt idx="11">
                        <c:v>87.065104052512453</c:v>
                      </c:pt>
                      <c:pt idx="12">
                        <c:v>76.935233192085391</c:v>
                      </c:pt>
                      <c:pt idx="13">
                        <c:v>81.956409702608354</c:v>
                      </c:pt>
                      <c:pt idx="14">
                        <c:v>83.103324745053882</c:v>
                      </c:pt>
                      <c:pt idx="15">
                        <c:v>89.671622226380421</c:v>
                      </c:pt>
                      <c:pt idx="16">
                        <c:v>79.221377184286354</c:v>
                      </c:pt>
                      <c:pt idx="17">
                        <c:v>84.373800539844083</c:v>
                      </c:pt>
                      <c:pt idx="18">
                        <c:v>85.536602031746028</c:v>
                      </c:pt>
                      <c:pt idx="19">
                        <c:v>92.278140400248375</c:v>
                      </c:pt>
                      <c:pt idx="20">
                        <c:v>81.507521176487302</c:v>
                      </c:pt>
                      <c:pt idx="21">
                        <c:v>86.791191377079798</c:v>
                      </c:pt>
                      <c:pt idx="22">
                        <c:v>87.96987931843816</c:v>
                      </c:pt>
                      <c:pt idx="23">
                        <c:v>94.88465857411633</c:v>
                      </c:pt>
                      <c:pt idx="24">
                        <c:v>83.79366516868825</c:v>
                      </c:pt>
                      <c:pt idx="25">
                        <c:v>89.208582214315527</c:v>
                      </c:pt>
                      <c:pt idx="26">
                        <c:v>90.403156605130306</c:v>
                      </c:pt>
                      <c:pt idx="27">
                        <c:v>97.491176747984284</c:v>
                      </c:pt>
                      <c:pt idx="28">
                        <c:v>86.079809160889212</c:v>
                      </c:pt>
                      <c:pt idx="29">
                        <c:v>91.625973051551242</c:v>
                      </c:pt>
                      <c:pt idx="30">
                        <c:v>92.836433891822438</c:v>
                      </c:pt>
                      <c:pt idx="31">
                        <c:v>100.09769492185224</c:v>
                      </c:pt>
                      <c:pt idx="32">
                        <c:v>88.36595315309016</c:v>
                      </c:pt>
                      <c:pt idx="33">
                        <c:v>94.043363888786971</c:v>
                      </c:pt>
                      <c:pt idx="34">
                        <c:v>95.269711178514569</c:v>
                      </c:pt>
                      <c:pt idx="35">
                        <c:v>102.70421309572019</c:v>
                      </c:pt>
                      <c:pt idx="36">
                        <c:v>90.652097145291123</c:v>
                      </c:pt>
                      <c:pt idx="37">
                        <c:v>96.460754726022685</c:v>
                      </c:pt>
                      <c:pt idx="38">
                        <c:v>97.70298846520673</c:v>
                      </c:pt>
                      <c:pt idx="39">
                        <c:v>105.31073126958815</c:v>
                      </c:pt>
                      <c:pt idx="40">
                        <c:v>92.938241137492071</c:v>
                      </c:pt>
                      <c:pt idx="41">
                        <c:v>98.878145563258428</c:v>
                      </c:pt>
                      <c:pt idx="42">
                        <c:v>100.13626575189886</c:v>
                      </c:pt>
                      <c:pt idx="43">
                        <c:v>107.91724944345611</c:v>
                      </c:pt>
                      <c:pt idx="44">
                        <c:v>95.224385129693019</c:v>
                      </c:pt>
                      <c:pt idx="45">
                        <c:v>101.29553640049414</c:v>
                      </c:pt>
                      <c:pt idx="46">
                        <c:v>102.56954303859101</c:v>
                      </c:pt>
                      <c:pt idx="47">
                        <c:v>110.52376761732407</c:v>
                      </c:pt>
                      <c:pt idx="48">
                        <c:v>97.510529121893967</c:v>
                      </c:pt>
                      <c:pt idx="49">
                        <c:v>103.71292723772987</c:v>
                      </c:pt>
                      <c:pt idx="50">
                        <c:v>105.00282032528314</c:v>
                      </c:pt>
                      <c:pt idx="51">
                        <c:v>113.13028579119202</c:v>
                      </c:pt>
                      <c:pt idx="52">
                        <c:v>99.796673114094929</c:v>
                      </c:pt>
                      <c:pt idx="53">
                        <c:v>106.13031807496559</c:v>
                      </c:pt>
                      <c:pt idx="54">
                        <c:v>107.43609761197528</c:v>
                      </c:pt>
                      <c:pt idx="55">
                        <c:v>115.73680396505998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8F-44B6-9F1E-52C9D17EC38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69.936378205128221</c:v>
                      </c:pt>
                      <c:pt idx="1">
                        <c:v>75.203044871794901</c:v>
                      </c:pt>
                      <c:pt idx="2">
                        <c:v>76.26137820512821</c:v>
                      </c:pt>
                      <c:pt idx="3">
                        <c:v>91.703044871794887</c:v>
                      </c:pt>
                      <c:pt idx="4">
                        <c:v>72.273703379953389</c:v>
                      </c:pt>
                      <c:pt idx="5">
                        <c:v>77.540370046620069</c:v>
                      </c:pt>
                      <c:pt idx="6">
                        <c:v>78.598703379953392</c:v>
                      </c:pt>
                      <c:pt idx="7">
                        <c:v>94.040370046620055</c:v>
                      </c:pt>
                      <c:pt idx="8">
                        <c:v>74.611028554778557</c:v>
                      </c:pt>
                      <c:pt idx="9">
                        <c:v>79.877695221445251</c:v>
                      </c:pt>
                      <c:pt idx="10">
                        <c:v>80.936028554778559</c:v>
                      </c:pt>
                      <c:pt idx="11">
                        <c:v>96.377695221445236</c:v>
                      </c:pt>
                      <c:pt idx="12">
                        <c:v>76.948353729603724</c:v>
                      </c:pt>
                      <c:pt idx="13">
                        <c:v>82.215020396270418</c:v>
                      </c:pt>
                      <c:pt idx="14">
                        <c:v>83.273353729603741</c:v>
                      </c:pt>
                      <c:pt idx="15">
                        <c:v>98.715020396270404</c:v>
                      </c:pt>
                      <c:pt idx="16">
                        <c:v>79.28567890442892</c:v>
                      </c:pt>
                      <c:pt idx="17">
                        <c:v>84.5523455710956</c:v>
                      </c:pt>
                      <c:pt idx="18">
                        <c:v>85.610678904428909</c:v>
                      </c:pt>
                      <c:pt idx="19">
                        <c:v>101.05234557109559</c:v>
                      </c:pt>
                      <c:pt idx="20">
                        <c:v>81.623004079254088</c:v>
                      </c:pt>
                      <c:pt idx="21">
                        <c:v>86.889670745920768</c:v>
                      </c:pt>
                      <c:pt idx="22">
                        <c:v>87.94800407925409</c:v>
                      </c:pt>
                      <c:pt idx="23">
                        <c:v>103.38967074592075</c:v>
                      </c:pt>
                      <c:pt idx="24">
                        <c:v>83.960329254079255</c:v>
                      </c:pt>
                      <c:pt idx="25">
                        <c:v>89.226995920745935</c:v>
                      </c:pt>
                      <c:pt idx="26">
                        <c:v>90.285329254079258</c:v>
                      </c:pt>
                      <c:pt idx="27">
                        <c:v>105.72699592074594</c:v>
                      </c:pt>
                      <c:pt idx="28">
                        <c:v>86.297654428904423</c:v>
                      </c:pt>
                      <c:pt idx="29">
                        <c:v>91.564321095571117</c:v>
                      </c:pt>
                      <c:pt idx="30">
                        <c:v>92.622654428904426</c:v>
                      </c:pt>
                      <c:pt idx="31">
                        <c:v>108.0643210955711</c:v>
                      </c:pt>
                      <c:pt idx="32">
                        <c:v>88.634979603729619</c:v>
                      </c:pt>
                      <c:pt idx="33">
                        <c:v>93.901646270396284</c:v>
                      </c:pt>
                      <c:pt idx="34">
                        <c:v>94.959979603729607</c:v>
                      </c:pt>
                      <c:pt idx="35">
                        <c:v>110.40164627039627</c:v>
                      </c:pt>
                      <c:pt idx="36">
                        <c:v>90.972304778554786</c:v>
                      </c:pt>
                      <c:pt idx="37">
                        <c:v>96.238971445221466</c:v>
                      </c:pt>
                      <c:pt idx="38">
                        <c:v>97.297304778554789</c:v>
                      </c:pt>
                      <c:pt idx="39">
                        <c:v>112.73897144522145</c:v>
                      </c:pt>
                      <c:pt idx="40">
                        <c:v>93.309629953379954</c:v>
                      </c:pt>
                      <c:pt idx="41">
                        <c:v>98.576296620046634</c:v>
                      </c:pt>
                      <c:pt idx="42">
                        <c:v>99.634629953379957</c:v>
                      </c:pt>
                      <c:pt idx="43">
                        <c:v>115.07629662004663</c:v>
                      </c:pt>
                      <c:pt idx="44">
                        <c:v>95.646955128205121</c:v>
                      </c:pt>
                      <c:pt idx="45">
                        <c:v>100.91362179487182</c:v>
                      </c:pt>
                      <c:pt idx="46">
                        <c:v>101.97195512820512</c:v>
                      </c:pt>
                      <c:pt idx="47">
                        <c:v>117.4136217948718</c:v>
                      </c:pt>
                      <c:pt idx="48">
                        <c:v>97.984280303030303</c:v>
                      </c:pt>
                      <c:pt idx="49">
                        <c:v>103.25094696969698</c:v>
                      </c:pt>
                      <c:pt idx="50">
                        <c:v>104.30928030303031</c:v>
                      </c:pt>
                      <c:pt idx="51">
                        <c:v>119.75094696969697</c:v>
                      </c:pt>
                      <c:pt idx="52">
                        <c:v>100.32160547785548</c:v>
                      </c:pt>
                      <c:pt idx="53">
                        <c:v>105.58827214452215</c:v>
                      </c:pt>
                      <c:pt idx="54">
                        <c:v>106.64660547785547</c:v>
                      </c:pt>
                      <c:pt idx="55">
                        <c:v>122.08827214452215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8F-44B6-9F1E-52C9D17EC38B}"/>
                  </c:ext>
                </c:extLst>
              </c15:ser>
            </c15:filteredLineSeries>
          </c:ext>
        </c:extLst>
      </c:lineChart>
      <c:catAx>
        <c:axId val="10456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3024"/>
        <c:crosses val="autoZero"/>
        <c:auto val="1"/>
        <c:lblAlgn val="ctr"/>
        <c:lblOffset val="100"/>
        <c:noMultiLvlLbl val="0"/>
      </c:catAx>
      <c:valAx>
        <c:axId val="10456930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Sales Volume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Volume Index Forecasting - Multiplicative Seasonality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407871594077E-2"/>
          <c:y val="0.13768472841608911"/>
          <c:w val="0.85973744821221409"/>
          <c:h val="0.62660621259306593"/>
        </c:manualLayout>
      </c:layout>
      <c:lineChart>
        <c:grouping val="standard"/>
        <c:varyColors val="0"/>
        <c:ser>
          <c:idx val="0"/>
          <c:order val="0"/>
          <c:tx>
            <c:strRef>
              <c:f>'1. Sales Volume Forecast'!$D$3</c:f>
              <c:strCache>
                <c:ptCount val="1"/>
                <c:pt idx="0">
                  <c:v>Actual sales volume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29094354222527"/>
                  <c:y val="-0.22176856460186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</c:multiLvlStrRef>
          </c:cat>
          <c:val>
            <c:numRef>
              <c:f>'1. Sales Volume Forecast'!$D$4:$D$51</c:f>
              <c:numCache>
                <c:formatCode>General</c:formatCode>
                <c:ptCount val="48"/>
                <c:pt idx="0">
                  <c:v>75.5</c:v>
                </c:pt>
                <c:pt idx="1">
                  <c:v>79.400000000000006</c:v>
                </c:pt>
                <c:pt idx="2">
                  <c:v>79.599999999999994</c:v>
                </c:pt>
                <c:pt idx="3">
                  <c:v>91.9</c:v>
                </c:pt>
                <c:pt idx="4">
                  <c:v>74.8</c:v>
                </c:pt>
                <c:pt idx="5">
                  <c:v>78.900000000000006</c:v>
                </c:pt>
                <c:pt idx="6">
                  <c:v>78.099999999999994</c:v>
                </c:pt>
                <c:pt idx="7">
                  <c:v>92.6</c:v>
                </c:pt>
                <c:pt idx="8">
                  <c:v>75</c:v>
                </c:pt>
                <c:pt idx="9">
                  <c:v>79.099999999999994</c:v>
                </c:pt>
                <c:pt idx="10">
                  <c:v>79.400000000000006</c:v>
                </c:pt>
                <c:pt idx="11">
                  <c:v>92.7</c:v>
                </c:pt>
                <c:pt idx="12">
                  <c:v>75.5</c:v>
                </c:pt>
                <c:pt idx="13">
                  <c:v>79.7</c:v>
                </c:pt>
                <c:pt idx="14">
                  <c:v>80.900000000000006</c:v>
                </c:pt>
                <c:pt idx="15">
                  <c:v>95.1</c:v>
                </c:pt>
                <c:pt idx="16">
                  <c:v>77.8</c:v>
                </c:pt>
                <c:pt idx="17">
                  <c:v>83.7</c:v>
                </c:pt>
                <c:pt idx="18">
                  <c:v>83.3</c:v>
                </c:pt>
                <c:pt idx="19">
                  <c:v>99.5</c:v>
                </c:pt>
                <c:pt idx="20">
                  <c:v>81.8</c:v>
                </c:pt>
                <c:pt idx="21">
                  <c:v>86.3</c:v>
                </c:pt>
                <c:pt idx="22">
                  <c:v>86.7</c:v>
                </c:pt>
                <c:pt idx="23">
                  <c:v>101.7</c:v>
                </c:pt>
                <c:pt idx="24">
                  <c:v>84.3</c:v>
                </c:pt>
                <c:pt idx="25">
                  <c:v>89.5</c:v>
                </c:pt>
                <c:pt idx="26">
                  <c:v>90.8</c:v>
                </c:pt>
                <c:pt idx="27">
                  <c:v>108.3</c:v>
                </c:pt>
                <c:pt idx="28">
                  <c:v>85.8</c:v>
                </c:pt>
                <c:pt idx="29">
                  <c:v>92.2</c:v>
                </c:pt>
                <c:pt idx="30">
                  <c:v>92.4</c:v>
                </c:pt>
                <c:pt idx="31">
                  <c:v>109.3</c:v>
                </c:pt>
                <c:pt idx="32">
                  <c:v>87.5</c:v>
                </c:pt>
                <c:pt idx="33">
                  <c:v>93.8</c:v>
                </c:pt>
                <c:pt idx="34">
                  <c:v>95.6</c:v>
                </c:pt>
                <c:pt idx="35">
                  <c:v>111.9</c:v>
                </c:pt>
                <c:pt idx="36">
                  <c:v>90.8</c:v>
                </c:pt>
                <c:pt idx="37">
                  <c:v>97.5</c:v>
                </c:pt>
                <c:pt idx="38">
                  <c:v>98.1</c:v>
                </c:pt>
                <c:pt idx="39">
                  <c:v>113.6</c:v>
                </c:pt>
                <c:pt idx="40">
                  <c:v>91</c:v>
                </c:pt>
                <c:pt idx="41">
                  <c:v>90.2</c:v>
                </c:pt>
                <c:pt idx="42">
                  <c:v>102.5</c:v>
                </c:pt>
                <c:pt idx="43">
                  <c:v>119.4</c:v>
                </c:pt>
                <c:pt idx="44">
                  <c:v>93.7</c:v>
                </c:pt>
                <c:pt idx="45">
                  <c:v>106.4</c:v>
                </c:pt>
                <c:pt idx="46">
                  <c:v>102</c:v>
                </c:pt>
                <c:pt idx="47">
                  <c:v>118.7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93-448D-B25B-F7FCE7D3A47A}"/>
            </c:ext>
          </c:extLst>
        </c:ser>
        <c:ser>
          <c:idx val="6"/>
          <c:order val="6"/>
          <c:tx>
            <c:strRef>
              <c:f>'1. Sales Volume Forecast'!$AE$3</c:f>
              <c:strCache>
                <c:ptCount val="1"/>
                <c:pt idx="0">
                  <c:v> Multiplicative Forecast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Volume Forecast'!$AE$4:$AE$59</c:f>
              <c:numCache>
                <c:formatCode>_(* #,##0.0_);_(* \(#,##0.0\);_(* "-"??_);_(@_)</c:formatCode>
                <c:ptCount val="56"/>
                <c:pt idx="0">
                  <c:v>70.076801215482533</c:v>
                </c:pt>
                <c:pt idx="1">
                  <c:v>74.704237190901182</c:v>
                </c:pt>
                <c:pt idx="2">
                  <c:v>75.803492884977459</c:v>
                </c:pt>
                <c:pt idx="3">
                  <c:v>81.85206770477653</c:v>
                </c:pt>
                <c:pt idx="4">
                  <c:v>72.362945207683481</c:v>
                </c:pt>
                <c:pt idx="5">
                  <c:v>77.121628028136897</c:v>
                </c:pt>
                <c:pt idx="6">
                  <c:v>78.236770171669605</c:v>
                </c:pt>
                <c:pt idx="7">
                  <c:v>84.458585878644485</c:v>
                </c:pt>
                <c:pt idx="8">
                  <c:v>74.649089199884443</c:v>
                </c:pt>
                <c:pt idx="9">
                  <c:v>79.539018865372626</c:v>
                </c:pt>
                <c:pt idx="10">
                  <c:v>80.670047458361736</c:v>
                </c:pt>
                <c:pt idx="11">
                  <c:v>87.065104052512453</c:v>
                </c:pt>
                <c:pt idx="12">
                  <c:v>76.935233192085391</c:v>
                </c:pt>
                <c:pt idx="13">
                  <c:v>81.956409702608354</c:v>
                </c:pt>
                <c:pt idx="14">
                  <c:v>83.103324745053882</c:v>
                </c:pt>
                <c:pt idx="15">
                  <c:v>89.671622226380421</c:v>
                </c:pt>
                <c:pt idx="16">
                  <c:v>79.221377184286354</c:v>
                </c:pt>
                <c:pt idx="17">
                  <c:v>84.373800539844083</c:v>
                </c:pt>
                <c:pt idx="18">
                  <c:v>85.536602031746028</c:v>
                </c:pt>
                <c:pt idx="19">
                  <c:v>92.278140400248375</c:v>
                </c:pt>
                <c:pt idx="20">
                  <c:v>81.507521176487302</c:v>
                </c:pt>
                <c:pt idx="21">
                  <c:v>86.791191377079798</c:v>
                </c:pt>
                <c:pt idx="22">
                  <c:v>87.96987931843816</c:v>
                </c:pt>
                <c:pt idx="23">
                  <c:v>94.88465857411633</c:v>
                </c:pt>
                <c:pt idx="24">
                  <c:v>83.79366516868825</c:v>
                </c:pt>
                <c:pt idx="25">
                  <c:v>89.208582214315527</c:v>
                </c:pt>
                <c:pt idx="26">
                  <c:v>90.403156605130306</c:v>
                </c:pt>
                <c:pt idx="27">
                  <c:v>97.491176747984284</c:v>
                </c:pt>
                <c:pt idx="28">
                  <c:v>86.079809160889212</c:v>
                </c:pt>
                <c:pt idx="29">
                  <c:v>91.625973051551242</c:v>
                </c:pt>
                <c:pt idx="30">
                  <c:v>92.836433891822438</c:v>
                </c:pt>
                <c:pt idx="31">
                  <c:v>100.09769492185224</c:v>
                </c:pt>
                <c:pt idx="32">
                  <c:v>88.36595315309016</c:v>
                </c:pt>
                <c:pt idx="33">
                  <c:v>94.043363888786971</c:v>
                </c:pt>
                <c:pt idx="34">
                  <c:v>95.269711178514569</c:v>
                </c:pt>
                <c:pt idx="35">
                  <c:v>102.70421309572019</c:v>
                </c:pt>
                <c:pt idx="36">
                  <c:v>90.652097145291123</c:v>
                </c:pt>
                <c:pt idx="37">
                  <c:v>96.460754726022685</c:v>
                </c:pt>
                <c:pt idx="38">
                  <c:v>97.70298846520673</c:v>
                </c:pt>
                <c:pt idx="39">
                  <c:v>105.31073126958815</c:v>
                </c:pt>
                <c:pt idx="40">
                  <c:v>92.938241137492071</c:v>
                </c:pt>
                <c:pt idx="41">
                  <c:v>98.878145563258428</c:v>
                </c:pt>
                <c:pt idx="42">
                  <c:v>100.13626575189886</c:v>
                </c:pt>
                <c:pt idx="43">
                  <c:v>107.91724944345611</c:v>
                </c:pt>
                <c:pt idx="44">
                  <c:v>95.224385129693019</c:v>
                </c:pt>
                <c:pt idx="45">
                  <c:v>101.29553640049414</c:v>
                </c:pt>
                <c:pt idx="46">
                  <c:v>102.56954303859101</c:v>
                </c:pt>
                <c:pt idx="47">
                  <c:v>110.52376761732407</c:v>
                </c:pt>
                <c:pt idx="48">
                  <c:v>97.510529121893967</c:v>
                </c:pt>
                <c:pt idx="49">
                  <c:v>103.71292723772987</c:v>
                </c:pt>
                <c:pt idx="50">
                  <c:v>105.00282032528314</c:v>
                </c:pt>
                <c:pt idx="51">
                  <c:v>113.13028579119202</c:v>
                </c:pt>
                <c:pt idx="52">
                  <c:v>99.796673114094929</c:v>
                </c:pt>
                <c:pt idx="53">
                  <c:v>106.13031807496559</c:v>
                </c:pt>
                <c:pt idx="54">
                  <c:v>107.43609761197528</c:v>
                </c:pt>
                <c:pt idx="55">
                  <c:v>115.73680396505998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6-7893-448D-B25B-F7FCE7D3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92040"/>
        <c:axId val="104569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Volume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Volume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79.400000000000006</c:v>
                      </c:pt>
                      <c:pt idx="3">
                        <c:v>79.599999999999994</c:v>
                      </c:pt>
                      <c:pt idx="4">
                        <c:v>91.9</c:v>
                      </c:pt>
                      <c:pt idx="5">
                        <c:v>74.8</c:v>
                      </c:pt>
                      <c:pt idx="6">
                        <c:v>78.900000000000006</c:v>
                      </c:pt>
                      <c:pt idx="7">
                        <c:v>78.099999999999994</c:v>
                      </c:pt>
                      <c:pt idx="8">
                        <c:v>92.6</c:v>
                      </c:pt>
                      <c:pt idx="9">
                        <c:v>75</c:v>
                      </c:pt>
                      <c:pt idx="10">
                        <c:v>79.099999999999994</c:v>
                      </c:pt>
                      <c:pt idx="11">
                        <c:v>79.400000000000006</c:v>
                      </c:pt>
                      <c:pt idx="12">
                        <c:v>92.7</c:v>
                      </c:pt>
                      <c:pt idx="13">
                        <c:v>75.5</c:v>
                      </c:pt>
                      <c:pt idx="14">
                        <c:v>79.7</c:v>
                      </c:pt>
                      <c:pt idx="15">
                        <c:v>80.900000000000006</c:v>
                      </c:pt>
                      <c:pt idx="16">
                        <c:v>95.1</c:v>
                      </c:pt>
                      <c:pt idx="17">
                        <c:v>77.8</c:v>
                      </c:pt>
                      <c:pt idx="18">
                        <c:v>83.7</c:v>
                      </c:pt>
                      <c:pt idx="19">
                        <c:v>83.3</c:v>
                      </c:pt>
                      <c:pt idx="20">
                        <c:v>99.5</c:v>
                      </c:pt>
                      <c:pt idx="21">
                        <c:v>81.8</c:v>
                      </c:pt>
                      <c:pt idx="22">
                        <c:v>86.3</c:v>
                      </c:pt>
                      <c:pt idx="23">
                        <c:v>86.7</c:v>
                      </c:pt>
                      <c:pt idx="24">
                        <c:v>101.7</c:v>
                      </c:pt>
                      <c:pt idx="25">
                        <c:v>84.3</c:v>
                      </c:pt>
                      <c:pt idx="26">
                        <c:v>89.5</c:v>
                      </c:pt>
                      <c:pt idx="27">
                        <c:v>90.8</c:v>
                      </c:pt>
                      <c:pt idx="28">
                        <c:v>108.3</c:v>
                      </c:pt>
                      <c:pt idx="29">
                        <c:v>85.8</c:v>
                      </c:pt>
                      <c:pt idx="30">
                        <c:v>92.2</c:v>
                      </c:pt>
                      <c:pt idx="31">
                        <c:v>92.4</c:v>
                      </c:pt>
                      <c:pt idx="32">
                        <c:v>109.3</c:v>
                      </c:pt>
                      <c:pt idx="33">
                        <c:v>87.5</c:v>
                      </c:pt>
                      <c:pt idx="34">
                        <c:v>93.8</c:v>
                      </c:pt>
                      <c:pt idx="35">
                        <c:v>95.6</c:v>
                      </c:pt>
                      <c:pt idx="36">
                        <c:v>111.9</c:v>
                      </c:pt>
                      <c:pt idx="37">
                        <c:v>90.8</c:v>
                      </c:pt>
                      <c:pt idx="38">
                        <c:v>97.5</c:v>
                      </c:pt>
                      <c:pt idx="39">
                        <c:v>98.1</c:v>
                      </c:pt>
                      <c:pt idx="40">
                        <c:v>113.6</c:v>
                      </c:pt>
                      <c:pt idx="41">
                        <c:v>91</c:v>
                      </c:pt>
                      <c:pt idx="42">
                        <c:v>90.2</c:v>
                      </c:pt>
                      <c:pt idx="43">
                        <c:v>102.5</c:v>
                      </c:pt>
                      <c:pt idx="44">
                        <c:v>119.4</c:v>
                      </c:pt>
                      <c:pt idx="45">
                        <c:v>93.7</c:v>
                      </c:pt>
                      <c:pt idx="46">
                        <c:v>106.4</c:v>
                      </c:pt>
                      <c:pt idx="47">
                        <c:v>102</c:v>
                      </c:pt>
                      <c:pt idx="48">
                        <c:v>118.7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7893-448D-B25B-F7FCE7D3A4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78.166666666666671</c:v>
                      </c:pt>
                      <c:pt idx="4">
                        <c:v>83.63333333333334</c:v>
                      </c:pt>
                      <c:pt idx="5">
                        <c:v>82.100000000000009</c:v>
                      </c:pt>
                      <c:pt idx="6">
                        <c:v>81.86666666666666</c:v>
                      </c:pt>
                      <c:pt idx="7">
                        <c:v>77.266666666666666</c:v>
                      </c:pt>
                      <c:pt idx="8">
                        <c:v>83.2</c:v>
                      </c:pt>
                      <c:pt idx="9">
                        <c:v>81.899999999999991</c:v>
                      </c:pt>
                      <c:pt idx="10">
                        <c:v>82.233333333333334</c:v>
                      </c:pt>
                      <c:pt idx="11">
                        <c:v>77.833333333333329</c:v>
                      </c:pt>
                      <c:pt idx="12">
                        <c:v>83.733333333333334</c:v>
                      </c:pt>
                      <c:pt idx="13">
                        <c:v>82.533333333333346</c:v>
                      </c:pt>
                      <c:pt idx="14">
                        <c:v>82.633333333333326</c:v>
                      </c:pt>
                      <c:pt idx="15">
                        <c:v>78.7</c:v>
                      </c:pt>
                      <c:pt idx="16">
                        <c:v>85.233333333333334</c:v>
                      </c:pt>
                      <c:pt idx="17">
                        <c:v>84.600000000000009</c:v>
                      </c:pt>
                      <c:pt idx="18">
                        <c:v>85.533333333333317</c:v>
                      </c:pt>
                      <c:pt idx="19">
                        <c:v>81.600000000000009</c:v>
                      </c:pt>
                      <c:pt idx="20">
                        <c:v>88.833333333333329</c:v>
                      </c:pt>
                      <c:pt idx="21">
                        <c:v>88.2</c:v>
                      </c:pt>
                      <c:pt idx="22">
                        <c:v>89.2</c:v>
                      </c:pt>
                      <c:pt idx="23">
                        <c:v>84.933333333333337</c:v>
                      </c:pt>
                      <c:pt idx="24">
                        <c:v>91.566666666666663</c:v>
                      </c:pt>
                      <c:pt idx="25">
                        <c:v>90.899999999999991</c:v>
                      </c:pt>
                      <c:pt idx="26">
                        <c:v>91.833333333333329</c:v>
                      </c:pt>
                      <c:pt idx="27">
                        <c:v>88.2</c:v>
                      </c:pt>
                      <c:pt idx="28">
                        <c:v>96.2</c:v>
                      </c:pt>
                      <c:pt idx="29">
                        <c:v>94.966666666666654</c:v>
                      </c:pt>
                      <c:pt idx="30">
                        <c:v>95.433333333333337</c:v>
                      </c:pt>
                      <c:pt idx="31">
                        <c:v>90.133333333333326</c:v>
                      </c:pt>
                      <c:pt idx="32">
                        <c:v>97.966666666666683</c:v>
                      </c:pt>
                      <c:pt idx="33">
                        <c:v>96.399999999999991</c:v>
                      </c:pt>
                      <c:pt idx="34">
                        <c:v>96.866666666666674</c:v>
                      </c:pt>
                      <c:pt idx="35">
                        <c:v>92.3</c:v>
                      </c:pt>
                      <c:pt idx="36">
                        <c:v>100.43333333333332</c:v>
                      </c:pt>
                      <c:pt idx="37">
                        <c:v>99.433333333333337</c:v>
                      </c:pt>
                      <c:pt idx="38">
                        <c:v>100.06666666666666</c:v>
                      </c:pt>
                      <c:pt idx="39">
                        <c:v>95.466666666666654</c:v>
                      </c:pt>
                      <c:pt idx="40">
                        <c:v>103.06666666666666</c:v>
                      </c:pt>
                      <c:pt idx="41">
                        <c:v>100.89999999999999</c:v>
                      </c:pt>
                      <c:pt idx="42">
                        <c:v>98.266666666666666</c:v>
                      </c:pt>
                      <c:pt idx="43">
                        <c:v>94.566666666666663</c:v>
                      </c:pt>
                      <c:pt idx="44">
                        <c:v>104.03333333333335</c:v>
                      </c:pt>
                      <c:pt idx="45">
                        <c:v>105.2</c:v>
                      </c:pt>
                      <c:pt idx="46">
                        <c:v>106.5</c:v>
                      </c:pt>
                      <c:pt idx="47">
                        <c:v>100.7</c:v>
                      </c:pt>
                      <c:pt idx="48">
                        <c:v>109.03333333333335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93-448D-B25B-F7FCE7D3A4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81.599999999999994</c:v>
                      </c:pt>
                      <c:pt idx="5">
                        <c:v>81.424999999999997</c:v>
                      </c:pt>
                      <c:pt idx="6">
                        <c:v>81.300000000000011</c:v>
                      </c:pt>
                      <c:pt idx="7">
                        <c:v>80.924999999999997</c:v>
                      </c:pt>
                      <c:pt idx="8">
                        <c:v>81.099999999999994</c:v>
                      </c:pt>
                      <c:pt idx="9">
                        <c:v>81.150000000000006</c:v>
                      </c:pt>
                      <c:pt idx="10">
                        <c:v>81.199999999999989</c:v>
                      </c:pt>
                      <c:pt idx="11">
                        <c:v>81.525000000000006</c:v>
                      </c:pt>
                      <c:pt idx="12">
                        <c:v>81.55</c:v>
                      </c:pt>
                      <c:pt idx="13">
                        <c:v>81.674999999999997</c:v>
                      </c:pt>
                      <c:pt idx="14">
                        <c:v>81.825000000000003</c:v>
                      </c:pt>
                      <c:pt idx="15">
                        <c:v>82.199999999999989</c:v>
                      </c:pt>
                      <c:pt idx="16">
                        <c:v>82.8</c:v>
                      </c:pt>
                      <c:pt idx="17">
                        <c:v>83.375</c:v>
                      </c:pt>
                      <c:pt idx="18">
                        <c:v>84.375</c:v>
                      </c:pt>
                      <c:pt idx="19">
                        <c:v>84.974999999999994</c:v>
                      </c:pt>
                      <c:pt idx="20">
                        <c:v>86.075000000000003</c:v>
                      </c:pt>
                      <c:pt idx="21">
                        <c:v>87.075000000000003</c:v>
                      </c:pt>
                      <c:pt idx="22">
                        <c:v>87.725000000000009</c:v>
                      </c:pt>
                      <c:pt idx="23">
                        <c:v>88.575000000000003</c:v>
                      </c:pt>
                      <c:pt idx="24">
                        <c:v>89.125</c:v>
                      </c:pt>
                      <c:pt idx="25">
                        <c:v>89.75</c:v>
                      </c:pt>
                      <c:pt idx="26">
                        <c:v>90.55</c:v>
                      </c:pt>
                      <c:pt idx="27">
                        <c:v>91.575000000000003</c:v>
                      </c:pt>
                      <c:pt idx="28">
                        <c:v>93.225000000000009</c:v>
                      </c:pt>
                      <c:pt idx="29">
                        <c:v>93.600000000000009</c:v>
                      </c:pt>
                      <c:pt idx="30">
                        <c:v>94.274999999999991</c:v>
                      </c:pt>
                      <c:pt idx="31">
                        <c:v>94.675000000000011</c:v>
                      </c:pt>
                      <c:pt idx="32">
                        <c:v>94.924999999999997</c:v>
                      </c:pt>
                      <c:pt idx="33">
                        <c:v>95.350000000000009</c:v>
                      </c:pt>
                      <c:pt idx="34">
                        <c:v>95.75</c:v>
                      </c:pt>
                      <c:pt idx="35">
                        <c:v>96.550000000000011</c:v>
                      </c:pt>
                      <c:pt idx="36">
                        <c:v>97.199999999999989</c:v>
                      </c:pt>
                      <c:pt idx="37">
                        <c:v>98.024999999999991</c:v>
                      </c:pt>
                      <c:pt idx="38">
                        <c:v>98.95</c:v>
                      </c:pt>
                      <c:pt idx="39">
                        <c:v>99.574999999999989</c:v>
                      </c:pt>
                      <c:pt idx="40">
                        <c:v>100</c:v>
                      </c:pt>
                      <c:pt idx="41">
                        <c:v>100.05</c:v>
                      </c:pt>
                      <c:pt idx="42">
                        <c:v>98.224999999999994</c:v>
                      </c:pt>
                      <c:pt idx="43">
                        <c:v>99.325000000000003</c:v>
                      </c:pt>
                      <c:pt idx="44">
                        <c:v>100.77500000000001</c:v>
                      </c:pt>
                      <c:pt idx="45">
                        <c:v>101.45</c:v>
                      </c:pt>
                      <c:pt idx="46">
                        <c:v>105.5</c:v>
                      </c:pt>
                      <c:pt idx="47">
                        <c:v>105.375</c:v>
                      </c:pt>
                      <c:pt idx="48">
                        <c:v>105.2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93-448D-B25B-F7FCE7D3A4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84.070000000000007</c:v>
                      </c:pt>
                      <c:pt idx="5">
                        <c:v>81.350000000000009</c:v>
                      </c:pt>
                      <c:pt idx="6">
                        <c:v>80.34</c:v>
                      </c:pt>
                      <c:pt idx="7">
                        <c:v>79.06</c:v>
                      </c:pt>
                      <c:pt idx="8">
                        <c:v>83.72999999999999</c:v>
                      </c:pt>
                      <c:pt idx="9">
                        <c:v>81.289999999999992</c:v>
                      </c:pt>
                      <c:pt idx="10">
                        <c:v>80.47</c:v>
                      </c:pt>
                      <c:pt idx="11">
                        <c:v>79.75</c:v>
                      </c:pt>
                      <c:pt idx="12">
                        <c:v>84.22</c:v>
                      </c:pt>
                      <c:pt idx="13">
                        <c:v>81.800000000000011</c:v>
                      </c:pt>
                      <c:pt idx="14">
                        <c:v>81.009999999999991</c:v>
                      </c:pt>
                      <c:pt idx="15">
                        <c:v>80.640000000000015</c:v>
                      </c:pt>
                      <c:pt idx="16">
                        <c:v>85.8</c:v>
                      </c:pt>
                      <c:pt idx="17">
                        <c:v>83.8</c:v>
                      </c:pt>
                      <c:pt idx="18">
                        <c:v>83.93</c:v>
                      </c:pt>
                      <c:pt idx="19">
                        <c:v>83.5</c:v>
                      </c:pt>
                      <c:pt idx="20">
                        <c:v>89.309999999999988</c:v>
                      </c:pt>
                      <c:pt idx="21">
                        <c:v>87.600000000000009</c:v>
                      </c:pt>
                      <c:pt idx="22">
                        <c:v>87.289999999999992</c:v>
                      </c:pt>
                      <c:pt idx="23">
                        <c:v>86.88000000000001</c:v>
                      </c:pt>
                      <c:pt idx="24">
                        <c:v>92.13000000000001</c:v>
                      </c:pt>
                      <c:pt idx="25">
                        <c:v>90.199999999999989</c:v>
                      </c:pt>
                      <c:pt idx="26">
                        <c:v>90.1</c:v>
                      </c:pt>
                      <c:pt idx="27">
                        <c:v>90.200000000000017</c:v>
                      </c:pt>
                      <c:pt idx="28">
                        <c:v>96.889999999999986</c:v>
                      </c:pt>
                      <c:pt idx="29">
                        <c:v>93.919999999999987</c:v>
                      </c:pt>
                      <c:pt idx="30">
                        <c:v>93.36</c:v>
                      </c:pt>
                      <c:pt idx="31">
                        <c:v>92.61</c:v>
                      </c:pt>
                      <c:pt idx="32">
                        <c:v>98.460000000000008</c:v>
                      </c:pt>
                      <c:pt idx="33">
                        <c:v>95.490000000000009</c:v>
                      </c:pt>
                      <c:pt idx="34">
                        <c:v>94.87</c:v>
                      </c:pt>
                      <c:pt idx="35">
                        <c:v>94.809999999999988</c:v>
                      </c:pt>
                      <c:pt idx="36">
                        <c:v>100.95</c:v>
                      </c:pt>
                      <c:pt idx="37">
                        <c:v>98.390000000000015</c:v>
                      </c:pt>
                      <c:pt idx="38">
                        <c:v>98.18</c:v>
                      </c:pt>
                      <c:pt idx="39">
                        <c:v>97.84</c:v>
                      </c:pt>
                      <c:pt idx="40">
                        <c:v>103.45</c:v>
                      </c:pt>
                      <c:pt idx="41">
                        <c:v>99.85</c:v>
                      </c:pt>
                      <c:pt idx="42">
                        <c:v>95.91</c:v>
                      </c:pt>
                      <c:pt idx="43">
                        <c:v>97.62</c:v>
                      </c:pt>
                      <c:pt idx="44">
                        <c:v>105.65</c:v>
                      </c:pt>
                      <c:pt idx="45">
                        <c:v>102.82000000000001</c:v>
                      </c:pt>
                      <c:pt idx="46">
                        <c:v>104.8</c:v>
                      </c:pt>
                      <c:pt idx="47">
                        <c:v>103.4</c:v>
                      </c:pt>
                      <c:pt idx="48">
                        <c:v>108.72999999999999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93-448D-B25B-F7FCE7D3A4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76.27709948634039</c:v>
                      </c:pt>
                      <c:pt idx="3">
                        <c:v>76.939208276680162</c:v>
                      </c:pt>
                      <c:pt idx="4">
                        <c:v>79.9202399596128</c:v>
                      </c:pt>
                      <c:pt idx="5">
                        <c:v>78.899999999983422</c:v>
                      </c:pt>
                      <c:pt idx="6">
                        <c:v>78.899999999986733</c:v>
                      </c:pt>
                      <c:pt idx="7">
                        <c:v>78.740594977150323</c:v>
                      </c:pt>
                      <c:pt idx="8">
                        <c:v>81.502168444904129</c:v>
                      </c:pt>
                      <c:pt idx="9">
                        <c:v>80.206570558075001</c:v>
                      </c:pt>
                      <c:pt idx="10">
                        <c:v>79.98607942672129</c:v>
                      </c:pt>
                      <c:pt idx="11">
                        <c:v>79.869299421218784</c:v>
                      </c:pt>
                      <c:pt idx="12">
                        <c:v>82.425897069720861</c:v>
                      </c:pt>
                      <c:pt idx="13">
                        <c:v>81.045868593996133</c:v>
                      </c:pt>
                      <c:pt idx="14">
                        <c:v>80.777695826540736</c:v>
                      </c:pt>
                      <c:pt idx="15">
                        <c:v>80.802065700995215</c:v>
                      </c:pt>
                      <c:pt idx="16">
                        <c:v>83.651018880350378</c:v>
                      </c:pt>
                      <c:pt idx="17">
                        <c:v>82.485166632532909</c:v>
                      </c:pt>
                      <c:pt idx="18">
                        <c:v>82.727229808391328</c:v>
                      </c:pt>
                      <c:pt idx="19">
                        <c:v>82.841357865234968</c:v>
                      </c:pt>
                      <c:pt idx="20">
                        <c:v>86.160696902684762</c:v>
                      </c:pt>
                      <c:pt idx="21">
                        <c:v>85.291800665976453</c:v>
                      </c:pt>
                      <c:pt idx="22">
                        <c:v>85.492690713309386</c:v>
                      </c:pt>
                      <c:pt idx="23">
                        <c:v>85.733254668832785</c:v>
                      </c:pt>
                      <c:pt idx="24">
                        <c:v>88.914728924057854</c:v>
                      </c:pt>
                      <c:pt idx="25">
                        <c:v>87.995215212138504</c:v>
                      </c:pt>
                      <c:pt idx="26">
                        <c:v>88.295053028984654</c:v>
                      </c:pt>
                      <c:pt idx="27">
                        <c:v>88.794179440391304</c:v>
                      </c:pt>
                      <c:pt idx="28">
                        <c:v>92.680836655139927</c:v>
                      </c:pt>
                      <c:pt idx="29">
                        <c:v>91.30978674993446</c:v>
                      </c:pt>
                      <c:pt idx="30">
                        <c:v>91.487167329257375</c:v>
                      </c:pt>
                      <c:pt idx="31">
                        <c:v>91.669054970167338</c:v>
                      </c:pt>
                      <c:pt idx="32">
                        <c:v>95.18213146411054</c:v>
                      </c:pt>
                      <c:pt idx="33">
                        <c:v>93.651418537249114</c:v>
                      </c:pt>
                      <c:pt idx="34">
                        <c:v>93.681024326578211</c:v>
                      </c:pt>
                      <c:pt idx="35">
                        <c:v>94.063392277889946</c:v>
                      </c:pt>
                      <c:pt idx="36">
                        <c:v>97.617448354532684</c:v>
                      </c:pt>
                      <c:pt idx="37">
                        <c:v>96.259028966209769</c:v>
                      </c:pt>
                      <c:pt idx="38">
                        <c:v>96.506300236189688</c:v>
                      </c:pt>
                      <c:pt idx="39">
                        <c:v>96.823854920250668</c:v>
                      </c:pt>
                      <c:pt idx="40">
                        <c:v>100.16660715723656</c:v>
                      </c:pt>
                      <c:pt idx="41">
                        <c:v>98.340103128166675</c:v>
                      </c:pt>
                      <c:pt idx="42">
                        <c:v>96.718136471844616</c:v>
                      </c:pt>
                      <c:pt idx="43">
                        <c:v>97.870209081541987</c:v>
                      </c:pt>
                      <c:pt idx="44">
                        <c:v>102.16015509788802</c:v>
                      </c:pt>
                      <c:pt idx="45">
                        <c:v>100.47441607713706</c:v>
                      </c:pt>
                      <c:pt idx="46">
                        <c:v>101.65512587783543</c:v>
                      </c:pt>
                      <c:pt idx="47">
                        <c:v>101.72384421198574</c:v>
                      </c:pt>
                      <c:pt idx="48">
                        <c:v>105.10644983837039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93-448D-B25B-F7FCE7D3A4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Forecast'!$AN$4:$AN$59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69.936378205128221</c:v>
                      </c:pt>
                      <c:pt idx="1">
                        <c:v>75.203044871794901</c:v>
                      </c:pt>
                      <c:pt idx="2">
                        <c:v>76.26137820512821</c:v>
                      </c:pt>
                      <c:pt idx="3">
                        <c:v>91.703044871794887</c:v>
                      </c:pt>
                      <c:pt idx="4">
                        <c:v>72.273703379953389</c:v>
                      </c:pt>
                      <c:pt idx="5">
                        <c:v>77.540370046620069</c:v>
                      </c:pt>
                      <c:pt idx="6">
                        <c:v>78.598703379953392</c:v>
                      </c:pt>
                      <c:pt idx="7">
                        <c:v>94.040370046620055</c:v>
                      </c:pt>
                      <c:pt idx="8">
                        <c:v>74.611028554778557</c:v>
                      </c:pt>
                      <c:pt idx="9">
                        <c:v>79.877695221445251</c:v>
                      </c:pt>
                      <c:pt idx="10">
                        <c:v>80.936028554778559</c:v>
                      </c:pt>
                      <c:pt idx="11">
                        <c:v>96.377695221445236</c:v>
                      </c:pt>
                      <c:pt idx="12">
                        <c:v>76.948353729603724</c:v>
                      </c:pt>
                      <c:pt idx="13">
                        <c:v>82.215020396270418</c:v>
                      </c:pt>
                      <c:pt idx="14">
                        <c:v>83.273353729603741</c:v>
                      </c:pt>
                      <c:pt idx="15">
                        <c:v>98.715020396270404</c:v>
                      </c:pt>
                      <c:pt idx="16">
                        <c:v>79.28567890442892</c:v>
                      </c:pt>
                      <c:pt idx="17">
                        <c:v>84.5523455710956</c:v>
                      </c:pt>
                      <c:pt idx="18">
                        <c:v>85.610678904428909</c:v>
                      </c:pt>
                      <c:pt idx="19">
                        <c:v>101.05234557109559</c:v>
                      </c:pt>
                      <c:pt idx="20">
                        <c:v>81.623004079254088</c:v>
                      </c:pt>
                      <c:pt idx="21">
                        <c:v>86.889670745920768</c:v>
                      </c:pt>
                      <c:pt idx="22">
                        <c:v>87.94800407925409</c:v>
                      </c:pt>
                      <c:pt idx="23">
                        <c:v>103.38967074592075</c:v>
                      </c:pt>
                      <c:pt idx="24">
                        <c:v>83.960329254079255</c:v>
                      </c:pt>
                      <c:pt idx="25">
                        <c:v>89.226995920745935</c:v>
                      </c:pt>
                      <c:pt idx="26">
                        <c:v>90.285329254079258</c:v>
                      </c:pt>
                      <c:pt idx="27">
                        <c:v>105.72699592074594</c:v>
                      </c:pt>
                      <c:pt idx="28">
                        <c:v>86.297654428904423</c:v>
                      </c:pt>
                      <c:pt idx="29">
                        <c:v>91.564321095571117</c:v>
                      </c:pt>
                      <c:pt idx="30">
                        <c:v>92.622654428904426</c:v>
                      </c:pt>
                      <c:pt idx="31">
                        <c:v>108.0643210955711</c:v>
                      </c:pt>
                      <c:pt idx="32">
                        <c:v>88.634979603729619</c:v>
                      </c:pt>
                      <c:pt idx="33">
                        <c:v>93.901646270396284</c:v>
                      </c:pt>
                      <c:pt idx="34">
                        <c:v>94.959979603729607</c:v>
                      </c:pt>
                      <c:pt idx="35">
                        <c:v>110.40164627039627</c:v>
                      </c:pt>
                      <c:pt idx="36">
                        <c:v>90.972304778554786</c:v>
                      </c:pt>
                      <c:pt idx="37">
                        <c:v>96.238971445221466</c:v>
                      </c:pt>
                      <c:pt idx="38">
                        <c:v>97.297304778554789</c:v>
                      </c:pt>
                      <c:pt idx="39">
                        <c:v>112.73897144522145</c:v>
                      </c:pt>
                      <c:pt idx="40">
                        <c:v>93.309629953379954</c:v>
                      </c:pt>
                      <c:pt idx="41">
                        <c:v>98.576296620046634</c:v>
                      </c:pt>
                      <c:pt idx="42">
                        <c:v>99.634629953379957</c:v>
                      </c:pt>
                      <c:pt idx="43">
                        <c:v>115.07629662004663</c:v>
                      </c:pt>
                      <c:pt idx="44">
                        <c:v>95.646955128205121</c:v>
                      </c:pt>
                      <c:pt idx="45">
                        <c:v>100.91362179487182</c:v>
                      </c:pt>
                      <c:pt idx="46">
                        <c:v>101.97195512820512</c:v>
                      </c:pt>
                      <c:pt idx="47">
                        <c:v>117.4136217948718</c:v>
                      </c:pt>
                      <c:pt idx="48">
                        <c:v>97.984280303030303</c:v>
                      </c:pt>
                      <c:pt idx="49">
                        <c:v>103.25094696969698</c:v>
                      </c:pt>
                      <c:pt idx="50">
                        <c:v>104.30928030303031</c:v>
                      </c:pt>
                      <c:pt idx="51">
                        <c:v>119.75094696969697</c:v>
                      </c:pt>
                      <c:pt idx="52">
                        <c:v>100.32160547785548</c:v>
                      </c:pt>
                      <c:pt idx="53">
                        <c:v>105.58827214452215</c:v>
                      </c:pt>
                      <c:pt idx="54">
                        <c:v>106.64660547785547</c:v>
                      </c:pt>
                      <c:pt idx="55">
                        <c:v>122.08827214452215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93-448D-B25B-F7FCE7D3A47A}"/>
                  </c:ext>
                </c:extLst>
              </c15:ser>
            </c15:filteredLineSeries>
          </c:ext>
        </c:extLst>
      </c:lineChart>
      <c:catAx>
        <c:axId val="10456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3024"/>
        <c:crosses val="autoZero"/>
        <c:auto val="1"/>
        <c:lblAlgn val="ctr"/>
        <c:lblOffset val="100"/>
        <c:noMultiLvlLbl val="0"/>
      </c:catAx>
      <c:valAx>
        <c:axId val="10456930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Sales Volume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Volume Index Forecasting - Multiple Regression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407871594077E-2"/>
          <c:y val="0.13768472841608911"/>
          <c:w val="0.85973744821221409"/>
          <c:h val="0.62660621259306593"/>
        </c:manualLayout>
      </c:layout>
      <c:lineChart>
        <c:grouping val="standard"/>
        <c:varyColors val="0"/>
        <c:ser>
          <c:idx val="0"/>
          <c:order val="0"/>
          <c:tx>
            <c:strRef>
              <c:f>'1. Sales Volume Forecast'!$D$3</c:f>
              <c:strCache>
                <c:ptCount val="1"/>
                <c:pt idx="0">
                  <c:v>Actual sales volume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29094354222527"/>
                  <c:y val="-0.22507805311390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</c:multiLvlStrRef>
          </c:cat>
          <c:val>
            <c:numRef>
              <c:f>'1. Sales Volume Forecast'!$D$4:$D$51</c:f>
              <c:numCache>
                <c:formatCode>General</c:formatCode>
                <c:ptCount val="48"/>
                <c:pt idx="0">
                  <c:v>75.5</c:v>
                </c:pt>
                <c:pt idx="1">
                  <c:v>79.400000000000006</c:v>
                </c:pt>
                <c:pt idx="2">
                  <c:v>79.599999999999994</c:v>
                </c:pt>
                <c:pt idx="3">
                  <c:v>91.9</c:v>
                </c:pt>
                <c:pt idx="4">
                  <c:v>74.8</c:v>
                </c:pt>
                <c:pt idx="5">
                  <c:v>78.900000000000006</c:v>
                </c:pt>
                <c:pt idx="6">
                  <c:v>78.099999999999994</c:v>
                </c:pt>
                <c:pt idx="7">
                  <c:v>92.6</c:v>
                </c:pt>
                <c:pt idx="8">
                  <c:v>75</c:v>
                </c:pt>
                <c:pt idx="9">
                  <c:v>79.099999999999994</c:v>
                </c:pt>
                <c:pt idx="10">
                  <c:v>79.400000000000006</c:v>
                </c:pt>
                <c:pt idx="11">
                  <c:v>92.7</c:v>
                </c:pt>
                <c:pt idx="12">
                  <c:v>75.5</c:v>
                </c:pt>
                <c:pt idx="13">
                  <c:v>79.7</c:v>
                </c:pt>
                <c:pt idx="14">
                  <c:v>80.900000000000006</c:v>
                </c:pt>
                <c:pt idx="15">
                  <c:v>95.1</c:v>
                </c:pt>
                <c:pt idx="16">
                  <c:v>77.8</c:v>
                </c:pt>
                <c:pt idx="17">
                  <c:v>83.7</c:v>
                </c:pt>
                <c:pt idx="18">
                  <c:v>83.3</c:v>
                </c:pt>
                <c:pt idx="19">
                  <c:v>99.5</c:v>
                </c:pt>
                <c:pt idx="20">
                  <c:v>81.8</c:v>
                </c:pt>
                <c:pt idx="21">
                  <c:v>86.3</c:v>
                </c:pt>
                <c:pt idx="22">
                  <c:v>86.7</c:v>
                </c:pt>
                <c:pt idx="23">
                  <c:v>101.7</c:v>
                </c:pt>
                <c:pt idx="24">
                  <c:v>84.3</c:v>
                </c:pt>
                <c:pt idx="25">
                  <c:v>89.5</c:v>
                </c:pt>
                <c:pt idx="26">
                  <c:v>90.8</c:v>
                </c:pt>
                <c:pt idx="27">
                  <c:v>108.3</c:v>
                </c:pt>
                <c:pt idx="28">
                  <c:v>85.8</c:v>
                </c:pt>
                <c:pt idx="29">
                  <c:v>92.2</c:v>
                </c:pt>
                <c:pt idx="30">
                  <c:v>92.4</c:v>
                </c:pt>
                <c:pt idx="31">
                  <c:v>109.3</c:v>
                </c:pt>
                <c:pt idx="32">
                  <c:v>87.5</c:v>
                </c:pt>
                <c:pt idx="33">
                  <c:v>93.8</c:v>
                </c:pt>
                <c:pt idx="34">
                  <c:v>95.6</c:v>
                </c:pt>
                <c:pt idx="35">
                  <c:v>111.9</c:v>
                </c:pt>
                <c:pt idx="36">
                  <c:v>90.8</c:v>
                </c:pt>
                <c:pt idx="37">
                  <c:v>97.5</c:v>
                </c:pt>
                <c:pt idx="38">
                  <c:v>98.1</c:v>
                </c:pt>
                <c:pt idx="39">
                  <c:v>113.6</c:v>
                </c:pt>
                <c:pt idx="40">
                  <c:v>91</c:v>
                </c:pt>
                <c:pt idx="41">
                  <c:v>90.2</c:v>
                </c:pt>
                <c:pt idx="42">
                  <c:v>102.5</c:v>
                </c:pt>
                <c:pt idx="43">
                  <c:v>119.4</c:v>
                </c:pt>
                <c:pt idx="44">
                  <c:v>93.7</c:v>
                </c:pt>
                <c:pt idx="45">
                  <c:v>106.4</c:v>
                </c:pt>
                <c:pt idx="46">
                  <c:v>102</c:v>
                </c:pt>
                <c:pt idx="47">
                  <c:v>118.7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C4-4684-B55C-22C18CB4B68C}"/>
            </c:ext>
          </c:extLst>
        </c:ser>
        <c:ser>
          <c:idx val="7"/>
          <c:order val="7"/>
          <c:tx>
            <c:strRef>
              <c:f>'1. Sales Volume Forecast'!$AN$3</c:f>
              <c:strCache>
                <c:ptCount val="1"/>
                <c:pt idx="0">
                  <c:v> Multiple regression forecast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'1. Sales Volume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Volume Forecast'!$AN$4:$AN$59</c:f>
              <c:numCache>
                <c:formatCode>_(* #,##0.00_);_(* \(#,##0.00\);_(* "-"??_);_(@_)</c:formatCode>
                <c:ptCount val="56"/>
                <c:pt idx="0">
                  <c:v>69.936378205128221</c:v>
                </c:pt>
                <c:pt idx="1">
                  <c:v>75.203044871794901</c:v>
                </c:pt>
                <c:pt idx="2">
                  <c:v>76.26137820512821</c:v>
                </c:pt>
                <c:pt idx="3">
                  <c:v>91.703044871794887</c:v>
                </c:pt>
                <c:pt idx="4">
                  <c:v>72.273703379953389</c:v>
                </c:pt>
                <c:pt idx="5">
                  <c:v>77.540370046620069</c:v>
                </c:pt>
                <c:pt idx="6">
                  <c:v>78.598703379953392</c:v>
                </c:pt>
                <c:pt idx="7">
                  <c:v>94.040370046620055</c:v>
                </c:pt>
                <c:pt idx="8">
                  <c:v>74.611028554778557</c:v>
                </c:pt>
                <c:pt idx="9">
                  <c:v>79.877695221445251</c:v>
                </c:pt>
                <c:pt idx="10">
                  <c:v>80.936028554778559</c:v>
                </c:pt>
                <c:pt idx="11">
                  <c:v>96.377695221445236</c:v>
                </c:pt>
                <c:pt idx="12">
                  <c:v>76.948353729603724</c:v>
                </c:pt>
                <c:pt idx="13">
                  <c:v>82.215020396270418</c:v>
                </c:pt>
                <c:pt idx="14">
                  <c:v>83.273353729603741</c:v>
                </c:pt>
                <c:pt idx="15">
                  <c:v>98.715020396270404</c:v>
                </c:pt>
                <c:pt idx="16">
                  <c:v>79.28567890442892</c:v>
                </c:pt>
                <c:pt idx="17">
                  <c:v>84.5523455710956</c:v>
                </c:pt>
                <c:pt idx="18">
                  <c:v>85.610678904428909</c:v>
                </c:pt>
                <c:pt idx="19">
                  <c:v>101.05234557109559</c:v>
                </c:pt>
                <c:pt idx="20">
                  <c:v>81.623004079254088</c:v>
                </c:pt>
                <c:pt idx="21">
                  <c:v>86.889670745920768</c:v>
                </c:pt>
                <c:pt idx="22">
                  <c:v>87.94800407925409</c:v>
                </c:pt>
                <c:pt idx="23">
                  <c:v>103.38967074592075</c:v>
                </c:pt>
                <c:pt idx="24">
                  <c:v>83.960329254079255</c:v>
                </c:pt>
                <c:pt idx="25">
                  <c:v>89.226995920745935</c:v>
                </c:pt>
                <c:pt idx="26">
                  <c:v>90.285329254079258</c:v>
                </c:pt>
                <c:pt idx="27">
                  <c:v>105.72699592074594</c:v>
                </c:pt>
                <c:pt idx="28">
                  <c:v>86.297654428904423</c:v>
                </c:pt>
                <c:pt idx="29">
                  <c:v>91.564321095571117</c:v>
                </c:pt>
                <c:pt idx="30">
                  <c:v>92.622654428904426</c:v>
                </c:pt>
                <c:pt idx="31">
                  <c:v>108.0643210955711</c:v>
                </c:pt>
                <c:pt idx="32">
                  <c:v>88.634979603729619</c:v>
                </c:pt>
                <c:pt idx="33">
                  <c:v>93.901646270396284</c:v>
                </c:pt>
                <c:pt idx="34">
                  <c:v>94.959979603729607</c:v>
                </c:pt>
                <c:pt idx="35">
                  <c:v>110.40164627039627</c:v>
                </c:pt>
                <c:pt idx="36">
                  <c:v>90.972304778554786</c:v>
                </c:pt>
                <c:pt idx="37">
                  <c:v>96.238971445221466</c:v>
                </c:pt>
                <c:pt idx="38">
                  <c:v>97.297304778554789</c:v>
                </c:pt>
                <c:pt idx="39">
                  <c:v>112.73897144522145</c:v>
                </c:pt>
                <c:pt idx="40">
                  <c:v>93.309629953379954</c:v>
                </c:pt>
                <c:pt idx="41">
                  <c:v>98.576296620046634</c:v>
                </c:pt>
                <c:pt idx="42">
                  <c:v>99.634629953379957</c:v>
                </c:pt>
                <c:pt idx="43">
                  <c:v>115.07629662004663</c:v>
                </c:pt>
                <c:pt idx="44">
                  <c:v>95.646955128205121</c:v>
                </c:pt>
                <c:pt idx="45">
                  <c:v>100.91362179487182</c:v>
                </c:pt>
                <c:pt idx="46">
                  <c:v>101.97195512820512</c:v>
                </c:pt>
                <c:pt idx="47">
                  <c:v>117.4136217948718</c:v>
                </c:pt>
                <c:pt idx="48">
                  <c:v>97.984280303030303</c:v>
                </c:pt>
                <c:pt idx="49">
                  <c:v>103.25094696969698</c:v>
                </c:pt>
                <c:pt idx="50">
                  <c:v>104.30928030303031</c:v>
                </c:pt>
                <c:pt idx="51">
                  <c:v>119.75094696969697</c:v>
                </c:pt>
                <c:pt idx="52">
                  <c:v>100.32160547785548</c:v>
                </c:pt>
                <c:pt idx="53">
                  <c:v>105.58827214452215</c:v>
                </c:pt>
                <c:pt idx="54">
                  <c:v>106.64660547785547</c:v>
                </c:pt>
                <c:pt idx="55">
                  <c:v>122.08827214452215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7-D0C4-4684-B55C-22C18CB4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92040"/>
        <c:axId val="104569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Volume Forecast'!$E$3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Volume Forecast'!$E$4:$E$52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79.400000000000006</c:v>
                      </c:pt>
                      <c:pt idx="3">
                        <c:v>79.599999999999994</c:v>
                      </c:pt>
                      <c:pt idx="4">
                        <c:v>91.9</c:v>
                      </c:pt>
                      <c:pt idx="5">
                        <c:v>74.8</c:v>
                      </c:pt>
                      <c:pt idx="6">
                        <c:v>78.900000000000006</c:v>
                      </c:pt>
                      <c:pt idx="7">
                        <c:v>78.099999999999994</c:v>
                      </c:pt>
                      <c:pt idx="8">
                        <c:v>92.6</c:v>
                      </c:pt>
                      <c:pt idx="9">
                        <c:v>75</c:v>
                      </c:pt>
                      <c:pt idx="10">
                        <c:v>79.099999999999994</c:v>
                      </c:pt>
                      <c:pt idx="11">
                        <c:v>79.400000000000006</c:v>
                      </c:pt>
                      <c:pt idx="12">
                        <c:v>92.7</c:v>
                      </c:pt>
                      <c:pt idx="13">
                        <c:v>75.5</c:v>
                      </c:pt>
                      <c:pt idx="14">
                        <c:v>79.7</c:v>
                      </c:pt>
                      <c:pt idx="15">
                        <c:v>80.900000000000006</c:v>
                      </c:pt>
                      <c:pt idx="16">
                        <c:v>95.1</c:v>
                      </c:pt>
                      <c:pt idx="17">
                        <c:v>77.8</c:v>
                      </c:pt>
                      <c:pt idx="18">
                        <c:v>83.7</c:v>
                      </c:pt>
                      <c:pt idx="19">
                        <c:v>83.3</c:v>
                      </c:pt>
                      <c:pt idx="20">
                        <c:v>99.5</c:v>
                      </c:pt>
                      <c:pt idx="21">
                        <c:v>81.8</c:v>
                      </c:pt>
                      <c:pt idx="22">
                        <c:v>86.3</c:v>
                      </c:pt>
                      <c:pt idx="23">
                        <c:v>86.7</c:v>
                      </c:pt>
                      <c:pt idx="24">
                        <c:v>101.7</c:v>
                      </c:pt>
                      <c:pt idx="25">
                        <c:v>84.3</c:v>
                      </c:pt>
                      <c:pt idx="26">
                        <c:v>89.5</c:v>
                      </c:pt>
                      <c:pt idx="27">
                        <c:v>90.8</c:v>
                      </c:pt>
                      <c:pt idx="28">
                        <c:v>108.3</c:v>
                      </c:pt>
                      <c:pt idx="29">
                        <c:v>85.8</c:v>
                      </c:pt>
                      <c:pt idx="30">
                        <c:v>92.2</c:v>
                      </c:pt>
                      <c:pt idx="31">
                        <c:v>92.4</c:v>
                      </c:pt>
                      <c:pt idx="32">
                        <c:v>109.3</c:v>
                      </c:pt>
                      <c:pt idx="33">
                        <c:v>87.5</c:v>
                      </c:pt>
                      <c:pt idx="34">
                        <c:v>93.8</c:v>
                      </c:pt>
                      <c:pt idx="35">
                        <c:v>95.6</c:v>
                      </c:pt>
                      <c:pt idx="36">
                        <c:v>111.9</c:v>
                      </c:pt>
                      <c:pt idx="37">
                        <c:v>90.8</c:v>
                      </c:pt>
                      <c:pt idx="38">
                        <c:v>97.5</c:v>
                      </c:pt>
                      <c:pt idx="39">
                        <c:v>98.1</c:v>
                      </c:pt>
                      <c:pt idx="40">
                        <c:v>113.6</c:v>
                      </c:pt>
                      <c:pt idx="41">
                        <c:v>91</c:v>
                      </c:pt>
                      <c:pt idx="42">
                        <c:v>90.2</c:v>
                      </c:pt>
                      <c:pt idx="43">
                        <c:v>102.5</c:v>
                      </c:pt>
                      <c:pt idx="44">
                        <c:v>119.4</c:v>
                      </c:pt>
                      <c:pt idx="45">
                        <c:v>93.7</c:v>
                      </c:pt>
                      <c:pt idx="46">
                        <c:v>106.4</c:v>
                      </c:pt>
                      <c:pt idx="47">
                        <c:v>102</c:v>
                      </c:pt>
                      <c:pt idx="48">
                        <c:v>118.7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0C4-4684-B55C-22C18CB4B6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Forecast'!$I$3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Forecast'!$I$4:$I$52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3">
                        <c:v>78.166666666666671</c:v>
                      </c:pt>
                      <c:pt idx="4">
                        <c:v>83.63333333333334</c:v>
                      </c:pt>
                      <c:pt idx="5">
                        <c:v>82.100000000000009</c:v>
                      </c:pt>
                      <c:pt idx="6">
                        <c:v>81.86666666666666</c:v>
                      </c:pt>
                      <c:pt idx="7">
                        <c:v>77.266666666666666</c:v>
                      </c:pt>
                      <c:pt idx="8">
                        <c:v>83.2</c:v>
                      </c:pt>
                      <c:pt idx="9">
                        <c:v>81.899999999999991</c:v>
                      </c:pt>
                      <c:pt idx="10">
                        <c:v>82.233333333333334</c:v>
                      </c:pt>
                      <c:pt idx="11">
                        <c:v>77.833333333333329</c:v>
                      </c:pt>
                      <c:pt idx="12">
                        <c:v>83.733333333333334</c:v>
                      </c:pt>
                      <c:pt idx="13">
                        <c:v>82.533333333333346</c:v>
                      </c:pt>
                      <c:pt idx="14">
                        <c:v>82.633333333333326</c:v>
                      </c:pt>
                      <c:pt idx="15">
                        <c:v>78.7</c:v>
                      </c:pt>
                      <c:pt idx="16">
                        <c:v>85.233333333333334</c:v>
                      </c:pt>
                      <c:pt idx="17">
                        <c:v>84.600000000000009</c:v>
                      </c:pt>
                      <c:pt idx="18">
                        <c:v>85.533333333333317</c:v>
                      </c:pt>
                      <c:pt idx="19">
                        <c:v>81.600000000000009</c:v>
                      </c:pt>
                      <c:pt idx="20">
                        <c:v>88.833333333333329</c:v>
                      </c:pt>
                      <c:pt idx="21">
                        <c:v>88.2</c:v>
                      </c:pt>
                      <c:pt idx="22">
                        <c:v>89.2</c:v>
                      </c:pt>
                      <c:pt idx="23">
                        <c:v>84.933333333333337</c:v>
                      </c:pt>
                      <c:pt idx="24">
                        <c:v>91.566666666666663</c:v>
                      </c:pt>
                      <c:pt idx="25">
                        <c:v>90.899999999999991</c:v>
                      </c:pt>
                      <c:pt idx="26">
                        <c:v>91.833333333333329</c:v>
                      </c:pt>
                      <c:pt idx="27">
                        <c:v>88.2</c:v>
                      </c:pt>
                      <c:pt idx="28">
                        <c:v>96.2</c:v>
                      </c:pt>
                      <c:pt idx="29">
                        <c:v>94.966666666666654</c:v>
                      </c:pt>
                      <c:pt idx="30">
                        <c:v>95.433333333333337</c:v>
                      </c:pt>
                      <c:pt idx="31">
                        <c:v>90.133333333333326</c:v>
                      </c:pt>
                      <c:pt idx="32">
                        <c:v>97.966666666666683</c:v>
                      </c:pt>
                      <c:pt idx="33">
                        <c:v>96.399999999999991</c:v>
                      </c:pt>
                      <c:pt idx="34">
                        <c:v>96.866666666666674</c:v>
                      </c:pt>
                      <c:pt idx="35">
                        <c:v>92.3</c:v>
                      </c:pt>
                      <c:pt idx="36">
                        <c:v>100.43333333333332</c:v>
                      </c:pt>
                      <c:pt idx="37">
                        <c:v>99.433333333333337</c:v>
                      </c:pt>
                      <c:pt idx="38">
                        <c:v>100.06666666666666</c:v>
                      </c:pt>
                      <c:pt idx="39">
                        <c:v>95.466666666666654</c:v>
                      </c:pt>
                      <c:pt idx="40">
                        <c:v>103.06666666666666</c:v>
                      </c:pt>
                      <c:pt idx="41">
                        <c:v>100.89999999999999</c:v>
                      </c:pt>
                      <c:pt idx="42">
                        <c:v>98.266666666666666</c:v>
                      </c:pt>
                      <c:pt idx="43">
                        <c:v>94.566666666666663</c:v>
                      </c:pt>
                      <c:pt idx="44">
                        <c:v>104.03333333333335</c:v>
                      </c:pt>
                      <c:pt idx="45">
                        <c:v>105.2</c:v>
                      </c:pt>
                      <c:pt idx="46">
                        <c:v>106.5</c:v>
                      </c:pt>
                      <c:pt idx="47">
                        <c:v>100.7</c:v>
                      </c:pt>
                      <c:pt idx="48">
                        <c:v>109.03333333333335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C4-4684-B55C-22C18CB4B6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Forecast'!$M$4:$M$52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81.599999999999994</c:v>
                      </c:pt>
                      <c:pt idx="5">
                        <c:v>81.424999999999997</c:v>
                      </c:pt>
                      <c:pt idx="6">
                        <c:v>81.300000000000011</c:v>
                      </c:pt>
                      <c:pt idx="7">
                        <c:v>80.924999999999997</c:v>
                      </c:pt>
                      <c:pt idx="8">
                        <c:v>81.099999999999994</c:v>
                      </c:pt>
                      <c:pt idx="9">
                        <c:v>81.150000000000006</c:v>
                      </c:pt>
                      <c:pt idx="10">
                        <c:v>81.199999999999989</c:v>
                      </c:pt>
                      <c:pt idx="11">
                        <c:v>81.525000000000006</c:v>
                      </c:pt>
                      <c:pt idx="12">
                        <c:v>81.55</c:v>
                      </c:pt>
                      <c:pt idx="13">
                        <c:v>81.674999999999997</c:v>
                      </c:pt>
                      <c:pt idx="14">
                        <c:v>81.825000000000003</c:v>
                      </c:pt>
                      <c:pt idx="15">
                        <c:v>82.199999999999989</c:v>
                      </c:pt>
                      <c:pt idx="16">
                        <c:v>82.8</c:v>
                      </c:pt>
                      <c:pt idx="17">
                        <c:v>83.375</c:v>
                      </c:pt>
                      <c:pt idx="18">
                        <c:v>84.375</c:v>
                      </c:pt>
                      <c:pt idx="19">
                        <c:v>84.974999999999994</c:v>
                      </c:pt>
                      <c:pt idx="20">
                        <c:v>86.075000000000003</c:v>
                      </c:pt>
                      <c:pt idx="21">
                        <c:v>87.075000000000003</c:v>
                      </c:pt>
                      <c:pt idx="22">
                        <c:v>87.725000000000009</c:v>
                      </c:pt>
                      <c:pt idx="23">
                        <c:v>88.575000000000003</c:v>
                      </c:pt>
                      <c:pt idx="24">
                        <c:v>89.125</c:v>
                      </c:pt>
                      <c:pt idx="25">
                        <c:v>89.75</c:v>
                      </c:pt>
                      <c:pt idx="26">
                        <c:v>90.55</c:v>
                      </c:pt>
                      <c:pt idx="27">
                        <c:v>91.575000000000003</c:v>
                      </c:pt>
                      <c:pt idx="28">
                        <c:v>93.225000000000009</c:v>
                      </c:pt>
                      <c:pt idx="29">
                        <c:v>93.600000000000009</c:v>
                      </c:pt>
                      <c:pt idx="30">
                        <c:v>94.274999999999991</c:v>
                      </c:pt>
                      <c:pt idx="31">
                        <c:v>94.675000000000011</c:v>
                      </c:pt>
                      <c:pt idx="32">
                        <c:v>94.924999999999997</c:v>
                      </c:pt>
                      <c:pt idx="33">
                        <c:v>95.350000000000009</c:v>
                      </c:pt>
                      <c:pt idx="34">
                        <c:v>95.75</c:v>
                      </c:pt>
                      <c:pt idx="35">
                        <c:v>96.550000000000011</c:v>
                      </c:pt>
                      <c:pt idx="36">
                        <c:v>97.199999999999989</c:v>
                      </c:pt>
                      <c:pt idx="37">
                        <c:v>98.024999999999991</c:v>
                      </c:pt>
                      <c:pt idx="38">
                        <c:v>98.95</c:v>
                      </c:pt>
                      <c:pt idx="39">
                        <c:v>99.574999999999989</c:v>
                      </c:pt>
                      <c:pt idx="40">
                        <c:v>100</c:v>
                      </c:pt>
                      <c:pt idx="41">
                        <c:v>100.05</c:v>
                      </c:pt>
                      <c:pt idx="42">
                        <c:v>98.224999999999994</c:v>
                      </c:pt>
                      <c:pt idx="43">
                        <c:v>99.325000000000003</c:v>
                      </c:pt>
                      <c:pt idx="44">
                        <c:v>100.77500000000001</c:v>
                      </c:pt>
                      <c:pt idx="45">
                        <c:v>101.45</c:v>
                      </c:pt>
                      <c:pt idx="46">
                        <c:v>105.5</c:v>
                      </c:pt>
                      <c:pt idx="47">
                        <c:v>105.375</c:v>
                      </c:pt>
                      <c:pt idx="48">
                        <c:v>105.2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C4-4684-B55C-22C18CB4B68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Forecast'!$Q$4:$Q$52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4">
                        <c:v>84.070000000000007</c:v>
                      </c:pt>
                      <c:pt idx="5">
                        <c:v>81.350000000000009</c:v>
                      </c:pt>
                      <c:pt idx="6">
                        <c:v>80.34</c:v>
                      </c:pt>
                      <c:pt idx="7">
                        <c:v>79.06</c:v>
                      </c:pt>
                      <c:pt idx="8">
                        <c:v>83.72999999999999</c:v>
                      </c:pt>
                      <c:pt idx="9">
                        <c:v>81.289999999999992</c:v>
                      </c:pt>
                      <c:pt idx="10">
                        <c:v>80.47</c:v>
                      </c:pt>
                      <c:pt idx="11">
                        <c:v>79.75</c:v>
                      </c:pt>
                      <c:pt idx="12">
                        <c:v>84.22</c:v>
                      </c:pt>
                      <c:pt idx="13">
                        <c:v>81.800000000000011</c:v>
                      </c:pt>
                      <c:pt idx="14">
                        <c:v>81.009999999999991</c:v>
                      </c:pt>
                      <c:pt idx="15">
                        <c:v>80.640000000000015</c:v>
                      </c:pt>
                      <c:pt idx="16">
                        <c:v>85.8</c:v>
                      </c:pt>
                      <c:pt idx="17">
                        <c:v>83.8</c:v>
                      </c:pt>
                      <c:pt idx="18">
                        <c:v>83.93</c:v>
                      </c:pt>
                      <c:pt idx="19">
                        <c:v>83.5</c:v>
                      </c:pt>
                      <c:pt idx="20">
                        <c:v>89.309999999999988</c:v>
                      </c:pt>
                      <c:pt idx="21">
                        <c:v>87.600000000000009</c:v>
                      </c:pt>
                      <c:pt idx="22">
                        <c:v>87.289999999999992</c:v>
                      </c:pt>
                      <c:pt idx="23">
                        <c:v>86.88000000000001</c:v>
                      </c:pt>
                      <c:pt idx="24">
                        <c:v>92.13000000000001</c:v>
                      </c:pt>
                      <c:pt idx="25">
                        <c:v>90.199999999999989</c:v>
                      </c:pt>
                      <c:pt idx="26">
                        <c:v>90.1</c:v>
                      </c:pt>
                      <c:pt idx="27">
                        <c:v>90.200000000000017</c:v>
                      </c:pt>
                      <c:pt idx="28">
                        <c:v>96.889999999999986</c:v>
                      </c:pt>
                      <c:pt idx="29">
                        <c:v>93.919999999999987</c:v>
                      </c:pt>
                      <c:pt idx="30">
                        <c:v>93.36</c:v>
                      </c:pt>
                      <c:pt idx="31">
                        <c:v>92.61</c:v>
                      </c:pt>
                      <c:pt idx="32">
                        <c:v>98.460000000000008</c:v>
                      </c:pt>
                      <c:pt idx="33">
                        <c:v>95.490000000000009</c:v>
                      </c:pt>
                      <c:pt idx="34">
                        <c:v>94.87</c:v>
                      </c:pt>
                      <c:pt idx="35">
                        <c:v>94.809999999999988</c:v>
                      </c:pt>
                      <c:pt idx="36">
                        <c:v>100.95</c:v>
                      </c:pt>
                      <c:pt idx="37">
                        <c:v>98.390000000000015</c:v>
                      </c:pt>
                      <c:pt idx="38">
                        <c:v>98.18</c:v>
                      </c:pt>
                      <c:pt idx="39">
                        <c:v>97.84</c:v>
                      </c:pt>
                      <c:pt idx="40">
                        <c:v>103.45</c:v>
                      </c:pt>
                      <c:pt idx="41">
                        <c:v>99.85</c:v>
                      </c:pt>
                      <c:pt idx="42">
                        <c:v>95.91</c:v>
                      </c:pt>
                      <c:pt idx="43">
                        <c:v>97.62</c:v>
                      </c:pt>
                      <c:pt idx="44">
                        <c:v>105.65</c:v>
                      </c:pt>
                      <c:pt idx="45">
                        <c:v>102.82000000000001</c:v>
                      </c:pt>
                      <c:pt idx="46">
                        <c:v>104.8</c:v>
                      </c:pt>
                      <c:pt idx="47">
                        <c:v>103.4</c:v>
                      </c:pt>
                      <c:pt idx="48">
                        <c:v>108.72999999999999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C4-4684-B55C-22C18CB4B68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Forecast'!$U$4:$U$52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9"/>
                      <c:pt idx="1">
                        <c:v>75.5</c:v>
                      </c:pt>
                      <c:pt idx="2">
                        <c:v>76.27709948634039</c:v>
                      </c:pt>
                      <c:pt idx="3">
                        <c:v>76.939208276680162</c:v>
                      </c:pt>
                      <c:pt idx="4">
                        <c:v>79.9202399596128</c:v>
                      </c:pt>
                      <c:pt idx="5">
                        <c:v>78.899999999983422</c:v>
                      </c:pt>
                      <c:pt idx="6">
                        <c:v>78.899999999986733</c:v>
                      </c:pt>
                      <c:pt idx="7">
                        <c:v>78.740594977150323</c:v>
                      </c:pt>
                      <c:pt idx="8">
                        <c:v>81.502168444904129</c:v>
                      </c:pt>
                      <c:pt idx="9">
                        <c:v>80.206570558075001</c:v>
                      </c:pt>
                      <c:pt idx="10">
                        <c:v>79.98607942672129</c:v>
                      </c:pt>
                      <c:pt idx="11">
                        <c:v>79.869299421218784</c:v>
                      </c:pt>
                      <c:pt idx="12">
                        <c:v>82.425897069720861</c:v>
                      </c:pt>
                      <c:pt idx="13">
                        <c:v>81.045868593996133</c:v>
                      </c:pt>
                      <c:pt idx="14">
                        <c:v>80.777695826540736</c:v>
                      </c:pt>
                      <c:pt idx="15">
                        <c:v>80.802065700995215</c:v>
                      </c:pt>
                      <c:pt idx="16">
                        <c:v>83.651018880350378</c:v>
                      </c:pt>
                      <c:pt idx="17">
                        <c:v>82.485166632532909</c:v>
                      </c:pt>
                      <c:pt idx="18">
                        <c:v>82.727229808391328</c:v>
                      </c:pt>
                      <c:pt idx="19">
                        <c:v>82.841357865234968</c:v>
                      </c:pt>
                      <c:pt idx="20">
                        <c:v>86.160696902684762</c:v>
                      </c:pt>
                      <c:pt idx="21">
                        <c:v>85.291800665976453</c:v>
                      </c:pt>
                      <c:pt idx="22">
                        <c:v>85.492690713309386</c:v>
                      </c:pt>
                      <c:pt idx="23">
                        <c:v>85.733254668832785</c:v>
                      </c:pt>
                      <c:pt idx="24">
                        <c:v>88.914728924057854</c:v>
                      </c:pt>
                      <c:pt idx="25">
                        <c:v>87.995215212138504</c:v>
                      </c:pt>
                      <c:pt idx="26">
                        <c:v>88.295053028984654</c:v>
                      </c:pt>
                      <c:pt idx="27">
                        <c:v>88.794179440391304</c:v>
                      </c:pt>
                      <c:pt idx="28">
                        <c:v>92.680836655139927</c:v>
                      </c:pt>
                      <c:pt idx="29">
                        <c:v>91.30978674993446</c:v>
                      </c:pt>
                      <c:pt idx="30">
                        <c:v>91.487167329257375</c:v>
                      </c:pt>
                      <c:pt idx="31">
                        <c:v>91.669054970167338</c:v>
                      </c:pt>
                      <c:pt idx="32">
                        <c:v>95.18213146411054</c:v>
                      </c:pt>
                      <c:pt idx="33">
                        <c:v>93.651418537249114</c:v>
                      </c:pt>
                      <c:pt idx="34">
                        <c:v>93.681024326578211</c:v>
                      </c:pt>
                      <c:pt idx="35">
                        <c:v>94.063392277889946</c:v>
                      </c:pt>
                      <c:pt idx="36">
                        <c:v>97.617448354532684</c:v>
                      </c:pt>
                      <c:pt idx="37">
                        <c:v>96.259028966209769</c:v>
                      </c:pt>
                      <c:pt idx="38">
                        <c:v>96.506300236189688</c:v>
                      </c:pt>
                      <c:pt idx="39">
                        <c:v>96.823854920250668</c:v>
                      </c:pt>
                      <c:pt idx="40">
                        <c:v>100.16660715723656</c:v>
                      </c:pt>
                      <c:pt idx="41">
                        <c:v>98.340103128166675</c:v>
                      </c:pt>
                      <c:pt idx="42">
                        <c:v>96.718136471844616</c:v>
                      </c:pt>
                      <c:pt idx="43">
                        <c:v>97.870209081541987</c:v>
                      </c:pt>
                      <c:pt idx="44">
                        <c:v>102.16015509788802</c:v>
                      </c:pt>
                      <c:pt idx="45">
                        <c:v>100.47441607713706</c:v>
                      </c:pt>
                      <c:pt idx="46">
                        <c:v>101.65512587783543</c:v>
                      </c:pt>
                      <c:pt idx="47">
                        <c:v>101.72384421198574</c:v>
                      </c:pt>
                      <c:pt idx="48">
                        <c:v>105.10644983837039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C4-4684-B55C-22C18CB4B68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Forecast'!$AE$3</c15:sqref>
                        </c15:formulaRef>
                      </c:ext>
                    </c:extLst>
                    <c:strCache>
                      <c:ptCount val="1"/>
                      <c:pt idx="0">
                        <c:v> Multiplicative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</c:v>
                        </c:pt>
                        <c:pt idx="44">
                          <c:v>2021</c:v>
                        </c:pt>
                        <c:pt idx="48">
                          <c:v>2022</c:v>
                        </c:pt>
                        <c:pt idx="52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Volume Forecast'!$AE$4:$AE$59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70.076801215482533</c:v>
                      </c:pt>
                      <c:pt idx="1">
                        <c:v>74.704237190901182</c:v>
                      </c:pt>
                      <c:pt idx="2">
                        <c:v>75.803492884977459</c:v>
                      </c:pt>
                      <c:pt idx="3">
                        <c:v>81.85206770477653</c:v>
                      </c:pt>
                      <c:pt idx="4">
                        <c:v>72.362945207683481</c:v>
                      </c:pt>
                      <c:pt idx="5">
                        <c:v>77.121628028136897</c:v>
                      </c:pt>
                      <c:pt idx="6">
                        <c:v>78.236770171669605</c:v>
                      </c:pt>
                      <c:pt idx="7">
                        <c:v>84.458585878644485</c:v>
                      </c:pt>
                      <c:pt idx="8">
                        <c:v>74.649089199884443</c:v>
                      </c:pt>
                      <c:pt idx="9">
                        <c:v>79.539018865372626</c:v>
                      </c:pt>
                      <c:pt idx="10">
                        <c:v>80.670047458361736</c:v>
                      </c:pt>
                      <c:pt idx="11">
                        <c:v>87.065104052512453</c:v>
                      </c:pt>
                      <c:pt idx="12">
                        <c:v>76.935233192085391</c:v>
                      </c:pt>
                      <c:pt idx="13">
                        <c:v>81.956409702608354</c:v>
                      </c:pt>
                      <c:pt idx="14">
                        <c:v>83.103324745053882</c:v>
                      </c:pt>
                      <c:pt idx="15">
                        <c:v>89.671622226380421</c:v>
                      </c:pt>
                      <c:pt idx="16">
                        <c:v>79.221377184286354</c:v>
                      </c:pt>
                      <c:pt idx="17">
                        <c:v>84.373800539844083</c:v>
                      </c:pt>
                      <c:pt idx="18">
                        <c:v>85.536602031746028</c:v>
                      </c:pt>
                      <c:pt idx="19">
                        <c:v>92.278140400248375</c:v>
                      </c:pt>
                      <c:pt idx="20">
                        <c:v>81.507521176487302</c:v>
                      </c:pt>
                      <c:pt idx="21">
                        <c:v>86.791191377079798</c:v>
                      </c:pt>
                      <c:pt idx="22">
                        <c:v>87.96987931843816</c:v>
                      </c:pt>
                      <c:pt idx="23">
                        <c:v>94.88465857411633</c:v>
                      </c:pt>
                      <c:pt idx="24">
                        <c:v>83.79366516868825</c:v>
                      </c:pt>
                      <c:pt idx="25">
                        <c:v>89.208582214315527</c:v>
                      </c:pt>
                      <c:pt idx="26">
                        <c:v>90.403156605130306</c:v>
                      </c:pt>
                      <c:pt idx="27">
                        <c:v>97.491176747984284</c:v>
                      </c:pt>
                      <c:pt idx="28">
                        <c:v>86.079809160889212</c:v>
                      </c:pt>
                      <c:pt idx="29">
                        <c:v>91.625973051551242</c:v>
                      </c:pt>
                      <c:pt idx="30">
                        <c:v>92.836433891822438</c:v>
                      </c:pt>
                      <c:pt idx="31">
                        <c:v>100.09769492185224</c:v>
                      </c:pt>
                      <c:pt idx="32">
                        <c:v>88.36595315309016</c:v>
                      </c:pt>
                      <c:pt idx="33">
                        <c:v>94.043363888786971</c:v>
                      </c:pt>
                      <c:pt idx="34">
                        <c:v>95.269711178514569</c:v>
                      </c:pt>
                      <c:pt idx="35">
                        <c:v>102.70421309572019</c:v>
                      </c:pt>
                      <c:pt idx="36">
                        <c:v>90.652097145291123</c:v>
                      </c:pt>
                      <c:pt idx="37">
                        <c:v>96.460754726022685</c:v>
                      </c:pt>
                      <c:pt idx="38">
                        <c:v>97.70298846520673</c:v>
                      </c:pt>
                      <c:pt idx="39">
                        <c:v>105.31073126958815</c:v>
                      </c:pt>
                      <c:pt idx="40">
                        <c:v>92.938241137492071</c:v>
                      </c:pt>
                      <c:pt idx="41">
                        <c:v>98.878145563258428</c:v>
                      </c:pt>
                      <c:pt idx="42">
                        <c:v>100.13626575189886</c:v>
                      </c:pt>
                      <c:pt idx="43">
                        <c:v>107.91724944345611</c:v>
                      </c:pt>
                      <c:pt idx="44">
                        <c:v>95.224385129693019</c:v>
                      </c:pt>
                      <c:pt idx="45">
                        <c:v>101.29553640049414</c:v>
                      </c:pt>
                      <c:pt idx="46">
                        <c:v>102.56954303859101</c:v>
                      </c:pt>
                      <c:pt idx="47">
                        <c:v>110.52376761732407</c:v>
                      </c:pt>
                      <c:pt idx="48">
                        <c:v>97.510529121893967</c:v>
                      </c:pt>
                      <c:pt idx="49">
                        <c:v>103.71292723772987</c:v>
                      </c:pt>
                      <c:pt idx="50">
                        <c:v>105.00282032528314</c:v>
                      </c:pt>
                      <c:pt idx="51">
                        <c:v>113.13028579119202</c:v>
                      </c:pt>
                      <c:pt idx="52">
                        <c:v>99.796673114094929</c:v>
                      </c:pt>
                      <c:pt idx="53">
                        <c:v>106.13031807496559</c:v>
                      </c:pt>
                      <c:pt idx="54">
                        <c:v>107.43609761197528</c:v>
                      </c:pt>
                      <c:pt idx="55">
                        <c:v>115.73680396505998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C4-4684-B55C-22C18CB4B68C}"/>
                  </c:ext>
                </c:extLst>
              </c15:ser>
            </c15:filteredLineSeries>
          </c:ext>
        </c:extLst>
      </c:lineChart>
      <c:catAx>
        <c:axId val="10456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3024"/>
        <c:crosses val="autoZero"/>
        <c:auto val="1"/>
        <c:lblAlgn val="ctr"/>
        <c:lblOffset val="100"/>
        <c:noMultiLvlLbl val="0"/>
      </c:catAx>
      <c:valAx>
        <c:axId val="10456930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Sales Volume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Sales Forecasting - </a:t>
            </a:r>
            <a:r>
              <a:rPr lang="en-GB"/>
              <a:t>Naive</a:t>
            </a:r>
            <a:r>
              <a:rPr lang="en-GB" baseline="0"/>
              <a:t>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03669536450717E-2"/>
          <c:y val="0.11845108291120651"/>
          <c:w val="0.89224673401005017"/>
          <c:h val="0.64303888059611414"/>
        </c:manualLayout>
      </c:layout>
      <c:lineChart>
        <c:grouping val="standard"/>
        <c:varyColors val="0"/>
        <c:ser>
          <c:idx val="0"/>
          <c:order val="0"/>
          <c:tx>
            <c:strRef>
              <c:f>'1. Sales Forecast'!$E$3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602218987557876E-2"/>
                  <c:y val="-3.134367091408730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Sales Forecast'!$E$4:$E$59</c:f>
              <c:numCache>
                <c:formatCode>#,##0</c:formatCode>
                <c:ptCount val="56"/>
                <c:pt idx="0">
                  <c:v>2642</c:v>
                </c:pt>
                <c:pt idx="1">
                  <c:v>2812</c:v>
                </c:pt>
                <c:pt idx="2">
                  <c:v>2691</c:v>
                </c:pt>
                <c:pt idx="3">
                  <c:v>2305</c:v>
                </c:pt>
                <c:pt idx="4">
                  <c:v>2730</c:v>
                </c:pt>
                <c:pt idx="5">
                  <c:v>2932</c:v>
                </c:pt>
                <c:pt idx="6">
                  <c:v>2814</c:v>
                </c:pt>
                <c:pt idx="7">
                  <c:v>2355</c:v>
                </c:pt>
                <c:pt idx="8">
                  <c:v>2632</c:v>
                </c:pt>
                <c:pt idx="9">
                  <c:v>2846</c:v>
                </c:pt>
                <c:pt idx="10">
                  <c:v>2705</c:v>
                </c:pt>
                <c:pt idx="11">
                  <c:v>2390</c:v>
                </c:pt>
                <c:pt idx="12">
                  <c:v>2623</c:v>
                </c:pt>
                <c:pt idx="13">
                  <c:v>3093</c:v>
                </c:pt>
                <c:pt idx="14">
                  <c:v>2921</c:v>
                </c:pt>
                <c:pt idx="15">
                  <c:v>2488</c:v>
                </c:pt>
                <c:pt idx="16">
                  <c:v>2783</c:v>
                </c:pt>
                <c:pt idx="17">
                  <c:v>2985</c:v>
                </c:pt>
                <c:pt idx="18">
                  <c:v>2816</c:v>
                </c:pt>
                <c:pt idx="19">
                  <c:v>2382</c:v>
                </c:pt>
                <c:pt idx="20">
                  <c:v>2590</c:v>
                </c:pt>
                <c:pt idx="21">
                  <c:v>2792</c:v>
                </c:pt>
                <c:pt idx="22">
                  <c:v>2651</c:v>
                </c:pt>
                <c:pt idx="23">
                  <c:v>2298</c:v>
                </c:pt>
                <c:pt idx="24">
                  <c:v>2723</c:v>
                </c:pt>
                <c:pt idx="25">
                  <c:v>3026</c:v>
                </c:pt>
                <c:pt idx="26">
                  <c:v>2955</c:v>
                </c:pt>
                <c:pt idx="27">
                  <c:v>2521</c:v>
                </c:pt>
                <c:pt idx="28">
                  <c:v>2860</c:v>
                </c:pt>
                <c:pt idx="29">
                  <c:v>3148</c:v>
                </c:pt>
                <c:pt idx="30">
                  <c:v>3043</c:v>
                </c:pt>
                <c:pt idx="31">
                  <c:v>2604</c:v>
                </c:pt>
                <c:pt idx="32">
                  <c:v>2825</c:v>
                </c:pt>
                <c:pt idx="33">
                  <c:v>3255</c:v>
                </c:pt>
                <c:pt idx="34">
                  <c:v>3048</c:v>
                </c:pt>
                <c:pt idx="35">
                  <c:v>2557</c:v>
                </c:pt>
                <c:pt idx="36">
                  <c:v>2835</c:v>
                </c:pt>
                <c:pt idx="37">
                  <c:v>3162</c:v>
                </c:pt>
                <c:pt idx="38">
                  <c:v>2955</c:v>
                </c:pt>
                <c:pt idx="39">
                  <c:v>2561</c:v>
                </c:pt>
                <c:pt idx="40">
                  <c:v>2155</c:v>
                </c:pt>
                <c:pt idx="41">
                  <c:v>3766</c:v>
                </c:pt>
                <c:pt idx="42">
                  <c:v>3463</c:v>
                </c:pt>
                <c:pt idx="43">
                  <c:v>2959</c:v>
                </c:pt>
                <c:pt idx="44">
                  <c:v>3448</c:v>
                </c:pt>
                <c:pt idx="45">
                  <c:v>3653</c:v>
                </c:pt>
                <c:pt idx="46">
                  <c:v>3246</c:v>
                </c:pt>
                <c:pt idx="47">
                  <c:v>2836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31-4989-A036-11F09C5381BB}"/>
            </c:ext>
          </c:extLst>
        </c:ser>
        <c:ser>
          <c:idx val="1"/>
          <c:order val="1"/>
          <c:tx>
            <c:strRef>
              <c:f>'1. Sales Forecast'!$F$3</c:f>
              <c:strCache>
                <c:ptCount val="1"/>
                <c:pt idx="0">
                  <c:v> Naive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Sales Forecast'!$F$4:$F$59</c:f>
              <c:numCache>
                <c:formatCode>_(* #,##0_);_(* \(#,##0\);_(* "-"??_);_(@_)</c:formatCode>
                <c:ptCount val="56"/>
                <c:pt idx="1">
                  <c:v>2642</c:v>
                </c:pt>
                <c:pt idx="2">
                  <c:v>2812</c:v>
                </c:pt>
                <c:pt idx="3">
                  <c:v>2691</c:v>
                </c:pt>
                <c:pt idx="4">
                  <c:v>2305</c:v>
                </c:pt>
                <c:pt idx="5">
                  <c:v>2730</c:v>
                </c:pt>
                <c:pt idx="6">
                  <c:v>2932</c:v>
                </c:pt>
                <c:pt idx="7">
                  <c:v>2814</c:v>
                </c:pt>
                <c:pt idx="8">
                  <c:v>2355</c:v>
                </c:pt>
                <c:pt idx="9">
                  <c:v>2632</c:v>
                </c:pt>
                <c:pt idx="10">
                  <c:v>2846</c:v>
                </c:pt>
                <c:pt idx="11">
                  <c:v>2705</c:v>
                </c:pt>
                <c:pt idx="12">
                  <c:v>2390</c:v>
                </c:pt>
                <c:pt idx="13">
                  <c:v>2623</c:v>
                </c:pt>
                <c:pt idx="14">
                  <c:v>3093</c:v>
                </c:pt>
                <c:pt idx="15">
                  <c:v>2921</c:v>
                </c:pt>
                <c:pt idx="16">
                  <c:v>2488</c:v>
                </c:pt>
                <c:pt idx="17">
                  <c:v>2783</c:v>
                </c:pt>
                <c:pt idx="18">
                  <c:v>2985</c:v>
                </c:pt>
                <c:pt idx="19">
                  <c:v>2816</c:v>
                </c:pt>
                <c:pt idx="20">
                  <c:v>2382</c:v>
                </c:pt>
                <c:pt idx="21">
                  <c:v>2590</c:v>
                </c:pt>
                <c:pt idx="22">
                  <c:v>2792</c:v>
                </c:pt>
                <c:pt idx="23">
                  <c:v>2651</c:v>
                </c:pt>
                <c:pt idx="24">
                  <c:v>2298</c:v>
                </c:pt>
                <c:pt idx="25">
                  <c:v>2723</c:v>
                </c:pt>
                <c:pt idx="26">
                  <c:v>3026</c:v>
                </c:pt>
                <c:pt idx="27">
                  <c:v>2955</c:v>
                </c:pt>
                <c:pt idx="28">
                  <c:v>2521</c:v>
                </c:pt>
                <c:pt idx="29">
                  <c:v>2860</c:v>
                </c:pt>
                <c:pt idx="30">
                  <c:v>3148</c:v>
                </c:pt>
                <c:pt idx="31">
                  <c:v>3043</c:v>
                </c:pt>
                <c:pt idx="32">
                  <c:v>2604</c:v>
                </c:pt>
                <c:pt idx="33">
                  <c:v>2825</c:v>
                </c:pt>
                <c:pt idx="34">
                  <c:v>3255</c:v>
                </c:pt>
                <c:pt idx="35">
                  <c:v>3048</c:v>
                </c:pt>
                <c:pt idx="36">
                  <c:v>2557</c:v>
                </c:pt>
                <c:pt idx="37">
                  <c:v>2835</c:v>
                </c:pt>
                <c:pt idx="38">
                  <c:v>3162</c:v>
                </c:pt>
                <c:pt idx="39">
                  <c:v>2955</c:v>
                </c:pt>
                <c:pt idx="40">
                  <c:v>2561</c:v>
                </c:pt>
                <c:pt idx="41">
                  <c:v>2155</c:v>
                </c:pt>
                <c:pt idx="42">
                  <c:v>3766</c:v>
                </c:pt>
                <c:pt idx="43">
                  <c:v>3463</c:v>
                </c:pt>
                <c:pt idx="44">
                  <c:v>2959</c:v>
                </c:pt>
                <c:pt idx="45">
                  <c:v>3448</c:v>
                </c:pt>
                <c:pt idx="46">
                  <c:v>3653</c:v>
                </c:pt>
                <c:pt idx="47">
                  <c:v>3246</c:v>
                </c:pt>
                <c:pt idx="48">
                  <c:v>2836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31-4989-A036-11F09C53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251504"/>
        <c:axId val="15512521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'1. Sales Forecast'!$J$3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Forecast'!$J$4:$J$59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3">
                        <c:v>2715</c:v>
                      </c:pt>
                      <c:pt idx="4">
                        <c:v>2602.6666666666665</c:v>
                      </c:pt>
                      <c:pt idx="5">
                        <c:v>2575.3333333333335</c:v>
                      </c:pt>
                      <c:pt idx="6">
                        <c:v>2655.6666666666665</c:v>
                      </c:pt>
                      <c:pt idx="7">
                        <c:v>2825.3333333333335</c:v>
                      </c:pt>
                      <c:pt idx="8">
                        <c:v>2700.3333333333335</c:v>
                      </c:pt>
                      <c:pt idx="9">
                        <c:v>2600.3333333333335</c:v>
                      </c:pt>
                      <c:pt idx="10">
                        <c:v>2611</c:v>
                      </c:pt>
                      <c:pt idx="11">
                        <c:v>2727.6666666666665</c:v>
                      </c:pt>
                      <c:pt idx="12">
                        <c:v>2647</c:v>
                      </c:pt>
                      <c:pt idx="13">
                        <c:v>2572.6666666666665</c:v>
                      </c:pt>
                      <c:pt idx="14">
                        <c:v>2702</c:v>
                      </c:pt>
                      <c:pt idx="15">
                        <c:v>2879</c:v>
                      </c:pt>
                      <c:pt idx="16">
                        <c:v>2834</c:v>
                      </c:pt>
                      <c:pt idx="17">
                        <c:v>2730.6666666666665</c:v>
                      </c:pt>
                      <c:pt idx="18">
                        <c:v>2752</c:v>
                      </c:pt>
                      <c:pt idx="19">
                        <c:v>2861.3333333333335</c:v>
                      </c:pt>
                      <c:pt idx="20">
                        <c:v>2727.6666666666665</c:v>
                      </c:pt>
                      <c:pt idx="21">
                        <c:v>2596</c:v>
                      </c:pt>
                      <c:pt idx="22">
                        <c:v>2588</c:v>
                      </c:pt>
                      <c:pt idx="23">
                        <c:v>2677.6666666666665</c:v>
                      </c:pt>
                      <c:pt idx="24">
                        <c:v>2580.3333333333335</c:v>
                      </c:pt>
                      <c:pt idx="25">
                        <c:v>2557.3333333333335</c:v>
                      </c:pt>
                      <c:pt idx="26">
                        <c:v>2682.3333333333335</c:v>
                      </c:pt>
                      <c:pt idx="27">
                        <c:v>2901.3333333333335</c:v>
                      </c:pt>
                      <c:pt idx="28">
                        <c:v>2834</c:v>
                      </c:pt>
                      <c:pt idx="29">
                        <c:v>2778.6666666666665</c:v>
                      </c:pt>
                      <c:pt idx="30">
                        <c:v>2843</c:v>
                      </c:pt>
                      <c:pt idx="31">
                        <c:v>3017</c:v>
                      </c:pt>
                      <c:pt idx="32">
                        <c:v>2931.6666666666665</c:v>
                      </c:pt>
                      <c:pt idx="33">
                        <c:v>2824</c:v>
                      </c:pt>
                      <c:pt idx="34">
                        <c:v>2894.6666666666665</c:v>
                      </c:pt>
                      <c:pt idx="35">
                        <c:v>3042.6666666666665</c:v>
                      </c:pt>
                      <c:pt idx="36">
                        <c:v>2953.3333333333335</c:v>
                      </c:pt>
                      <c:pt idx="37">
                        <c:v>2813.3333333333335</c:v>
                      </c:pt>
                      <c:pt idx="38">
                        <c:v>2851.3333333333335</c:v>
                      </c:pt>
                      <c:pt idx="39">
                        <c:v>2984</c:v>
                      </c:pt>
                      <c:pt idx="40">
                        <c:v>2892.6666666666665</c:v>
                      </c:pt>
                      <c:pt idx="41">
                        <c:v>2557</c:v>
                      </c:pt>
                      <c:pt idx="42">
                        <c:v>2827.3333333333335</c:v>
                      </c:pt>
                      <c:pt idx="43">
                        <c:v>3128</c:v>
                      </c:pt>
                      <c:pt idx="44">
                        <c:v>3396</c:v>
                      </c:pt>
                      <c:pt idx="45">
                        <c:v>3290</c:v>
                      </c:pt>
                      <c:pt idx="46">
                        <c:v>3353.3333333333335</c:v>
                      </c:pt>
                      <c:pt idx="47">
                        <c:v>3449</c:v>
                      </c:pt>
                      <c:pt idx="48">
                        <c:v>3245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31-4989-A036-11F09C5381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Forecast'!$N$4:$N$59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2612.5</c:v>
                      </c:pt>
                      <c:pt idx="5">
                        <c:v>2634.5</c:v>
                      </c:pt>
                      <c:pt idx="6">
                        <c:v>2664.5</c:v>
                      </c:pt>
                      <c:pt idx="7">
                        <c:v>2695.25</c:v>
                      </c:pt>
                      <c:pt idx="8">
                        <c:v>2707.75</c:v>
                      </c:pt>
                      <c:pt idx="9">
                        <c:v>2683.25</c:v>
                      </c:pt>
                      <c:pt idx="10">
                        <c:v>2661.75</c:v>
                      </c:pt>
                      <c:pt idx="11">
                        <c:v>2634.5</c:v>
                      </c:pt>
                      <c:pt idx="12">
                        <c:v>2643.25</c:v>
                      </c:pt>
                      <c:pt idx="13">
                        <c:v>2641</c:v>
                      </c:pt>
                      <c:pt idx="14">
                        <c:v>2702.75</c:v>
                      </c:pt>
                      <c:pt idx="15">
                        <c:v>2756.75</c:v>
                      </c:pt>
                      <c:pt idx="16">
                        <c:v>2781.25</c:v>
                      </c:pt>
                      <c:pt idx="17">
                        <c:v>2821.25</c:v>
                      </c:pt>
                      <c:pt idx="18">
                        <c:v>2794.25</c:v>
                      </c:pt>
                      <c:pt idx="19">
                        <c:v>2768</c:v>
                      </c:pt>
                      <c:pt idx="20">
                        <c:v>2741.5</c:v>
                      </c:pt>
                      <c:pt idx="21">
                        <c:v>2693.25</c:v>
                      </c:pt>
                      <c:pt idx="22">
                        <c:v>2645</c:v>
                      </c:pt>
                      <c:pt idx="23">
                        <c:v>2603.75</c:v>
                      </c:pt>
                      <c:pt idx="24">
                        <c:v>2582.75</c:v>
                      </c:pt>
                      <c:pt idx="25">
                        <c:v>2616</c:v>
                      </c:pt>
                      <c:pt idx="26">
                        <c:v>2674.5</c:v>
                      </c:pt>
                      <c:pt idx="27">
                        <c:v>2750.5</c:v>
                      </c:pt>
                      <c:pt idx="28">
                        <c:v>2806.25</c:v>
                      </c:pt>
                      <c:pt idx="29">
                        <c:v>2840.5</c:v>
                      </c:pt>
                      <c:pt idx="30">
                        <c:v>2871</c:v>
                      </c:pt>
                      <c:pt idx="31">
                        <c:v>2893</c:v>
                      </c:pt>
                      <c:pt idx="32">
                        <c:v>2913.75</c:v>
                      </c:pt>
                      <c:pt idx="33">
                        <c:v>2905</c:v>
                      </c:pt>
                      <c:pt idx="34">
                        <c:v>2931.75</c:v>
                      </c:pt>
                      <c:pt idx="35">
                        <c:v>2933</c:v>
                      </c:pt>
                      <c:pt idx="36">
                        <c:v>2921.25</c:v>
                      </c:pt>
                      <c:pt idx="37">
                        <c:v>2923.75</c:v>
                      </c:pt>
                      <c:pt idx="38">
                        <c:v>2900.5</c:v>
                      </c:pt>
                      <c:pt idx="39">
                        <c:v>2877.25</c:v>
                      </c:pt>
                      <c:pt idx="40">
                        <c:v>2878.25</c:v>
                      </c:pt>
                      <c:pt idx="41">
                        <c:v>2708.25</c:v>
                      </c:pt>
                      <c:pt idx="42">
                        <c:v>2859.25</c:v>
                      </c:pt>
                      <c:pt idx="43">
                        <c:v>2986.25</c:v>
                      </c:pt>
                      <c:pt idx="44">
                        <c:v>3085.75</c:v>
                      </c:pt>
                      <c:pt idx="45">
                        <c:v>3409</c:v>
                      </c:pt>
                      <c:pt idx="46">
                        <c:v>3380.75</c:v>
                      </c:pt>
                      <c:pt idx="47">
                        <c:v>3326.5</c:v>
                      </c:pt>
                      <c:pt idx="48">
                        <c:v>3295.75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31-4989-A036-11F09C5381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Forecast'!$R$4:$R$59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2555.9</c:v>
                      </c:pt>
                      <c:pt idx="5">
                        <c:v>2602.9</c:v>
                      </c:pt>
                      <c:pt idx="6">
                        <c:v>2721.9</c:v>
                      </c:pt>
                      <c:pt idx="7">
                        <c:v>2781.7</c:v>
                      </c:pt>
                      <c:pt idx="8">
                        <c:v>2645.6</c:v>
                      </c:pt>
                      <c:pt idx="9">
                        <c:v>2615.3000000000002</c:v>
                      </c:pt>
                      <c:pt idx="10">
                        <c:v>2680.4</c:v>
                      </c:pt>
                      <c:pt idx="11">
                        <c:v>2697.7</c:v>
                      </c:pt>
                      <c:pt idx="12">
                        <c:v>2599.9</c:v>
                      </c:pt>
                      <c:pt idx="13">
                        <c:v>2591.8000000000002</c:v>
                      </c:pt>
                      <c:pt idx="14">
                        <c:v>2772.6</c:v>
                      </c:pt>
                      <c:pt idx="15">
                        <c:v>2859.9</c:v>
                      </c:pt>
                      <c:pt idx="16">
                        <c:v>2752.4</c:v>
                      </c:pt>
                      <c:pt idx="17">
                        <c:v>2753.1</c:v>
                      </c:pt>
                      <c:pt idx="18">
                        <c:v>2818.6</c:v>
                      </c:pt>
                      <c:pt idx="19">
                        <c:v>2827.3</c:v>
                      </c:pt>
                      <c:pt idx="20">
                        <c:v>2672.9</c:v>
                      </c:pt>
                      <c:pt idx="21">
                        <c:v>2612.3000000000002</c:v>
                      </c:pt>
                      <c:pt idx="22">
                        <c:v>2651.8</c:v>
                      </c:pt>
                      <c:pt idx="23">
                        <c:v>2654.2</c:v>
                      </c:pt>
                      <c:pt idx="24">
                        <c:v>2531.9</c:v>
                      </c:pt>
                      <c:pt idx="25">
                        <c:v>2588</c:v>
                      </c:pt>
                      <c:pt idx="26">
                        <c:v>2752</c:v>
                      </c:pt>
                      <c:pt idx="27">
                        <c:v>2864.2</c:v>
                      </c:pt>
                      <c:pt idx="28">
                        <c:v>2772.4</c:v>
                      </c:pt>
                      <c:pt idx="29">
                        <c:v>2793.9</c:v>
                      </c:pt>
                      <c:pt idx="30">
                        <c:v>2916.9</c:v>
                      </c:pt>
                      <c:pt idx="31">
                        <c:v>2985.7</c:v>
                      </c:pt>
                      <c:pt idx="32">
                        <c:v>2870.1</c:v>
                      </c:pt>
                      <c:pt idx="33">
                        <c:v>2834.6</c:v>
                      </c:pt>
                      <c:pt idx="34">
                        <c:v>2974.6</c:v>
                      </c:pt>
                      <c:pt idx="35">
                        <c:v>3021.1</c:v>
                      </c:pt>
                      <c:pt idx="36">
                        <c:v>2870.7</c:v>
                      </c:pt>
                      <c:pt idx="37">
                        <c:v>2836.2</c:v>
                      </c:pt>
                      <c:pt idx="38">
                        <c:v>2931.5</c:v>
                      </c:pt>
                      <c:pt idx="39">
                        <c:v>2953.3</c:v>
                      </c:pt>
                      <c:pt idx="40">
                        <c:v>2826.8</c:v>
                      </c:pt>
                      <c:pt idx="41">
                        <c:v>2537.5</c:v>
                      </c:pt>
                      <c:pt idx="42">
                        <c:v>2960.6</c:v>
                      </c:pt>
                      <c:pt idx="43">
                        <c:v>3202.1</c:v>
                      </c:pt>
                      <c:pt idx="44">
                        <c:v>3191.2</c:v>
                      </c:pt>
                      <c:pt idx="45">
                        <c:v>3336.1</c:v>
                      </c:pt>
                      <c:pt idx="46">
                        <c:v>3433.7</c:v>
                      </c:pt>
                      <c:pt idx="47">
                        <c:v>3379.8</c:v>
                      </c:pt>
                      <c:pt idx="48">
                        <c:v>3183.6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31-4989-A036-11F09C5381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Forecast'!$V$4:$V$59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2679.4540202944554</c:v>
                      </c:pt>
                      <c:pt idx="3">
                        <c:v>2681.9978047545192</c:v>
                      </c:pt>
                      <c:pt idx="4">
                        <c:v>2598.9384904589847</c:v>
                      </c:pt>
                      <c:pt idx="5">
                        <c:v>2627.8136695070498</c:v>
                      </c:pt>
                      <c:pt idx="6">
                        <c:v>2694.8313224222193</c:v>
                      </c:pt>
                      <c:pt idx="7">
                        <c:v>2721.0862992955226</c:v>
                      </c:pt>
                      <c:pt idx="8">
                        <c:v>2640.4309835111903</c:v>
                      </c:pt>
                      <c:pt idx="9">
                        <c:v>2638.5734880551299</c:v>
                      </c:pt>
                      <c:pt idx="10">
                        <c:v>2684.2732338668429</c:v>
                      </c:pt>
                      <c:pt idx="11">
                        <c:v>2688.8397086867826</c:v>
                      </c:pt>
                      <c:pt idx="12">
                        <c:v>2623.0000115459366</c:v>
                      </c:pt>
                      <c:pt idx="13">
                        <c:v>2623.0000090021617</c:v>
                      </c:pt>
                      <c:pt idx="14">
                        <c:v>2726.5493572446721</c:v>
                      </c:pt>
                      <c:pt idx="15">
                        <c:v>2769.3902885389543</c:v>
                      </c:pt>
                      <c:pt idx="16">
                        <c:v>2707.3950086707155</c:v>
                      </c:pt>
                      <c:pt idx="17">
                        <c:v>2724.0521314919456</c:v>
                      </c:pt>
                      <c:pt idx="18">
                        <c:v>2781.5435830383894</c:v>
                      </c:pt>
                      <c:pt idx="19">
                        <c:v>2789.1349438628267</c:v>
                      </c:pt>
                      <c:pt idx="20">
                        <c:v>2699.4358823921198</c:v>
                      </c:pt>
                      <c:pt idx="21">
                        <c:v>2675.3252132153193</c:v>
                      </c:pt>
                      <c:pt idx="22">
                        <c:v>2701.0307416393466</c:v>
                      </c:pt>
                      <c:pt idx="23">
                        <c:v>2690.0080803881301</c:v>
                      </c:pt>
                      <c:pt idx="24">
                        <c:v>2603.6417356913807</c:v>
                      </c:pt>
                      <c:pt idx="25">
                        <c:v>2629.9384818897688</c:v>
                      </c:pt>
                      <c:pt idx="26">
                        <c:v>2717.1978709318473</c:v>
                      </c:pt>
                      <c:pt idx="27">
                        <c:v>2769.5899048623369</c:v>
                      </c:pt>
                      <c:pt idx="28">
                        <c:v>2714.8211322640391</c:v>
                      </c:pt>
                      <c:pt idx="29">
                        <c:v>2746.80661613762</c:v>
                      </c:pt>
                      <c:pt idx="30">
                        <c:v>2835.1966463798713</c:v>
                      </c:pt>
                      <c:pt idx="31">
                        <c:v>2880.9794171077779</c:v>
                      </c:pt>
                      <c:pt idx="32">
                        <c:v>2819.9559305813009</c:v>
                      </c:pt>
                      <c:pt idx="33">
                        <c:v>2821.0672286893869</c:v>
                      </c:pt>
                      <c:pt idx="34">
                        <c:v>2916.6703276487801</c:v>
                      </c:pt>
                      <c:pt idx="35">
                        <c:v>2945.6045877282318</c:v>
                      </c:pt>
                      <c:pt idx="36">
                        <c:v>2859.988092932399</c:v>
                      </c:pt>
                      <c:pt idx="37">
                        <c:v>2854.4827721099882</c:v>
                      </c:pt>
                      <c:pt idx="38">
                        <c:v>2922.2342808999119</c:v>
                      </c:pt>
                      <c:pt idx="39">
                        <c:v>2929.4531509477774</c:v>
                      </c:pt>
                      <c:pt idx="40">
                        <c:v>2848.2763756939303</c:v>
                      </c:pt>
                      <c:pt idx="41">
                        <c:v>2695.5352730768318</c:v>
                      </c:pt>
                      <c:pt idx="42">
                        <c:v>2931.3776707631773</c:v>
                      </c:pt>
                      <c:pt idx="43">
                        <c:v>3048.5035149291862</c:v>
                      </c:pt>
                      <c:pt idx="44">
                        <c:v>3028.7843004316401</c:v>
                      </c:pt>
                      <c:pt idx="45">
                        <c:v>3121.1449670162729</c:v>
                      </c:pt>
                      <c:pt idx="46">
                        <c:v>3238.3220799520413</c:v>
                      </c:pt>
                      <c:pt idx="47">
                        <c:v>3240.0136621478969</c:v>
                      </c:pt>
                      <c:pt idx="48">
                        <c:v>3151.002274493047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31-4989-A036-11F09C5381BB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Forecast'!$AF$4:$AF$59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2480.4128466743637</c:v>
                      </c:pt>
                      <c:pt idx="1">
                        <c:v>2842.3751318012128</c:v>
                      </c:pt>
                      <c:pt idx="2">
                        <c:v>2674.9766944444864</c:v>
                      </c:pt>
                      <c:pt idx="3">
                        <c:v>2103.8094342830759</c:v>
                      </c:pt>
                      <c:pt idx="4">
                        <c:v>2525.4957104164741</c:v>
                      </c:pt>
                      <c:pt idx="5">
                        <c:v>2893.8031753513073</c:v>
                      </c:pt>
                      <c:pt idx="6">
                        <c:v>2723.1580019748199</c:v>
                      </c:pt>
                      <c:pt idx="7">
                        <c:v>2141.5330884004875</c:v>
                      </c:pt>
                      <c:pt idx="8">
                        <c:v>2570.5785741585842</c:v>
                      </c:pt>
                      <c:pt idx="9">
                        <c:v>2945.2312189014019</c:v>
                      </c:pt>
                      <c:pt idx="10">
                        <c:v>2771.3393095051542</c:v>
                      </c:pt>
                      <c:pt idx="11">
                        <c:v>2179.2567425178991</c:v>
                      </c:pt>
                      <c:pt idx="12">
                        <c:v>2615.6614379006946</c:v>
                      </c:pt>
                      <c:pt idx="13">
                        <c:v>2996.6592624514974</c:v>
                      </c:pt>
                      <c:pt idx="14">
                        <c:v>2819.5206170354877</c:v>
                      </c:pt>
                      <c:pt idx="15">
                        <c:v>2216.9803966353102</c:v>
                      </c:pt>
                      <c:pt idx="16">
                        <c:v>2660.7443016428051</c:v>
                      </c:pt>
                      <c:pt idx="17">
                        <c:v>3048.087306001592</c:v>
                      </c:pt>
                      <c:pt idx="18">
                        <c:v>2867.7019245658212</c:v>
                      </c:pt>
                      <c:pt idx="19">
                        <c:v>2254.7040507527222</c:v>
                      </c:pt>
                      <c:pt idx="20">
                        <c:v>2705.8271653849151</c:v>
                      </c:pt>
                      <c:pt idx="21">
                        <c:v>3099.515349551687</c:v>
                      </c:pt>
                      <c:pt idx="22">
                        <c:v>2915.8832320961551</c:v>
                      </c:pt>
                      <c:pt idx="23">
                        <c:v>2292.4277048701333</c:v>
                      </c:pt>
                      <c:pt idx="24">
                        <c:v>2750.9100291270256</c:v>
                      </c:pt>
                      <c:pt idx="25">
                        <c:v>3150.9433931017816</c:v>
                      </c:pt>
                      <c:pt idx="26">
                        <c:v>2964.0645396264886</c:v>
                      </c:pt>
                      <c:pt idx="27">
                        <c:v>2330.1513589875449</c:v>
                      </c:pt>
                      <c:pt idx="28">
                        <c:v>2795.9928928691356</c:v>
                      </c:pt>
                      <c:pt idx="29">
                        <c:v>3202.3714366518761</c:v>
                      </c:pt>
                      <c:pt idx="30">
                        <c:v>3012.2458471568229</c:v>
                      </c:pt>
                      <c:pt idx="31">
                        <c:v>2367.8750131049565</c:v>
                      </c:pt>
                      <c:pt idx="32">
                        <c:v>2841.0757566112461</c:v>
                      </c:pt>
                      <c:pt idx="33">
                        <c:v>3253.7994802019712</c:v>
                      </c:pt>
                      <c:pt idx="34">
                        <c:v>3060.4271546871564</c:v>
                      </c:pt>
                      <c:pt idx="35">
                        <c:v>2405.598667222368</c:v>
                      </c:pt>
                      <c:pt idx="36">
                        <c:v>2886.1586203533566</c:v>
                      </c:pt>
                      <c:pt idx="37">
                        <c:v>3305.2275237520657</c:v>
                      </c:pt>
                      <c:pt idx="38">
                        <c:v>3108.6084622174899</c:v>
                      </c:pt>
                      <c:pt idx="39">
                        <c:v>2443.3223213397796</c:v>
                      </c:pt>
                      <c:pt idx="40">
                        <c:v>2931.2414840954666</c:v>
                      </c:pt>
                      <c:pt idx="41">
                        <c:v>3356.6555673021612</c:v>
                      </c:pt>
                      <c:pt idx="42">
                        <c:v>3156.7897697478238</c:v>
                      </c:pt>
                      <c:pt idx="43">
                        <c:v>2481.0459754571907</c:v>
                      </c:pt>
                      <c:pt idx="44">
                        <c:v>2976.3243478375771</c:v>
                      </c:pt>
                      <c:pt idx="45">
                        <c:v>3408.0836108522558</c:v>
                      </c:pt>
                      <c:pt idx="46">
                        <c:v>3204.9710772781573</c:v>
                      </c:pt>
                      <c:pt idx="47">
                        <c:v>2518.7696295746027</c:v>
                      </c:pt>
                      <c:pt idx="48">
                        <c:v>3021.4072115796876</c:v>
                      </c:pt>
                      <c:pt idx="49">
                        <c:v>3459.5116544023504</c:v>
                      </c:pt>
                      <c:pt idx="50">
                        <c:v>3253.1523848084912</c:v>
                      </c:pt>
                      <c:pt idx="51">
                        <c:v>2556.4932836920138</c:v>
                      </c:pt>
                      <c:pt idx="52">
                        <c:v>3066.4900753217976</c:v>
                      </c:pt>
                      <c:pt idx="53">
                        <c:v>3510.9396979524454</c:v>
                      </c:pt>
                      <c:pt idx="54">
                        <c:v>3301.3336923388251</c:v>
                      </c:pt>
                      <c:pt idx="55">
                        <c:v>2594.2169378094254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31-4989-A036-11F09C5381BB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Forecast'!$AO$4:$AO$59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2467.8782051282051</c:v>
                      </c:pt>
                      <c:pt idx="1">
                        <c:v>2853.2115384615381</c:v>
                      </c:pt>
                      <c:pt idx="2">
                        <c:v>2673.0448717948716</c:v>
                      </c:pt>
                      <c:pt idx="3">
                        <c:v>2252.0448717948716</c:v>
                      </c:pt>
                      <c:pt idx="4">
                        <c:v>2516.8397435897436</c:v>
                      </c:pt>
                      <c:pt idx="5">
                        <c:v>2902.1730769230771</c:v>
                      </c:pt>
                      <c:pt idx="6">
                        <c:v>2722.0064102564102</c:v>
                      </c:pt>
                      <c:pt idx="7">
                        <c:v>2301.0064102564102</c:v>
                      </c:pt>
                      <c:pt idx="8">
                        <c:v>2565.8012820512822</c:v>
                      </c:pt>
                      <c:pt idx="9">
                        <c:v>2951.1346153846152</c:v>
                      </c:pt>
                      <c:pt idx="10">
                        <c:v>2770.9679487179487</c:v>
                      </c:pt>
                      <c:pt idx="11">
                        <c:v>2349.9679487179487</c:v>
                      </c:pt>
                      <c:pt idx="12">
                        <c:v>2614.7628205128208</c:v>
                      </c:pt>
                      <c:pt idx="13">
                        <c:v>3000.0961538461534</c:v>
                      </c:pt>
                      <c:pt idx="14">
                        <c:v>2819.9294871794873</c:v>
                      </c:pt>
                      <c:pt idx="15">
                        <c:v>2398.9294871794873</c:v>
                      </c:pt>
                      <c:pt idx="16">
                        <c:v>2663.7243589743593</c:v>
                      </c:pt>
                      <c:pt idx="17">
                        <c:v>3049.0576923076924</c:v>
                      </c:pt>
                      <c:pt idx="18">
                        <c:v>2868.8910256410259</c:v>
                      </c:pt>
                      <c:pt idx="19">
                        <c:v>2447.8910256410259</c:v>
                      </c:pt>
                      <c:pt idx="20">
                        <c:v>2712.6858974358975</c:v>
                      </c:pt>
                      <c:pt idx="21">
                        <c:v>3098.0192307692305</c:v>
                      </c:pt>
                      <c:pt idx="22">
                        <c:v>2917.8525641025644</c:v>
                      </c:pt>
                      <c:pt idx="23">
                        <c:v>2496.8525641025644</c:v>
                      </c:pt>
                      <c:pt idx="24">
                        <c:v>2761.647435897436</c:v>
                      </c:pt>
                      <c:pt idx="25">
                        <c:v>3146.9807692307695</c:v>
                      </c:pt>
                      <c:pt idx="26">
                        <c:v>2966.814102564103</c:v>
                      </c:pt>
                      <c:pt idx="27">
                        <c:v>2545.8141025641025</c:v>
                      </c:pt>
                      <c:pt idx="28">
                        <c:v>2810.6089743589746</c:v>
                      </c:pt>
                      <c:pt idx="29">
                        <c:v>3195.9423076923076</c:v>
                      </c:pt>
                      <c:pt idx="30">
                        <c:v>3015.7756410256416</c:v>
                      </c:pt>
                      <c:pt idx="31">
                        <c:v>2594.7756410256411</c:v>
                      </c:pt>
                      <c:pt idx="32">
                        <c:v>2859.5705128205132</c:v>
                      </c:pt>
                      <c:pt idx="33">
                        <c:v>3244.9038461538466</c:v>
                      </c:pt>
                      <c:pt idx="34">
                        <c:v>3064.7371794871797</c:v>
                      </c:pt>
                      <c:pt idx="35">
                        <c:v>2643.7371794871797</c:v>
                      </c:pt>
                      <c:pt idx="36">
                        <c:v>2908.5320512820517</c:v>
                      </c:pt>
                      <c:pt idx="37">
                        <c:v>3293.8653846153848</c:v>
                      </c:pt>
                      <c:pt idx="38">
                        <c:v>3113.6987179487182</c:v>
                      </c:pt>
                      <c:pt idx="39">
                        <c:v>2692.6987179487182</c:v>
                      </c:pt>
                      <c:pt idx="40">
                        <c:v>2957.4935897435903</c:v>
                      </c:pt>
                      <c:pt idx="41">
                        <c:v>3342.8269230769229</c:v>
                      </c:pt>
                      <c:pt idx="42">
                        <c:v>3162.6602564102568</c:v>
                      </c:pt>
                      <c:pt idx="43">
                        <c:v>2741.6602564102568</c:v>
                      </c:pt>
                      <c:pt idx="44">
                        <c:v>3006.4551282051289</c:v>
                      </c:pt>
                      <c:pt idx="45">
                        <c:v>3391.7884615384619</c:v>
                      </c:pt>
                      <c:pt idx="46">
                        <c:v>3211.6217948717954</c:v>
                      </c:pt>
                      <c:pt idx="47">
                        <c:v>2790.6217948717954</c:v>
                      </c:pt>
                      <c:pt idx="48">
                        <c:v>3055.4166666666674</c:v>
                      </c:pt>
                      <c:pt idx="49">
                        <c:v>3440.7500000000005</c:v>
                      </c:pt>
                      <c:pt idx="50">
                        <c:v>3260.5833333333339</c:v>
                      </c:pt>
                      <c:pt idx="51">
                        <c:v>2839.5833333333339</c:v>
                      </c:pt>
                      <c:pt idx="52">
                        <c:v>3104.378205128206</c:v>
                      </c:pt>
                      <c:pt idx="53">
                        <c:v>3489.711538461539</c:v>
                      </c:pt>
                      <c:pt idx="54">
                        <c:v>3309.5448717948725</c:v>
                      </c:pt>
                      <c:pt idx="55">
                        <c:v>2888.5448717948721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31-4989-A036-11F09C5381BB}"/>
                  </c:ext>
                </c:extLst>
              </c15:ser>
            </c15:filteredLineSeries>
          </c:ext>
        </c:extLst>
      </c:lineChart>
      <c:catAx>
        <c:axId val="15512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year and quarter</a:t>
                </a:r>
              </a:p>
            </c:rich>
          </c:tx>
          <c:layout>
            <c:manualLayout>
              <c:xMode val="edge"/>
              <c:yMode val="edge"/>
              <c:x val="0.44972379799396933"/>
              <c:y val="0.88796757502725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2160"/>
        <c:crosses val="autoZero"/>
        <c:auto val="1"/>
        <c:lblAlgn val="ctr"/>
        <c:lblOffset val="100"/>
        <c:noMultiLvlLbl val="0"/>
      </c:catAx>
      <c:valAx>
        <c:axId val="155125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(million 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Sales Forecasting - 3-Quarter &amp; 4-Quarter Moving Average Models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87763805632789E-2"/>
          <c:y val="0.11520470324901412"/>
          <c:w val="0.89334083399890551"/>
          <c:h val="0.65501737940318161"/>
        </c:manualLayout>
      </c:layout>
      <c:lineChart>
        <c:grouping val="standard"/>
        <c:varyColors val="0"/>
        <c:ser>
          <c:idx val="0"/>
          <c:order val="0"/>
          <c:tx>
            <c:strRef>
              <c:f>'1. Sales Forecast'!$E$3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Sales Forecast'!$E$4:$E$59</c:f>
              <c:numCache>
                <c:formatCode>#,##0</c:formatCode>
                <c:ptCount val="56"/>
                <c:pt idx="0">
                  <c:v>2642</c:v>
                </c:pt>
                <c:pt idx="1">
                  <c:v>2812</c:v>
                </c:pt>
                <c:pt idx="2">
                  <c:v>2691</c:v>
                </c:pt>
                <c:pt idx="3">
                  <c:v>2305</c:v>
                </c:pt>
                <c:pt idx="4">
                  <c:v>2730</c:v>
                </c:pt>
                <c:pt idx="5">
                  <c:v>2932</c:v>
                </c:pt>
                <c:pt idx="6">
                  <c:v>2814</c:v>
                </c:pt>
                <c:pt idx="7">
                  <c:v>2355</c:v>
                </c:pt>
                <c:pt idx="8">
                  <c:v>2632</c:v>
                </c:pt>
                <c:pt idx="9">
                  <c:v>2846</c:v>
                </c:pt>
                <c:pt idx="10">
                  <c:v>2705</c:v>
                </c:pt>
                <c:pt idx="11">
                  <c:v>2390</c:v>
                </c:pt>
                <c:pt idx="12">
                  <c:v>2623</c:v>
                </c:pt>
                <c:pt idx="13">
                  <c:v>3093</c:v>
                </c:pt>
                <c:pt idx="14">
                  <c:v>2921</c:v>
                </c:pt>
                <c:pt idx="15">
                  <c:v>2488</c:v>
                </c:pt>
                <c:pt idx="16">
                  <c:v>2783</c:v>
                </c:pt>
                <c:pt idx="17">
                  <c:v>2985</c:v>
                </c:pt>
                <c:pt idx="18">
                  <c:v>2816</c:v>
                </c:pt>
                <c:pt idx="19">
                  <c:v>2382</c:v>
                </c:pt>
                <c:pt idx="20">
                  <c:v>2590</c:v>
                </c:pt>
                <c:pt idx="21">
                  <c:v>2792</c:v>
                </c:pt>
                <c:pt idx="22">
                  <c:v>2651</c:v>
                </c:pt>
                <c:pt idx="23">
                  <c:v>2298</c:v>
                </c:pt>
                <c:pt idx="24">
                  <c:v>2723</c:v>
                </c:pt>
                <c:pt idx="25">
                  <c:v>3026</c:v>
                </c:pt>
                <c:pt idx="26">
                  <c:v>2955</c:v>
                </c:pt>
                <c:pt idx="27">
                  <c:v>2521</c:v>
                </c:pt>
                <c:pt idx="28">
                  <c:v>2860</c:v>
                </c:pt>
                <c:pt idx="29">
                  <c:v>3148</c:v>
                </c:pt>
                <c:pt idx="30">
                  <c:v>3043</c:v>
                </c:pt>
                <c:pt idx="31">
                  <c:v>2604</c:v>
                </c:pt>
                <c:pt idx="32">
                  <c:v>2825</c:v>
                </c:pt>
                <c:pt idx="33">
                  <c:v>3255</c:v>
                </c:pt>
                <c:pt idx="34">
                  <c:v>3048</c:v>
                </c:pt>
                <c:pt idx="35">
                  <c:v>2557</c:v>
                </c:pt>
                <c:pt idx="36">
                  <c:v>2835</c:v>
                </c:pt>
                <c:pt idx="37">
                  <c:v>3162</c:v>
                </c:pt>
                <c:pt idx="38">
                  <c:v>2955</c:v>
                </c:pt>
                <c:pt idx="39">
                  <c:v>2561</c:v>
                </c:pt>
                <c:pt idx="40">
                  <c:v>2155</c:v>
                </c:pt>
                <c:pt idx="41">
                  <c:v>3766</c:v>
                </c:pt>
                <c:pt idx="42">
                  <c:v>3463</c:v>
                </c:pt>
                <c:pt idx="43">
                  <c:v>2959</c:v>
                </c:pt>
                <c:pt idx="44">
                  <c:v>3448</c:v>
                </c:pt>
                <c:pt idx="45">
                  <c:v>3653</c:v>
                </c:pt>
                <c:pt idx="46">
                  <c:v>3246</c:v>
                </c:pt>
                <c:pt idx="47">
                  <c:v>2836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B3-465B-8273-14CD860101B7}"/>
            </c:ext>
          </c:extLst>
        </c:ser>
        <c:ser>
          <c:idx val="2"/>
          <c:order val="2"/>
          <c:tx>
            <c:strRef>
              <c:f>'1. Sales Forecast'!$J$3</c:f>
              <c:strCache>
                <c:ptCount val="1"/>
                <c:pt idx="0">
                  <c:v> 3Q SMA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Sales Forecast'!$J$4:$J$59</c:f>
              <c:numCache>
                <c:formatCode>_(* #,##0_);_(* \(#,##0\);_(* "-"??_);_(@_)</c:formatCode>
                <c:ptCount val="56"/>
                <c:pt idx="3">
                  <c:v>2715</c:v>
                </c:pt>
                <c:pt idx="4">
                  <c:v>2602.6666666666665</c:v>
                </c:pt>
                <c:pt idx="5">
                  <c:v>2575.3333333333335</c:v>
                </c:pt>
                <c:pt idx="6">
                  <c:v>2655.6666666666665</c:v>
                </c:pt>
                <c:pt idx="7">
                  <c:v>2825.3333333333335</c:v>
                </c:pt>
                <c:pt idx="8">
                  <c:v>2700.3333333333335</c:v>
                </c:pt>
                <c:pt idx="9">
                  <c:v>2600.3333333333335</c:v>
                </c:pt>
                <c:pt idx="10">
                  <c:v>2611</c:v>
                </c:pt>
                <c:pt idx="11">
                  <c:v>2727.6666666666665</c:v>
                </c:pt>
                <c:pt idx="12">
                  <c:v>2647</c:v>
                </c:pt>
                <c:pt idx="13">
                  <c:v>2572.6666666666665</c:v>
                </c:pt>
                <c:pt idx="14">
                  <c:v>2702</c:v>
                </c:pt>
                <c:pt idx="15">
                  <c:v>2879</c:v>
                </c:pt>
                <c:pt idx="16">
                  <c:v>2834</c:v>
                </c:pt>
                <c:pt idx="17">
                  <c:v>2730.6666666666665</c:v>
                </c:pt>
                <c:pt idx="18">
                  <c:v>2752</c:v>
                </c:pt>
                <c:pt idx="19">
                  <c:v>2861.3333333333335</c:v>
                </c:pt>
                <c:pt idx="20">
                  <c:v>2727.6666666666665</c:v>
                </c:pt>
                <c:pt idx="21">
                  <c:v>2596</c:v>
                </c:pt>
                <c:pt idx="22">
                  <c:v>2588</c:v>
                </c:pt>
                <c:pt idx="23">
                  <c:v>2677.6666666666665</c:v>
                </c:pt>
                <c:pt idx="24">
                  <c:v>2580.3333333333335</c:v>
                </c:pt>
                <c:pt idx="25">
                  <c:v>2557.3333333333335</c:v>
                </c:pt>
                <c:pt idx="26">
                  <c:v>2682.3333333333335</c:v>
                </c:pt>
                <c:pt idx="27">
                  <c:v>2901.3333333333335</c:v>
                </c:pt>
                <c:pt idx="28">
                  <c:v>2834</c:v>
                </c:pt>
                <c:pt idx="29">
                  <c:v>2778.6666666666665</c:v>
                </c:pt>
                <c:pt idx="30">
                  <c:v>2843</c:v>
                </c:pt>
                <c:pt idx="31">
                  <c:v>3017</c:v>
                </c:pt>
                <c:pt idx="32">
                  <c:v>2931.6666666666665</c:v>
                </c:pt>
                <c:pt idx="33">
                  <c:v>2824</c:v>
                </c:pt>
                <c:pt idx="34">
                  <c:v>2894.6666666666665</c:v>
                </c:pt>
                <c:pt idx="35">
                  <c:v>3042.6666666666665</c:v>
                </c:pt>
                <c:pt idx="36">
                  <c:v>2953.3333333333335</c:v>
                </c:pt>
                <c:pt idx="37">
                  <c:v>2813.3333333333335</c:v>
                </c:pt>
                <c:pt idx="38">
                  <c:v>2851.3333333333335</c:v>
                </c:pt>
                <c:pt idx="39">
                  <c:v>2984</c:v>
                </c:pt>
                <c:pt idx="40">
                  <c:v>2892.6666666666665</c:v>
                </c:pt>
                <c:pt idx="41">
                  <c:v>2557</c:v>
                </c:pt>
                <c:pt idx="42">
                  <c:v>2827.3333333333335</c:v>
                </c:pt>
                <c:pt idx="43">
                  <c:v>3128</c:v>
                </c:pt>
                <c:pt idx="44">
                  <c:v>3396</c:v>
                </c:pt>
                <c:pt idx="45">
                  <c:v>3290</c:v>
                </c:pt>
                <c:pt idx="46">
                  <c:v>3353.3333333333335</c:v>
                </c:pt>
                <c:pt idx="47">
                  <c:v>3449</c:v>
                </c:pt>
                <c:pt idx="48">
                  <c:v>3245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B3-465B-8273-14CD860101B7}"/>
            </c:ext>
          </c:extLst>
        </c:ser>
        <c:ser>
          <c:idx val="3"/>
          <c:order val="3"/>
          <c:tx>
            <c:strRef>
              <c:f>'1. Sales Forecast'!$N$3</c:f>
              <c:strCache>
                <c:ptCount val="1"/>
                <c:pt idx="0">
                  <c:v> 4Q SMA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Sales Forecast'!$N$4:$N$59</c:f>
              <c:numCache>
                <c:formatCode>_(* #,##0_);_(* \(#,##0\);_(* "-"??_);_(@_)</c:formatCode>
                <c:ptCount val="56"/>
                <c:pt idx="4">
                  <c:v>2612.5</c:v>
                </c:pt>
                <c:pt idx="5">
                  <c:v>2634.5</c:v>
                </c:pt>
                <c:pt idx="6">
                  <c:v>2664.5</c:v>
                </c:pt>
                <c:pt idx="7">
                  <c:v>2695.25</c:v>
                </c:pt>
                <c:pt idx="8">
                  <c:v>2707.75</c:v>
                </c:pt>
                <c:pt idx="9">
                  <c:v>2683.25</c:v>
                </c:pt>
                <c:pt idx="10">
                  <c:v>2661.75</c:v>
                </c:pt>
                <c:pt idx="11">
                  <c:v>2634.5</c:v>
                </c:pt>
                <c:pt idx="12">
                  <c:v>2643.25</c:v>
                </c:pt>
                <c:pt idx="13">
                  <c:v>2641</c:v>
                </c:pt>
                <c:pt idx="14">
                  <c:v>2702.75</c:v>
                </c:pt>
                <c:pt idx="15">
                  <c:v>2756.75</c:v>
                </c:pt>
                <c:pt idx="16">
                  <c:v>2781.25</c:v>
                </c:pt>
                <c:pt idx="17">
                  <c:v>2821.25</c:v>
                </c:pt>
                <c:pt idx="18">
                  <c:v>2794.25</c:v>
                </c:pt>
                <c:pt idx="19">
                  <c:v>2768</c:v>
                </c:pt>
                <c:pt idx="20">
                  <c:v>2741.5</c:v>
                </c:pt>
                <c:pt idx="21">
                  <c:v>2693.25</c:v>
                </c:pt>
                <c:pt idx="22">
                  <c:v>2645</c:v>
                </c:pt>
                <c:pt idx="23">
                  <c:v>2603.75</c:v>
                </c:pt>
                <c:pt idx="24">
                  <c:v>2582.75</c:v>
                </c:pt>
                <c:pt idx="25">
                  <c:v>2616</c:v>
                </c:pt>
                <c:pt idx="26">
                  <c:v>2674.5</c:v>
                </c:pt>
                <c:pt idx="27">
                  <c:v>2750.5</c:v>
                </c:pt>
                <c:pt idx="28">
                  <c:v>2806.25</c:v>
                </c:pt>
                <c:pt idx="29">
                  <c:v>2840.5</c:v>
                </c:pt>
                <c:pt idx="30">
                  <c:v>2871</c:v>
                </c:pt>
                <c:pt idx="31">
                  <c:v>2893</c:v>
                </c:pt>
                <c:pt idx="32">
                  <c:v>2913.75</c:v>
                </c:pt>
                <c:pt idx="33">
                  <c:v>2905</c:v>
                </c:pt>
                <c:pt idx="34">
                  <c:v>2931.75</c:v>
                </c:pt>
                <c:pt idx="35">
                  <c:v>2933</c:v>
                </c:pt>
                <c:pt idx="36">
                  <c:v>2921.25</c:v>
                </c:pt>
                <c:pt idx="37">
                  <c:v>2923.75</c:v>
                </c:pt>
                <c:pt idx="38">
                  <c:v>2900.5</c:v>
                </c:pt>
                <c:pt idx="39">
                  <c:v>2877.25</c:v>
                </c:pt>
                <c:pt idx="40">
                  <c:v>2878.25</c:v>
                </c:pt>
                <c:pt idx="41">
                  <c:v>2708.25</c:v>
                </c:pt>
                <c:pt idx="42">
                  <c:v>2859.25</c:v>
                </c:pt>
                <c:pt idx="43">
                  <c:v>2986.25</c:v>
                </c:pt>
                <c:pt idx="44">
                  <c:v>3085.75</c:v>
                </c:pt>
                <c:pt idx="45">
                  <c:v>3409</c:v>
                </c:pt>
                <c:pt idx="46">
                  <c:v>3380.75</c:v>
                </c:pt>
                <c:pt idx="47">
                  <c:v>3326.5</c:v>
                </c:pt>
                <c:pt idx="48">
                  <c:v>3295.75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DB3-465B-8273-14CD8601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251504"/>
        <c:axId val="1551252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Forecast'!$F$3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Forecast'!$F$4:$F$59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2812</c:v>
                      </c:pt>
                      <c:pt idx="3">
                        <c:v>2691</c:v>
                      </c:pt>
                      <c:pt idx="4">
                        <c:v>2305</c:v>
                      </c:pt>
                      <c:pt idx="5">
                        <c:v>2730</c:v>
                      </c:pt>
                      <c:pt idx="6">
                        <c:v>2932</c:v>
                      </c:pt>
                      <c:pt idx="7">
                        <c:v>2814</c:v>
                      </c:pt>
                      <c:pt idx="8">
                        <c:v>2355</c:v>
                      </c:pt>
                      <c:pt idx="9">
                        <c:v>2632</c:v>
                      </c:pt>
                      <c:pt idx="10">
                        <c:v>2846</c:v>
                      </c:pt>
                      <c:pt idx="11">
                        <c:v>2705</c:v>
                      </c:pt>
                      <c:pt idx="12">
                        <c:v>2390</c:v>
                      </c:pt>
                      <c:pt idx="13">
                        <c:v>2623</c:v>
                      </c:pt>
                      <c:pt idx="14">
                        <c:v>3093</c:v>
                      </c:pt>
                      <c:pt idx="15">
                        <c:v>2921</c:v>
                      </c:pt>
                      <c:pt idx="16">
                        <c:v>2488</c:v>
                      </c:pt>
                      <c:pt idx="17">
                        <c:v>2783</c:v>
                      </c:pt>
                      <c:pt idx="18">
                        <c:v>2985</c:v>
                      </c:pt>
                      <c:pt idx="19">
                        <c:v>2816</c:v>
                      </c:pt>
                      <c:pt idx="20">
                        <c:v>2382</c:v>
                      </c:pt>
                      <c:pt idx="21">
                        <c:v>2590</c:v>
                      </c:pt>
                      <c:pt idx="22">
                        <c:v>2792</c:v>
                      </c:pt>
                      <c:pt idx="23">
                        <c:v>2651</c:v>
                      </c:pt>
                      <c:pt idx="24">
                        <c:v>2298</c:v>
                      </c:pt>
                      <c:pt idx="25">
                        <c:v>2723</c:v>
                      </c:pt>
                      <c:pt idx="26">
                        <c:v>3026</c:v>
                      </c:pt>
                      <c:pt idx="27">
                        <c:v>2955</c:v>
                      </c:pt>
                      <c:pt idx="28">
                        <c:v>2521</c:v>
                      </c:pt>
                      <c:pt idx="29">
                        <c:v>2860</c:v>
                      </c:pt>
                      <c:pt idx="30">
                        <c:v>3148</c:v>
                      </c:pt>
                      <c:pt idx="31">
                        <c:v>3043</c:v>
                      </c:pt>
                      <c:pt idx="32">
                        <c:v>2604</c:v>
                      </c:pt>
                      <c:pt idx="33">
                        <c:v>2825</c:v>
                      </c:pt>
                      <c:pt idx="34">
                        <c:v>3255</c:v>
                      </c:pt>
                      <c:pt idx="35">
                        <c:v>3048</c:v>
                      </c:pt>
                      <c:pt idx="36">
                        <c:v>2557</c:v>
                      </c:pt>
                      <c:pt idx="37">
                        <c:v>2835</c:v>
                      </c:pt>
                      <c:pt idx="38">
                        <c:v>3162</c:v>
                      </c:pt>
                      <c:pt idx="39">
                        <c:v>2955</c:v>
                      </c:pt>
                      <c:pt idx="40">
                        <c:v>2561</c:v>
                      </c:pt>
                      <c:pt idx="41">
                        <c:v>2155</c:v>
                      </c:pt>
                      <c:pt idx="42">
                        <c:v>3766</c:v>
                      </c:pt>
                      <c:pt idx="43">
                        <c:v>3463</c:v>
                      </c:pt>
                      <c:pt idx="44">
                        <c:v>2959</c:v>
                      </c:pt>
                      <c:pt idx="45">
                        <c:v>3448</c:v>
                      </c:pt>
                      <c:pt idx="46">
                        <c:v>3653</c:v>
                      </c:pt>
                      <c:pt idx="47">
                        <c:v>3246</c:v>
                      </c:pt>
                      <c:pt idx="48">
                        <c:v>2836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B3-465B-8273-14CD860101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Forecast'!$R$4:$R$59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2555.9</c:v>
                      </c:pt>
                      <c:pt idx="5">
                        <c:v>2602.9</c:v>
                      </c:pt>
                      <c:pt idx="6">
                        <c:v>2721.9</c:v>
                      </c:pt>
                      <c:pt idx="7">
                        <c:v>2781.7</c:v>
                      </c:pt>
                      <c:pt idx="8">
                        <c:v>2645.6</c:v>
                      </c:pt>
                      <c:pt idx="9">
                        <c:v>2615.3000000000002</c:v>
                      </c:pt>
                      <c:pt idx="10">
                        <c:v>2680.4</c:v>
                      </c:pt>
                      <c:pt idx="11">
                        <c:v>2697.7</c:v>
                      </c:pt>
                      <c:pt idx="12">
                        <c:v>2599.9</c:v>
                      </c:pt>
                      <c:pt idx="13">
                        <c:v>2591.8000000000002</c:v>
                      </c:pt>
                      <c:pt idx="14">
                        <c:v>2772.6</c:v>
                      </c:pt>
                      <c:pt idx="15">
                        <c:v>2859.9</c:v>
                      </c:pt>
                      <c:pt idx="16">
                        <c:v>2752.4</c:v>
                      </c:pt>
                      <c:pt idx="17">
                        <c:v>2753.1</c:v>
                      </c:pt>
                      <c:pt idx="18">
                        <c:v>2818.6</c:v>
                      </c:pt>
                      <c:pt idx="19">
                        <c:v>2827.3</c:v>
                      </c:pt>
                      <c:pt idx="20">
                        <c:v>2672.9</c:v>
                      </c:pt>
                      <c:pt idx="21">
                        <c:v>2612.3000000000002</c:v>
                      </c:pt>
                      <c:pt idx="22">
                        <c:v>2651.8</c:v>
                      </c:pt>
                      <c:pt idx="23">
                        <c:v>2654.2</c:v>
                      </c:pt>
                      <c:pt idx="24">
                        <c:v>2531.9</c:v>
                      </c:pt>
                      <c:pt idx="25">
                        <c:v>2588</c:v>
                      </c:pt>
                      <c:pt idx="26">
                        <c:v>2752</c:v>
                      </c:pt>
                      <c:pt idx="27">
                        <c:v>2864.2</c:v>
                      </c:pt>
                      <c:pt idx="28">
                        <c:v>2772.4</c:v>
                      </c:pt>
                      <c:pt idx="29">
                        <c:v>2793.9</c:v>
                      </c:pt>
                      <c:pt idx="30">
                        <c:v>2916.9</c:v>
                      </c:pt>
                      <c:pt idx="31">
                        <c:v>2985.7</c:v>
                      </c:pt>
                      <c:pt idx="32">
                        <c:v>2870.1</c:v>
                      </c:pt>
                      <c:pt idx="33">
                        <c:v>2834.6</c:v>
                      </c:pt>
                      <c:pt idx="34">
                        <c:v>2974.6</c:v>
                      </c:pt>
                      <c:pt idx="35">
                        <c:v>3021.1</c:v>
                      </c:pt>
                      <c:pt idx="36">
                        <c:v>2870.7</c:v>
                      </c:pt>
                      <c:pt idx="37">
                        <c:v>2836.2</c:v>
                      </c:pt>
                      <c:pt idx="38">
                        <c:v>2931.5</c:v>
                      </c:pt>
                      <c:pt idx="39">
                        <c:v>2953.3</c:v>
                      </c:pt>
                      <c:pt idx="40">
                        <c:v>2826.8</c:v>
                      </c:pt>
                      <c:pt idx="41">
                        <c:v>2537.5</c:v>
                      </c:pt>
                      <c:pt idx="42">
                        <c:v>2960.6</c:v>
                      </c:pt>
                      <c:pt idx="43">
                        <c:v>3202.1</c:v>
                      </c:pt>
                      <c:pt idx="44">
                        <c:v>3191.2</c:v>
                      </c:pt>
                      <c:pt idx="45">
                        <c:v>3336.1</c:v>
                      </c:pt>
                      <c:pt idx="46">
                        <c:v>3433.7</c:v>
                      </c:pt>
                      <c:pt idx="47">
                        <c:v>3379.8</c:v>
                      </c:pt>
                      <c:pt idx="48">
                        <c:v>3183.6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B3-465B-8273-14CD860101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Forecast'!$V$3</c15:sqref>
                        </c15:formulaRef>
                      </c:ext>
                    </c:extLst>
                    <c:strCache>
                      <c:ptCount val="1"/>
                      <c:pt idx="0">
                        <c:v> SES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Forecast'!$V$4:$V$59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2679.4540202944554</c:v>
                      </c:pt>
                      <c:pt idx="3">
                        <c:v>2681.9978047545192</c:v>
                      </c:pt>
                      <c:pt idx="4">
                        <c:v>2598.9384904589847</c:v>
                      </c:pt>
                      <c:pt idx="5">
                        <c:v>2627.8136695070498</c:v>
                      </c:pt>
                      <c:pt idx="6">
                        <c:v>2694.8313224222193</c:v>
                      </c:pt>
                      <c:pt idx="7">
                        <c:v>2721.0862992955226</c:v>
                      </c:pt>
                      <c:pt idx="8">
                        <c:v>2640.4309835111903</c:v>
                      </c:pt>
                      <c:pt idx="9">
                        <c:v>2638.5734880551299</c:v>
                      </c:pt>
                      <c:pt idx="10">
                        <c:v>2684.2732338668429</c:v>
                      </c:pt>
                      <c:pt idx="11">
                        <c:v>2688.8397086867826</c:v>
                      </c:pt>
                      <c:pt idx="12">
                        <c:v>2623.0000115459366</c:v>
                      </c:pt>
                      <c:pt idx="13">
                        <c:v>2623.0000090021617</c:v>
                      </c:pt>
                      <c:pt idx="14">
                        <c:v>2726.5493572446721</c:v>
                      </c:pt>
                      <c:pt idx="15">
                        <c:v>2769.3902885389543</c:v>
                      </c:pt>
                      <c:pt idx="16">
                        <c:v>2707.3950086707155</c:v>
                      </c:pt>
                      <c:pt idx="17">
                        <c:v>2724.0521314919456</c:v>
                      </c:pt>
                      <c:pt idx="18">
                        <c:v>2781.5435830383894</c:v>
                      </c:pt>
                      <c:pt idx="19">
                        <c:v>2789.1349438628267</c:v>
                      </c:pt>
                      <c:pt idx="20">
                        <c:v>2699.4358823921198</c:v>
                      </c:pt>
                      <c:pt idx="21">
                        <c:v>2675.3252132153193</c:v>
                      </c:pt>
                      <c:pt idx="22">
                        <c:v>2701.0307416393466</c:v>
                      </c:pt>
                      <c:pt idx="23">
                        <c:v>2690.0080803881301</c:v>
                      </c:pt>
                      <c:pt idx="24">
                        <c:v>2603.6417356913807</c:v>
                      </c:pt>
                      <c:pt idx="25">
                        <c:v>2629.9384818897688</c:v>
                      </c:pt>
                      <c:pt idx="26">
                        <c:v>2717.1978709318473</c:v>
                      </c:pt>
                      <c:pt idx="27">
                        <c:v>2769.5899048623369</c:v>
                      </c:pt>
                      <c:pt idx="28">
                        <c:v>2714.8211322640391</c:v>
                      </c:pt>
                      <c:pt idx="29">
                        <c:v>2746.80661613762</c:v>
                      </c:pt>
                      <c:pt idx="30">
                        <c:v>2835.1966463798713</c:v>
                      </c:pt>
                      <c:pt idx="31">
                        <c:v>2880.9794171077779</c:v>
                      </c:pt>
                      <c:pt idx="32">
                        <c:v>2819.9559305813009</c:v>
                      </c:pt>
                      <c:pt idx="33">
                        <c:v>2821.0672286893869</c:v>
                      </c:pt>
                      <c:pt idx="34">
                        <c:v>2916.6703276487801</c:v>
                      </c:pt>
                      <c:pt idx="35">
                        <c:v>2945.6045877282318</c:v>
                      </c:pt>
                      <c:pt idx="36">
                        <c:v>2859.988092932399</c:v>
                      </c:pt>
                      <c:pt idx="37">
                        <c:v>2854.4827721099882</c:v>
                      </c:pt>
                      <c:pt idx="38">
                        <c:v>2922.2342808999119</c:v>
                      </c:pt>
                      <c:pt idx="39">
                        <c:v>2929.4531509477774</c:v>
                      </c:pt>
                      <c:pt idx="40">
                        <c:v>2848.2763756939303</c:v>
                      </c:pt>
                      <c:pt idx="41">
                        <c:v>2695.5352730768318</c:v>
                      </c:pt>
                      <c:pt idx="42">
                        <c:v>2931.3776707631773</c:v>
                      </c:pt>
                      <c:pt idx="43">
                        <c:v>3048.5035149291862</c:v>
                      </c:pt>
                      <c:pt idx="44">
                        <c:v>3028.7843004316401</c:v>
                      </c:pt>
                      <c:pt idx="45">
                        <c:v>3121.1449670162729</c:v>
                      </c:pt>
                      <c:pt idx="46">
                        <c:v>3238.3220799520413</c:v>
                      </c:pt>
                      <c:pt idx="47">
                        <c:v>3240.0136621478969</c:v>
                      </c:pt>
                      <c:pt idx="48">
                        <c:v>3151.002274493047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B3-465B-8273-14CD860101B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Forecast'!$Z$3</c15:sqref>
                        </c15:formulaRef>
                      </c:ext>
                    </c:extLst>
                    <c:strCache>
                      <c:ptCount val="1"/>
                      <c:pt idx="0">
                        <c:v>4Q 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Forecast'!$Z$4:$Z$59</c15:sqref>
                        </c15:formulaRef>
                      </c:ext>
                    </c:extLst>
                    <c:numCache>
                      <c:formatCode>0.0%</c:formatCode>
                      <c:ptCount val="56"/>
                      <c:pt idx="2" formatCode="_(* #,##0_);_(* \(#,##0\);_(* &quot;-&quot;??_);_(@_)">
                        <c:v>2612.5</c:v>
                      </c:pt>
                      <c:pt idx="3" formatCode="_(* #,##0_);_(* \(#,##0\);_(* &quot;-&quot;??_);_(@_)">
                        <c:v>2634.5</c:v>
                      </c:pt>
                      <c:pt idx="4" formatCode="_(* #,##0_);_(* \(#,##0\);_(* &quot;-&quot;??_);_(@_)">
                        <c:v>2664.5</c:v>
                      </c:pt>
                      <c:pt idx="5" formatCode="_(* #,##0_);_(* \(#,##0\);_(* &quot;-&quot;??_);_(@_)">
                        <c:v>2695.25</c:v>
                      </c:pt>
                      <c:pt idx="6" formatCode="_(* #,##0_);_(* \(#,##0\);_(* &quot;-&quot;??_);_(@_)">
                        <c:v>2707.75</c:v>
                      </c:pt>
                      <c:pt idx="7" formatCode="_(* #,##0_);_(* \(#,##0\);_(* &quot;-&quot;??_);_(@_)">
                        <c:v>2683.25</c:v>
                      </c:pt>
                      <c:pt idx="8" formatCode="_(* #,##0_);_(* \(#,##0\);_(* &quot;-&quot;??_);_(@_)">
                        <c:v>2661.75</c:v>
                      </c:pt>
                      <c:pt idx="9" formatCode="_(* #,##0_);_(* \(#,##0\);_(* &quot;-&quot;??_);_(@_)">
                        <c:v>2634.5</c:v>
                      </c:pt>
                      <c:pt idx="10" formatCode="_(* #,##0_);_(* \(#,##0\);_(* &quot;-&quot;??_);_(@_)">
                        <c:v>2643.25</c:v>
                      </c:pt>
                      <c:pt idx="11" formatCode="_(* #,##0_);_(* \(#,##0\);_(* &quot;-&quot;??_);_(@_)">
                        <c:v>2641</c:v>
                      </c:pt>
                      <c:pt idx="12" formatCode="_(* #,##0_);_(* \(#,##0\);_(* &quot;-&quot;??_);_(@_)">
                        <c:v>2702.75</c:v>
                      </c:pt>
                      <c:pt idx="13" formatCode="_(* #,##0_);_(* \(#,##0\);_(* &quot;-&quot;??_);_(@_)">
                        <c:v>2756.75</c:v>
                      </c:pt>
                      <c:pt idx="14" formatCode="_(* #,##0_);_(* \(#,##0\);_(* &quot;-&quot;??_);_(@_)">
                        <c:v>2781.25</c:v>
                      </c:pt>
                      <c:pt idx="15" formatCode="_(* #,##0_);_(* \(#,##0\);_(* &quot;-&quot;??_);_(@_)">
                        <c:v>2821.25</c:v>
                      </c:pt>
                      <c:pt idx="16" formatCode="_(* #,##0_);_(* \(#,##0\);_(* &quot;-&quot;??_);_(@_)">
                        <c:v>2794.25</c:v>
                      </c:pt>
                      <c:pt idx="17" formatCode="_(* #,##0_);_(* \(#,##0\);_(* &quot;-&quot;??_);_(@_)">
                        <c:v>2768</c:v>
                      </c:pt>
                      <c:pt idx="18" formatCode="_(* #,##0_);_(* \(#,##0\);_(* &quot;-&quot;??_);_(@_)">
                        <c:v>2741.5</c:v>
                      </c:pt>
                      <c:pt idx="19" formatCode="_(* #,##0_);_(* \(#,##0\);_(* &quot;-&quot;??_);_(@_)">
                        <c:v>2693.25</c:v>
                      </c:pt>
                      <c:pt idx="20" formatCode="_(* #,##0_);_(* \(#,##0\);_(* &quot;-&quot;??_);_(@_)">
                        <c:v>2645</c:v>
                      </c:pt>
                      <c:pt idx="21" formatCode="_(* #,##0_);_(* \(#,##0\);_(* &quot;-&quot;??_);_(@_)">
                        <c:v>2603.75</c:v>
                      </c:pt>
                      <c:pt idx="22" formatCode="_(* #,##0_);_(* \(#,##0\);_(* &quot;-&quot;??_);_(@_)">
                        <c:v>2582.75</c:v>
                      </c:pt>
                      <c:pt idx="23" formatCode="_(* #,##0_);_(* \(#,##0\);_(* &quot;-&quot;??_);_(@_)">
                        <c:v>2616</c:v>
                      </c:pt>
                      <c:pt idx="24" formatCode="_(* #,##0_);_(* \(#,##0\);_(* &quot;-&quot;??_);_(@_)">
                        <c:v>2674.5</c:v>
                      </c:pt>
                      <c:pt idx="25" formatCode="_(* #,##0_);_(* \(#,##0\);_(* &quot;-&quot;??_);_(@_)">
                        <c:v>2750.5</c:v>
                      </c:pt>
                      <c:pt idx="26" formatCode="_(* #,##0_);_(* \(#,##0\);_(* &quot;-&quot;??_);_(@_)">
                        <c:v>2806.25</c:v>
                      </c:pt>
                      <c:pt idx="27" formatCode="_(* #,##0_);_(* \(#,##0\);_(* &quot;-&quot;??_);_(@_)">
                        <c:v>2840.5</c:v>
                      </c:pt>
                      <c:pt idx="28" formatCode="_(* #,##0_);_(* \(#,##0\);_(* &quot;-&quot;??_);_(@_)">
                        <c:v>2871</c:v>
                      </c:pt>
                      <c:pt idx="29" formatCode="_(* #,##0_);_(* \(#,##0\);_(* &quot;-&quot;??_);_(@_)">
                        <c:v>2893</c:v>
                      </c:pt>
                      <c:pt idx="30" formatCode="_(* #,##0_);_(* \(#,##0\);_(* &quot;-&quot;??_);_(@_)">
                        <c:v>2913.75</c:v>
                      </c:pt>
                      <c:pt idx="31" formatCode="_(* #,##0_);_(* \(#,##0\);_(* &quot;-&quot;??_);_(@_)">
                        <c:v>2905</c:v>
                      </c:pt>
                      <c:pt idx="32" formatCode="_(* #,##0_);_(* \(#,##0\);_(* &quot;-&quot;??_);_(@_)">
                        <c:v>2931.75</c:v>
                      </c:pt>
                      <c:pt idx="33" formatCode="_(* #,##0_);_(* \(#,##0\);_(* &quot;-&quot;??_);_(@_)">
                        <c:v>2933</c:v>
                      </c:pt>
                      <c:pt idx="34" formatCode="_(* #,##0_);_(* \(#,##0\);_(* &quot;-&quot;??_);_(@_)">
                        <c:v>2921.25</c:v>
                      </c:pt>
                      <c:pt idx="35" formatCode="_(* #,##0_);_(* \(#,##0\);_(* &quot;-&quot;??_);_(@_)">
                        <c:v>2923.75</c:v>
                      </c:pt>
                      <c:pt idx="36" formatCode="_(* #,##0_);_(* \(#,##0\);_(* &quot;-&quot;??_);_(@_)">
                        <c:v>2900.5</c:v>
                      </c:pt>
                      <c:pt idx="37" formatCode="_(* #,##0_);_(* \(#,##0\);_(* &quot;-&quot;??_);_(@_)">
                        <c:v>2877.25</c:v>
                      </c:pt>
                      <c:pt idx="38" formatCode="_(* #,##0_);_(* \(#,##0\);_(* &quot;-&quot;??_);_(@_)">
                        <c:v>2878.25</c:v>
                      </c:pt>
                      <c:pt idx="39" formatCode="_(* #,##0_);_(* \(#,##0\);_(* &quot;-&quot;??_);_(@_)">
                        <c:v>2708.25</c:v>
                      </c:pt>
                      <c:pt idx="40" formatCode="_(* #,##0_);_(* \(#,##0\);_(* &quot;-&quot;??_);_(@_)">
                        <c:v>2859.25</c:v>
                      </c:pt>
                      <c:pt idx="41" formatCode="_(* #,##0_);_(* \(#,##0\);_(* &quot;-&quot;??_);_(@_)">
                        <c:v>2986.25</c:v>
                      </c:pt>
                      <c:pt idx="42" formatCode="_(* #,##0_);_(* \(#,##0\);_(* &quot;-&quot;??_);_(@_)">
                        <c:v>3085.75</c:v>
                      </c:pt>
                      <c:pt idx="43" formatCode="_(* #,##0_);_(* \(#,##0\);_(* &quot;-&quot;??_);_(@_)">
                        <c:v>3409</c:v>
                      </c:pt>
                      <c:pt idx="44" formatCode="_(* #,##0_);_(* \(#,##0\);_(* &quot;-&quot;??_);_(@_)">
                        <c:v>3380.75</c:v>
                      </c:pt>
                      <c:pt idx="45" formatCode="_(* #,##0_);_(* \(#,##0\);_(* &quot;-&quot;??_);_(@_)">
                        <c:v>3326.5</c:v>
                      </c:pt>
                      <c:pt idx="46" formatCode="_(* #,##0_);_(* \(#,##0\);_(* &quot;-&quot;??_);_(@_)">
                        <c:v>3295.75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B3-465B-8273-14CD860101B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Forecast'!$AF$4:$AF$59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2480.4128466743637</c:v>
                      </c:pt>
                      <c:pt idx="1">
                        <c:v>2842.3751318012128</c:v>
                      </c:pt>
                      <c:pt idx="2">
                        <c:v>2674.9766944444864</c:v>
                      </c:pt>
                      <c:pt idx="3">
                        <c:v>2103.8094342830759</c:v>
                      </c:pt>
                      <c:pt idx="4">
                        <c:v>2525.4957104164741</c:v>
                      </c:pt>
                      <c:pt idx="5">
                        <c:v>2893.8031753513073</c:v>
                      </c:pt>
                      <c:pt idx="6">
                        <c:v>2723.1580019748199</c:v>
                      </c:pt>
                      <c:pt idx="7">
                        <c:v>2141.5330884004875</c:v>
                      </c:pt>
                      <c:pt idx="8">
                        <c:v>2570.5785741585842</c:v>
                      </c:pt>
                      <c:pt idx="9">
                        <c:v>2945.2312189014019</c:v>
                      </c:pt>
                      <c:pt idx="10">
                        <c:v>2771.3393095051542</c:v>
                      </c:pt>
                      <c:pt idx="11">
                        <c:v>2179.2567425178991</c:v>
                      </c:pt>
                      <c:pt idx="12">
                        <c:v>2615.6614379006946</c:v>
                      </c:pt>
                      <c:pt idx="13">
                        <c:v>2996.6592624514974</c:v>
                      </c:pt>
                      <c:pt idx="14">
                        <c:v>2819.5206170354877</c:v>
                      </c:pt>
                      <c:pt idx="15">
                        <c:v>2216.9803966353102</c:v>
                      </c:pt>
                      <c:pt idx="16">
                        <c:v>2660.7443016428051</c:v>
                      </c:pt>
                      <c:pt idx="17">
                        <c:v>3048.087306001592</c:v>
                      </c:pt>
                      <c:pt idx="18">
                        <c:v>2867.7019245658212</c:v>
                      </c:pt>
                      <c:pt idx="19">
                        <c:v>2254.7040507527222</c:v>
                      </c:pt>
                      <c:pt idx="20">
                        <c:v>2705.8271653849151</c:v>
                      </c:pt>
                      <c:pt idx="21">
                        <c:v>3099.515349551687</c:v>
                      </c:pt>
                      <c:pt idx="22">
                        <c:v>2915.8832320961551</c:v>
                      </c:pt>
                      <c:pt idx="23">
                        <c:v>2292.4277048701333</c:v>
                      </c:pt>
                      <c:pt idx="24">
                        <c:v>2750.9100291270256</c:v>
                      </c:pt>
                      <c:pt idx="25">
                        <c:v>3150.9433931017816</c:v>
                      </c:pt>
                      <c:pt idx="26">
                        <c:v>2964.0645396264886</c:v>
                      </c:pt>
                      <c:pt idx="27">
                        <c:v>2330.1513589875449</c:v>
                      </c:pt>
                      <c:pt idx="28">
                        <c:v>2795.9928928691356</c:v>
                      </c:pt>
                      <c:pt idx="29">
                        <c:v>3202.3714366518761</c:v>
                      </c:pt>
                      <c:pt idx="30">
                        <c:v>3012.2458471568229</c:v>
                      </c:pt>
                      <c:pt idx="31">
                        <c:v>2367.8750131049565</c:v>
                      </c:pt>
                      <c:pt idx="32">
                        <c:v>2841.0757566112461</c:v>
                      </c:pt>
                      <c:pt idx="33">
                        <c:v>3253.7994802019712</c:v>
                      </c:pt>
                      <c:pt idx="34">
                        <c:v>3060.4271546871564</c:v>
                      </c:pt>
                      <c:pt idx="35">
                        <c:v>2405.598667222368</c:v>
                      </c:pt>
                      <c:pt idx="36">
                        <c:v>2886.1586203533566</c:v>
                      </c:pt>
                      <c:pt idx="37">
                        <c:v>3305.2275237520657</c:v>
                      </c:pt>
                      <c:pt idx="38">
                        <c:v>3108.6084622174899</c:v>
                      </c:pt>
                      <c:pt idx="39">
                        <c:v>2443.3223213397796</c:v>
                      </c:pt>
                      <c:pt idx="40">
                        <c:v>2931.2414840954666</c:v>
                      </c:pt>
                      <c:pt idx="41">
                        <c:v>3356.6555673021612</c:v>
                      </c:pt>
                      <c:pt idx="42">
                        <c:v>3156.7897697478238</c:v>
                      </c:pt>
                      <c:pt idx="43">
                        <c:v>2481.0459754571907</c:v>
                      </c:pt>
                      <c:pt idx="44">
                        <c:v>2976.3243478375771</c:v>
                      </c:pt>
                      <c:pt idx="45">
                        <c:v>3408.0836108522558</c:v>
                      </c:pt>
                      <c:pt idx="46">
                        <c:v>3204.9710772781573</c:v>
                      </c:pt>
                      <c:pt idx="47">
                        <c:v>2518.7696295746027</c:v>
                      </c:pt>
                      <c:pt idx="48">
                        <c:v>3021.4072115796876</c:v>
                      </c:pt>
                      <c:pt idx="49">
                        <c:v>3459.5116544023504</c:v>
                      </c:pt>
                      <c:pt idx="50">
                        <c:v>3253.1523848084912</c:v>
                      </c:pt>
                      <c:pt idx="51">
                        <c:v>2556.4932836920138</c:v>
                      </c:pt>
                      <c:pt idx="52">
                        <c:v>3066.4900753217976</c:v>
                      </c:pt>
                      <c:pt idx="53">
                        <c:v>3510.9396979524454</c:v>
                      </c:pt>
                      <c:pt idx="54">
                        <c:v>3301.3336923388251</c:v>
                      </c:pt>
                      <c:pt idx="55">
                        <c:v>2594.2169378094254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B3-465B-8273-14CD860101B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Forecast'!$AO$4:$AO$59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2467.8782051282051</c:v>
                      </c:pt>
                      <c:pt idx="1">
                        <c:v>2853.2115384615381</c:v>
                      </c:pt>
                      <c:pt idx="2">
                        <c:v>2673.0448717948716</c:v>
                      </c:pt>
                      <c:pt idx="3">
                        <c:v>2252.0448717948716</c:v>
                      </c:pt>
                      <c:pt idx="4">
                        <c:v>2516.8397435897436</c:v>
                      </c:pt>
                      <c:pt idx="5">
                        <c:v>2902.1730769230771</c:v>
                      </c:pt>
                      <c:pt idx="6">
                        <c:v>2722.0064102564102</c:v>
                      </c:pt>
                      <c:pt idx="7">
                        <c:v>2301.0064102564102</c:v>
                      </c:pt>
                      <c:pt idx="8">
                        <c:v>2565.8012820512822</c:v>
                      </c:pt>
                      <c:pt idx="9">
                        <c:v>2951.1346153846152</c:v>
                      </c:pt>
                      <c:pt idx="10">
                        <c:v>2770.9679487179487</c:v>
                      </c:pt>
                      <c:pt idx="11">
                        <c:v>2349.9679487179487</c:v>
                      </c:pt>
                      <c:pt idx="12">
                        <c:v>2614.7628205128208</c:v>
                      </c:pt>
                      <c:pt idx="13">
                        <c:v>3000.0961538461534</c:v>
                      </c:pt>
                      <c:pt idx="14">
                        <c:v>2819.9294871794873</c:v>
                      </c:pt>
                      <c:pt idx="15">
                        <c:v>2398.9294871794873</c:v>
                      </c:pt>
                      <c:pt idx="16">
                        <c:v>2663.7243589743593</c:v>
                      </c:pt>
                      <c:pt idx="17">
                        <c:v>3049.0576923076924</c:v>
                      </c:pt>
                      <c:pt idx="18">
                        <c:v>2868.8910256410259</c:v>
                      </c:pt>
                      <c:pt idx="19">
                        <c:v>2447.8910256410259</c:v>
                      </c:pt>
                      <c:pt idx="20">
                        <c:v>2712.6858974358975</c:v>
                      </c:pt>
                      <c:pt idx="21">
                        <c:v>3098.0192307692305</c:v>
                      </c:pt>
                      <c:pt idx="22">
                        <c:v>2917.8525641025644</c:v>
                      </c:pt>
                      <c:pt idx="23">
                        <c:v>2496.8525641025644</c:v>
                      </c:pt>
                      <c:pt idx="24">
                        <c:v>2761.647435897436</c:v>
                      </c:pt>
                      <c:pt idx="25">
                        <c:v>3146.9807692307695</c:v>
                      </c:pt>
                      <c:pt idx="26">
                        <c:v>2966.814102564103</c:v>
                      </c:pt>
                      <c:pt idx="27">
                        <c:v>2545.8141025641025</c:v>
                      </c:pt>
                      <c:pt idx="28">
                        <c:v>2810.6089743589746</c:v>
                      </c:pt>
                      <c:pt idx="29">
                        <c:v>3195.9423076923076</c:v>
                      </c:pt>
                      <c:pt idx="30">
                        <c:v>3015.7756410256416</c:v>
                      </c:pt>
                      <c:pt idx="31">
                        <c:v>2594.7756410256411</c:v>
                      </c:pt>
                      <c:pt idx="32">
                        <c:v>2859.5705128205132</c:v>
                      </c:pt>
                      <c:pt idx="33">
                        <c:v>3244.9038461538466</c:v>
                      </c:pt>
                      <c:pt idx="34">
                        <c:v>3064.7371794871797</c:v>
                      </c:pt>
                      <c:pt idx="35">
                        <c:v>2643.7371794871797</c:v>
                      </c:pt>
                      <c:pt idx="36">
                        <c:v>2908.5320512820517</c:v>
                      </c:pt>
                      <c:pt idx="37">
                        <c:v>3293.8653846153848</c:v>
                      </c:pt>
                      <c:pt idx="38">
                        <c:v>3113.6987179487182</c:v>
                      </c:pt>
                      <c:pt idx="39">
                        <c:v>2692.6987179487182</c:v>
                      </c:pt>
                      <c:pt idx="40">
                        <c:v>2957.4935897435903</c:v>
                      </c:pt>
                      <c:pt idx="41">
                        <c:v>3342.8269230769229</c:v>
                      </c:pt>
                      <c:pt idx="42">
                        <c:v>3162.6602564102568</c:v>
                      </c:pt>
                      <c:pt idx="43">
                        <c:v>2741.6602564102568</c:v>
                      </c:pt>
                      <c:pt idx="44">
                        <c:v>3006.4551282051289</c:v>
                      </c:pt>
                      <c:pt idx="45">
                        <c:v>3391.7884615384619</c:v>
                      </c:pt>
                      <c:pt idx="46">
                        <c:v>3211.6217948717954</c:v>
                      </c:pt>
                      <c:pt idx="47">
                        <c:v>2790.6217948717954</c:v>
                      </c:pt>
                      <c:pt idx="48">
                        <c:v>3055.4166666666674</c:v>
                      </c:pt>
                      <c:pt idx="49">
                        <c:v>3440.7500000000005</c:v>
                      </c:pt>
                      <c:pt idx="50">
                        <c:v>3260.5833333333339</c:v>
                      </c:pt>
                      <c:pt idx="51">
                        <c:v>2839.5833333333339</c:v>
                      </c:pt>
                      <c:pt idx="52">
                        <c:v>3104.378205128206</c:v>
                      </c:pt>
                      <c:pt idx="53">
                        <c:v>3489.711538461539</c:v>
                      </c:pt>
                      <c:pt idx="54">
                        <c:v>3309.5448717948725</c:v>
                      </c:pt>
                      <c:pt idx="55">
                        <c:v>2888.5448717948721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B3-465B-8273-14CD860101B7}"/>
                  </c:ext>
                </c:extLst>
              </c15:ser>
            </c15:filteredLineSeries>
          </c:ext>
        </c:extLst>
      </c:lineChart>
      <c:catAx>
        <c:axId val="15512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Fiscal year and quarter</a:t>
                </a:r>
              </a:p>
            </c:rich>
          </c:tx>
          <c:layout>
            <c:manualLayout>
              <c:xMode val="edge"/>
              <c:yMode val="edge"/>
              <c:x val="0.43128366952654412"/>
              <c:y val="0.88482586845655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2160"/>
        <c:crosses val="autoZero"/>
        <c:auto val="1"/>
        <c:lblAlgn val="ctr"/>
        <c:lblOffset val="100"/>
        <c:noMultiLvlLbl val="0"/>
      </c:catAx>
      <c:valAx>
        <c:axId val="155125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(million 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Sales Forecasting - Simple Exponential Smoothing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Sales Forecast'!$E$3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</c:multiLvlStrRef>
          </c:cat>
          <c:val>
            <c:numRef>
              <c:f>'1. Sales Forecast'!$E$4:$E$59</c:f>
              <c:numCache>
                <c:formatCode>#,##0</c:formatCode>
                <c:ptCount val="56"/>
                <c:pt idx="0">
                  <c:v>2642</c:v>
                </c:pt>
                <c:pt idx="1">
                  <c:v>2812</c:v>
                </c:pt>
                <c:pt idx="2">
                  <c:v>2691</c:v>
                </c:pt>
                <c:pt idx="3">
                  <c:v>2305</c:v>
                </c:pt>
                <c:pt idx="4">
                  <c:v>2730</c:v>
                </c:pt>
                <c:pt idx="5">
                  <c:v>2932</c:v>
                </c:pt>
                <c:pt idx="6">
                  <c:v>2814</c:v>
                </c:pt>
                <c:pt idx="7">
                  <c:v>2355</c:v>
                </c:pt>
                <c:pt idx="8">
                  <c:v>2632</c:v>
                </c:pt>
                <c:pt idx="9">
                  <c:v>2846</c:v>
                </c:pt>
                <c:pt idx="10">
                  <c:v>2705</c:v>
                </c:pt>
                <c:pt idx="11">
                  <c:v>2390</c:v>
                </c:pt>
                <c:pt idx="12">
                  <c:v>2623</c:v>
                </c:pt>
                <c:pt idx="13">
                  <c:v>3093</c:v>
                </c:pt>
                <c:pt idx="14">
                  <c:v>2921</c:v>
                </c:pt>
                <c:pt idx="15">
                  <c:v>2488</c:v>
                </c:pt>
                <c:pt idx="16">
                  <c:v>2783</c:v>
                </c:pt>
                <c:pt idx="17">
                  <c:v>2985</c:v>
                </c:pt>
                <c:pt idx="18">
                  <c:v>2816</c:v>
                </c:pt>
                <c:pt idx="19">
                  <c:v>2382</c:v>
                </c:pt>
                <c:pt idx="20">
                  <c:v>2590</c:v>
                </c:pt>
                <c:pt idx="21">
                  <c:v>2792</c:v>
                </c:pt>
                <c:pt idx="22">
                  <c:v>2651</c:v>
                </c:pt>
                <c:pt idx="23">
                  <c:v>2298</c:v>
                </c:pt>
                <c:pt idx="24">
                  <c:v>2723</c:v>
                </c:pt>
                <c:pt idx="25">
                  <c:v>3026</c:v>
                </c:pt>
                <c:pt idx="26">
                  <c:v>2955</c:v>
                </c:pt>
                <c:pt idx="27">
                  <c:v>2521</c:v>
                </c:pt>
                <c:pt idx="28">
                  <c:v>2860</c:v>
                </c:pt>
                <c:pt idx="29">
                  <c:v>3148</c:v>
                </c:pt>
                <c:pt idx="30">
                  <c:v>3043</c:v>
                </c:pt>
                <c:pt idx="31">
                  <c:v>2604</c:v>
                </c:pt>
                <c:pt idx="32">
                  <c:v>2825</c:v>
                </c:pt>
                <c:pt idx="33">
                  <c:v>3255</c:v>
                </c:pt>
                <c:pt idx="34">
                  <c:v>3048</c:v>
                </c:pt>
                <c:pt idx="35">
                  <c:v>2557</c:v>
                </c:pt>
                <c:pt idx="36">
                  <c:v>2835</c:v>
                </c:pt>
                <c:pt idx="37">
                  <c:v>3162</c:v>
                </c:pt>
                <c:pt idx="38">
                  <c:v>2955</c:v>
                </c:pt>
                <c:pt idx="39">
                  <c:v>2561</c:v>
                </c:pt>
                <c:pt idx="40">
                  <c:v>2155</c:v>
                </c:pt>
                <c:pt idx="41">
                  <c:v>3766</c:v>
                </c:pt>
                <c:pt idx="42">
                  <c:v>3463</c:v>
                </c:pt>
                <c:pt idx="43">
                  <c:v>2959</c:v>
                </c:pt>
                <c:pt idx="44">
                  <c:v>3448</c:v>
                </c:pt>
                <c:pt idx="45">
                  <c:v>3653</c:v>
                </c:pt>
                <c:pt idx="46">
                  <c:v>3246</c:v>
                </c:pt>
                <c:pt idx="47">
                  <c:v>2836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30-4396-9EBD-BDE1021CFDB0}"/>
            </c:ext>
          </c:extLst>
        </c:ser>
        <c:ser>
          <c:idx val="5"/>
          <c:order val="5"/>
          <c:tx>
            <c:strRef>
              <c:f>'1. Sales Forecast'!$V$3</c:f>
              <c:strCache>
                <c:ptCount val="1"/>
                <c:pt idx="0">
                  <c:v> SES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'1. Sales Forecast'!$B$4:$C$59</c:f>
              <c:multiLvlStrCache>
                <c:ptCount val="5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'1. Sales Forecast'!$V$4:$V$59</c:f>
              <c:numCache>
                <c:formatCode>_(* #,##0_);_(* \(#,##0\);_(* "-"??_);_(@_)</c:formatCode>
                <c:ptCount val="56"/>
                <c:pt idx="1">
                  <c:v>2642</c:v>
                </c:pt>
                <c:pt idx="2">
                  <c:v>2679.4540202944554</c:v>
                </c:pt>
                <c:pt idx="3">
                  <c:v>2681.9978047545192</c:v>
                </c:pt>
                <c:pt idx="4">
                  <c:v>2598.9384904589847</c:v>
                </c:pt>
                <c:pt idx="5">
                  <c:v>2627.8136695070498</c:v>
                </c:pt>
                <c:pt idx="6">
                  <c:v>2694.8313224222193</c:v>
                </c:pt>
                <c:pt idx="7">
                  <c:v>2721.0862992955226</c:v>
                </c:pt>
                <c:pt idx="8">
                  <c:v>2640.4309835111903</c:v>
                </c:pt>
                <c:pt idx="9">
                  <c:v>2638.5734880551299</c:v>
                </c:pt>
                <c:pt idx="10">
                  <c:v>2684.2732338668429</c:v>
                </c:pt>
                <c:pt idx="11">
                  <c:v>2688.8397086867826</c:v>
                </c:pt>
                <c:pt idx="12">
                  <c:v>2623.0000115459366</c:v>
                </c:pt>
                <c:pt idx="13">
                  <c:v>2623.0000090021617</c:v>
                </c:pt>
                <c:pt idx="14">
                  <c:v>2726.5493572446721</c:v>
                </c:pt>
                <c:pt idx="15">
                  <c:v>2769.3902885389543</c:v>
                </c:pt>
                <c:pt idx="16">
                  <c:v>2707.3950086707155</c:v>
                </c:pt>
                <c:pt idx="17">
                  <c:v>2724.0521314919456</c:v>
                </c:pt>
                <c:pt idx="18">
                  <c:v>2781.5435830383894</c:v>
                </c:pt>
                <c:pt idx="19">
                  <c:v>2789.1349438628267</c:v>
                </c:pt>
                <c:pt idx="20">
                  <c:v>2699.4358823921198</c:v>
                </c:pt>
                <c:pt idx="21">
                  <c:v>2675.3252132153193</c:v>
                </c:pt>
                <c:pt idx="22">
                  <c:v>2701.0307416393466</c:v>
                </c:pt>
                <c:pt idx="23">
                  <c:v>2690.0080803881301</c:v>
                </c:pt>
                <c:pt idx="24">
                  <c:v>2603.6417356913807</c:v>
                </c:pt>
                <c:pt idx="25">
                  <c:v>2629.9384818897688</c:v>
                </c:pt>
                <c:pt idx="26">
                  <c:v>2717.1978709318473</c:v>
                </c:pt>
                <c:pt idx="27">
                  <c:v>2769.5899048623369</c:v>
                </c:pt>
                <c:pt idx="28">
                  <c:v>2714.8211322640391</c:v>
                </c:pt>
                <c:pt idx="29">
                  <c:v>2746.80661613762</c:v>
                </c:pt>
                <c:pt idx="30">
                  <c:v>2835.1966463798713</c:v>
                </c:pt>
                <c:pt idx="31">
                  <c:v>2880.9794171077779</c:v>
                </c:pt>
                <c:pt idx="32">
                  <c:v>2819.9559305813009</c:v>
                </c:pt>
                <c:pt idx="33">
                  <c:v>2821.0672286893869</c:v>
                </c:pt>
                <c:pt idx="34">
                  <c:v>2916.6703276487801</c:v>
                </c:pt>
                <c:pt idx="35">
                  <c:v>2945.6045877282318</c:v>
                </c:pt>
                <c:pt idx="36">
                  <c:v>2859.988092932399</c:v>
                </c:pt>
                <c:pt idx="37">
                  <c:v>2854.4827721099882</c:v>
                </c:pt>
                <c:pt idx="38">
                  <c:v>2922.2342808999119</c:v>
                </c:pt>
                <c:pt idx="39">
                  <c:v>2929.4531509477774</c:v>
                </c:pt>
                <c:pt idx="40">
                  <c:v>2848.2763756939303</c:v>
                </c:pt>
                <c:pt idx="41">
                  <c:v>2695.5352730768318</c:v>
                </c:pt>
                <c:pt idx="42">
                  <c:v>2931.3776707631773</c:v>
                </c:pt>
                <c:pt idx="43">
                  <c:v>3048.5035149291862</c:v>
                </c:pt>
                <c:pt idx="44">
                  <c:v>3028.7843004316401</c:v>
                </c:pt>
                <c:pt idx="45">
                  <c:v>3121.1449670162729</c:v>
                </c:pt>
                <c:pt idx="46">
                  <c:v>3238.3220799520413</c:v>
                </c:pt>
                <c:pt idx="47">
                  <c:v>3240.0136621478969</c:v>
                </c:pt>
                <c:pt idx="48">
                  <c:v>3151.002274493047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5930-4396-9EBD-BDE1021CF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251504"/>
        <c:axId val="1551252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'1. Sales Forecast'!$F$3</c15:sqref>
                        </c15:formulaRef>
                      </c:ext>
                    </c:extLst>
                    <c:strCache>
                      <c:ptCount val="1"/>
                      <c:pt idx="0">
                        <c:v> Naive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'1. Sales Forecast'!$F$4:$F$59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1">
                        <c:v>2642</c:v>
                      </c:pt>
                      <c:pt idx="2">
                        <c:v>2812</c:v>
                      </c:pt>
                      <c:pt idx="3">
                        <c:v>2691</c:v>
                      </c:pt>
                      <c:pt idx="4">
                        <c:v>2305</c:v>
                      </c:pt>
                      <c:pt idx="5">
                        <c:v>2730</c:v>
                      </c:pt>
                      <c:pt idx="6">
                        <c:v>2932</c:v>
                      </c:pt>
                      <c:pt idx="7">
                        <c:v>2814</c:v>
                      </c:pt>
                      <c:pt idx="8">
                        <c:v>2355</c:v>
                      </c:pt>
                      <c:pt idx="9">
                        <c:v>2632</c:v>
                      </c:pt>
                      <c:pt idx="10">
                        <c:v>2846</c:v>
                      </c:pt>
                      <c:pt idx="11">
                        <c:v>2705</c:v>
                      </c:pt>
                      <c:pt idx="12">
                        <c:v>2390</c:v>
                      </c:pt>
                      <c:pt idx="13">
                        <c:v>2623</c:v>
                      </c:pt>
                      <c:pt idx="14">
                        <c:v>3093</c:v>
                      </c:pt>
                      <c:pt idx="15">
                        <c:v>2921</c:v>
                      </c:pt>
                      <c:pt idx="16">
                        <c:v>2488</c:v>
                      </c:pt>
                      <c:pt idx="17">
                        <c:v>2783</c:v>
                      </c:pt>
                      <c:pt idx="18">
                        <c:v>2985</c:v>
                      </c:pt>
                      <c:pt idx="19">
                        <c:v>2816</c:v>
                      </c:pt>
                      <c:pt idx="20">
                        <c:v>2382</c:v>
                      </c:pt>
                      <c:pt idx="21">
                        <c:v>2590</c:v>
                      </c:pt>
                      <c:pt idx="22">
                        <c:v>2792</c:v>
                      </c:pt>
                      <c:pt idx="23">
                        <c:v>2651</c:v>
                      </c:pt>
                      <c:pt idx="24">
                        <c:v>2298</c:v>
                      </c:pt>
                      <c:pt idx="25">
                        <c:v>2723</c:v>
                      </c:pt>
                      <c:pt idx="26">
                        <c:v>3026</c:v>
                      </c:pt>
                      <c:pt idx="27">
                        <c:v>2955</c:v>
                      </c:pt>
                      <c:pt idx="28">
                        <c:v>2521</c:v>
                      </c:pt>
                      <c:pt idx="29">
                        <c:v>2860</c:v>
                      </c:pt>
                      <c:pt idx="30">
                        <c:v>3148</c:v>
                      </c:pt>
                      <c:pt idx="31">
                        <c:v>3043</c:v>
                      </c:pt>
                      <c:pt idx="32">
                        <c:v>2604</c:v>
                      </c:pt>
                      <c:pt idx="33">
                        <c:v>2825</c:v>
                      </c:pt>
                      <c:pt idx="34">
                        <c:v>3255</c:v>
                      </c:pt>
                      <c:pt idx="35">
                        <c:v>3048</c:v>
                      </c:pt>
                      <c:pt idx="36">
                        <c:v>2557</c:v>
                      </c:pt>
                      <c:pt idx="37">
                        <c:v>2835</c:v>
                      </c:pt>
                      <c:pt idx="38">
                        <c:v>3162</c:v>
                      </c:pt>
                      <c:pt idx="39">
                        <c:v>2955</c:v>
                      </c:pt>
                      <c:pt idx="40">
                        <c:v>2561</c:v>
                      </c:pt>
                      <c:pt idx="41">
                        <c:v>2155</c:v>
                      </c:pt>
                      <c:pt idx="42">
                        <c:v>3766</c:v>
                      </c:pt>
                      <c:pt idx="43">
                        <c:v>3463</c:v>
                      </c:pt>
                      <c:pt idx="44">
                        <c:v>2959</c:v>
                      </c:pt>
                      <c:pt idx="45">
                        <c:v>3448</c:v>
                      </c:pt>
                      <c:pt idx="46">
                        <c:v>3653</c:v>
                      </c:pt>
                      <c:pt idx="47">
                        <c:v>3246</c:v>
                      </c:pt>
                      <c:pt idx="48">
                        <c:v>2836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930-4396-9EBD-BDE1021CFD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Forecast'!$J$3</c15:sqref>
                        </c15:formulaRef>
                      </c:ext>
                    </c:extLst>
                    <c:strCache>
                      <c:ptCount val="1"/>
                      <c:pt idx="0">
                        <c:v> 3Q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Forecast'!$J$4:$J$59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3">
                        <c:v>2715</c:v>
                      </c:pt>
                      <c:pt idx="4">
                        <c:v>2602.6666666666665</c:v>
                      </c:pt>
                      <c:pt idx="5">
                        <c:v>2575.3333333333335</c:v>
                      </c:pt>
                      <c:pt idx="6">
                        <c:v>2655.6666666666665</c:v>
                      </c:pt>
                      <c:pt idx="7">
                        <c:v>2825.3333333333335</c:v>
                      </c:pt>
                      <c:pt idx="8">
                        <c:v>2700.3333333333335</c:v>
                      </c:pt>
                      <c:pt idx="9">
                        <c:v>2600.3333333333335</c:v>
                      </c:pt>
                      <c:pt idx="10">
                        <c:v>2611</c:v>
                      </c:pt>
                      <c:pt idx="11">
                        <c:v>2727.6666666666665</c:v>
                      </c:pt>
                      <c:pt idx="12">
                        <c:v>2647</c:v>
                      </c:pt>
                      <c:pt idx="13">
                        <c:v>2572.6666666666665</c:v>
                      </c:pt>
                      <c:pt idx="14">
                        <c:v>2702</c:v>
                      </c:pt>
                      <c:pt idx="15">
                        <c:v>2879</c:v>
                      </c:pt>
                      <c:pt idx="16">
                        <c:v>2834</c:v>
                      </c:pt>
                      <c:pt idx="17">
                        <c:v>2730.6666666666665</c:v>
                      </c:pt>
                      <c:pt idx="18">
                        <c:v>2752</c:v>
                      </c:pt>
                      <c:pt idx="19">
                        <c:v>2861.3333333333335</c:v>
                      </c:pt>
                      <c:pt idx="20">
                        <c:v>2727.6666666666665</c:v>
                      </c:pt>
                      <c:pt idx="21">
                        <c:v>2596</c:v>
                      </c:pt>
                      <c:pt idx="22">
                        <c:v>2588</c:v>
                      </c:pt>
                      <c:pt idx="23">
                        <c:v>2677.6666666666665</c:v>
                      </c:pt>
                      <c:pt idx="24">
                        <c:v>2580.3333333333335</c:v>
                      </c:pt>
                      <c:pt idx="25">
                        <c:v>2557.3333333333335</c:v>
                      </c:pt>
                      <c:pt idx="26">
                        <c:v>2682.3333333333335</c:v>
                      </c:pt>
                      <c:pt idx="27">
                        <c:v>2901.3333333333335</c:v>
                      </c:pt>
                      <c:pt idx="28">
                        <c:v>2834</c:v>
                      </c:pt>
                      <c:pt idx="29">
                        <c:v>2778.6666666666665</c:v>
                      </c:pt>
                      <c:pt idx="30">
                        <c:v>2843</c:v>
                      </c:pt>
                      <c:pt idx="31">
                        <c:v>3017</c:v>
                      </c:pt>
                      <c:pt idx="32">
                        <c:v>2931.6666666666665</c:v>
                      </c:pt>
                      <c:pt idx="33">
                        <c:v>2824</c:v>
                      </c:pt>
                      <c:pt idx="34">
                        <c:v>2894.6666666666665</c:v>
                      </c:pt>
                      <c:pt idx="35">
                        <c:v>3042.6666666666665</c:v>
                      </c:pt>
                      <c:pt idx="36">
                        <c:v>2953.3333333333335</c:v>
                      </c:pt>
                      <c:pt idx="37">
                        <c:v>2813.3333333333335</c:v>
                      </c:pt>
                      <c:pt idx="38">
                        <c:v>2851.3333333333335</c:v>
                      </c:pt>
                      <c:pt idx="39">
                        <c:v>2984</c:v>
                      </c:pt>
                      <c:pt idx="40">
                        <c:v>2892.6666666666665</c:v>
                      </c:pt>
                      <c:pt idx="41">
                        <c:v>2557</c:v>
                      </c:pt>
                      <c:pt idx="42">
                        <c:v>2827.3333333333335</c:v>
                      </c:pt>
                      <c:pt idx="43">
                        <c:v>3128</c:v>
                      </c:pt>
                      <c:pt idx="44">
                        <c:v>3396</c:v>
                      </c:pt>
                      <c:pt idx="45">
                        <c:v>3290</c:v>
                      </c:pt>
                      <c:pt idx="46">
                        <c:v>3353.3333333333335</c:v>
                      </c:pt>
                      <c:pt idx="47">
                        <c:v>3449</c:v>
                      </c:pt>
                      <c:pt idx="48">
                        <c:v>3245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30-4396-9EBD-BDE1021CFDB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Forecast'!$N$3</c15:sqref>
                        </c15:formulaRef>
                      </c:ext>
                    </c:extLst>
                    <c:strCache>
                      <c:ptCount val="1"/>
                      <c:pt idx="0">
                        <c:v> 4Q SMA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Forecast'!$N$4:$N$59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2612.5</c:v>
                      </c:pt>
                      <c:pt idx="5">
                        <c:v>2634.5</c:v>
                      </c:pt>
                      <c:pt idx="6">
                        <c:v>2664.5</c:v>
                      </c:pt>
                      <c:pt idx="7">
                        <c:v>2695.25</c:v>
                      </c:pt>
                      <c:pt idx="8">
                        <c:v>2707.75</c:v>
                      </c:pt>
                      <c:pt idx="9">
                        <c:v>2683.25</c:v>
                      </c:pt>
                      <c:pt idx="10">
                        <c:v>2661.75</c:v>
                      </c:pt>
                      <c:pt idx="11">
                        <c:v>2634.5</c:v>
                      </c:pt>
                      <c:pt idx="12">
                        <c:v>2643.25</c:v>
                      </c:pt>
                      <c:pt idx="13">
                        <c:v>2641</c:v>
                      </c:pt>
                      <c:pt idx="14">
                        <c:v>2702.75</c:v>
                      </c:pt>
                      <c:pt idx="15">
                        <c:v>2756.75</c:v>
                      </c:pt>
                      <c:pt idx="16">
                        <c:v>2781.25</c:v>
                      </c:pt>
                      <c:pt idx="17">
                        <c:v>2821.25</c:v>
                      </c:pt>
                      <c:pt idx="18">
                        <c:v>2794.25</c:v>
                      </c:pt>
                      <c:pt idx="19">
                        <c:v>2768</c:v>
                      </c:pt>
                      <c:pt idx="20">
                        <c:v>2741.5</c:v>
                      </c:pt>
                      <c:pt idx="21">
                        <c:v>2693.25</c:v>
                      </c:pt>
                      <c:pt idx="22">
                        <c:v>2645</c:v>
                      </c:pt>
                      <c:pt idx="23">
                        <c:v>2603.75</c:v>
                      </c:pt>
                      <c:pt idx="24">
                        <c:v>2582.75</c:v>
                      </c:pt>
                      <c:pt idx="25">
                        <c:v>2616</c:v>
                      </c:pt>
                      <c:pt idx="26">
                        <c:v>2674.5</c:v>
                      </c:pt>
                      <c:pt idx="27">
                        <c:v>2750.5</c:v>
                      </c:pt>
                      <c:pt idx="28">
                        <c:v>2806.25</c:v>
                      </c:pt>
                      <c:pt idx="29">
                        <c:v>2840.5</c:v>
                      </c:pt>
                      <c:pt idx="30">
                        <c:v>2871</c:v>
                      </c:pt>
                      <c:pt idx="31">
                        <c:v>2893</c:v>
                      </c:pt>
                      <c:pt idx="32">
                        <c:v>2913.75</c:v>
                      </c:pt>
                      <c:pt idx="33">
                        <c:v>2905</c:v>
                      </c:pt>
                      <c:pt idx="34">
                        <c:v>2931.75</c:v>
                      </c:pt>
                      <c:pt idx="35">
                        <c:v>2933</c:v>
                      </c:pt>
                      <c:pt idx="36">
                        <c:v>2921.25</c:v>
                      </c:pt>
                      <c:pt idx="37">
                        <c:v>2923.75</c:v>
                      </c:pt>
                      <c:pt idx="38">
                        <c:v>2900.5</c:v>
                      </c:pt>
                      <c:pt idx="39">
                        <c:v>2877.25</c:v>
                      </c:pt>
                      <c:pt idx="40">
                        <c:v>2878.25</c:v>
                      </c:pt>
                      <c:pt idx="41">
                        <c:v>2708.25</c:v>
                      </c:pt>
                      <c:pt idx="42">
                        <c:v>2859.25</c:v>
                      </c:pt>
                      <c:pt idx="43">
                        <c:v>2986.25</c:v>
                      </c:pt>
                      <c:pt idx="44">
                        <c:v>3085.75</c:v>
                      </c:pt>
                      <c:pt idx="45">
                        <c:v>3409</c:v>
                      </c:pt>
                      <c:pt idx="46">
                        <c:v>3380.75</c:v>
                      </c:pt>
                      <c:pt idx="47">
                        <c:v>3326.5</c:v>
                      </c:pt>
                      <c:pt idx="48">
                        <c:v>3295.75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30-4396-9EBD-BDE1021CFDB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Forecast'!$R$3</c15:sqref>
                        </c15:formulaRef>
                      </c:ext>
                    </c:extLst>
                    <c:strCache>
                      <c:ptCount val="1"/>
                      <c:pt idx="0">
                        <c:v> 4Q WMA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Forecast'!$R$4:$R$59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6"/>
                      <c:pt idx="4">
                        <c:v>2555.9</c:v>
                      </c:pt>
                      <c:pt idx="5">
                        <c:v>2602.9</c:v>
                      </c:pt>
                      <c:pt idx="6">
                        <c:v>2721.9</c:v>
                      </c:pt>
                      <c:pt idx="7">
                        <c:v>2781.7</c:v>
                      </c:pt>
                      <c:pt idx="8">
                        <c:v>2645.6</c:v>
                      </c:pt>
                      <c:pt idx="9">
                        <c:v>2615.3000000000002</c:v>
                      </c:pt>
                      <c:pt idx="10">
                        <c:v>2680.4</c:v>
                      </c:pt>
                      <c:pt idx="11">
                        <c:v>2697.7</c:v>
                      </c:pt>
                      <c:pt idx="12">
                        <c:v>2599.9</c:v>
                      </c:pt>
                      <c:pt idx="13">
                        <c:v>2591.8000000000002</c:v>
                      </c:pt>
                      <c:pt idx="14">
                        <c:v>2772.6</c:v>
                      </c:pt>
                      <c:pt idx="15">
                        <c:v>2859.9</c:v>
                      </c:pt>
                      <c:pt idx="16">
                        <c:v>2752.4</c:v>
                      </c:pt>
                      <c:pt idx="17">
                        <c:v>2753.1</c:v>
                      </c:pt>
                      <c:pt idx="18">
                        <c:v>2818.6</c:v>
                      </c:pt>
                      <c:pt idx="19">
                        <c:v>2827.3</c:v>
                      </c:pt>
                      <c:pt idx="20">
                        <c:v>2672.9</c:v>
                      </c:pt>
                      <c:pt idx="21">
                        <c:v>2612.3000000000002</c:v>
                      </c:pt>
                      <c:pt idx="22">
                        <c:v>2651.8</c:v>
                      </c:pt>
                      <c:pt idx="23">
                        <c:v>2654.2</c:v>
                      </c:pt>
                      <c:pt idx="24">
                        <c:v>2531.9</c:v>
                      </c:pt>
                      <c:pt idx="25">
                        <c:v>2588</c:v>
                      </c:pt>
                      <c:pt idx="26">
                        <c:v>2752</c:v>
                      </c:pt>
                      <c:pt idx="27">
                        <c:v>2864.2</c:v>
                      </c:pt>
                      <c:pt idx="28">
                        <c:v>2772.4</c:v>
                      </c:pt>
                      <c:pt idx="29">
                        <c:v>2793.9</c:v>
                      </c:pt>
                      <c:pt idx="30">
                        <c:v>2916.9</c:v>
                      </c:pt>
                      <c:pt idx="31">
                        <c:v>2985.7</c:v>
                      </c:pt>
                      <c:pt idx="32">
                        <c:v>2870.1</c:v>
                      </c:pt>
                      <c:pt idx="33">
                        <c:v>2834.6</c:v>
                      </c:pt>
                      <c:pt idx="34">
                        <c:v>2974.6</c:v>
                      </c:pt>
                      <c:pt idx="35">
                        <c:v>3021.1</c:v>
                      </c:pt>
                      <c:pt idx="36">
                        <c:v>2870.7</c:v>
                      </c:pt>
                      <c:pt idx="37">
                        <c:v>2836.2</c:v>
                      </c:pt>
                      <c:pt idx="38">
                        <c:v>2931.5</c:v>
                      </c:pt>
                      <c:pt idx="39">
                        <c:v>2953.3</c:v>
                      </c:pt>
                      <c:pt idx="40">
                        <c:v>2826.8</c:v>
                      </c:pt>
                      <c:pt idx="41">
                        <c:v>2537.5</c:v>
                      </c:pt>
                      <c:pt idx="42">
                        <c:v>2960.6</c:v>
                      </c:pt>
                      <c:pt idx="43">
                        <c:v>3202.1</c:v>
                      </c:pt>
                      <c:pt idx="44">
                        <c:v>3191.2</c:v>
                      </c:pt>
                      <c:pt idx="45">
                        <c:v>3336.1</c:v>
                      </c:pt>
                      <c:pt idx="46">
                        <c:v>3433.7</c:v>
                      </c:pt>
                      <c:pt idx="47">
                        <c:v>3379.8</c:v>
                      </c:pt>
                      <c:pt idx="48">
                        <c:v>3183.6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30-4396-9EBD-BDE1021CFDB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Forecast'!$Z$3</c15:sqref>
                        </c15:formulaRef>
                      </c:ext>
                    </c:extLst>
                    <c:strCache>
                      <c:ptCount val="1"/>
                      <c:pt idx="0">
                        <c:v>4Q 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Forecast'!$Z$4:$Z$59</c15:sqref>
                        </c15:formulaRef>
                      </c:ext>
                    </c:extLst>
                    <c:numCache>
                      <c:formatCode>0.0%</c:formatCode>
                      <c:ptCount val="56"/>
                      <c:pt idx="2" formatCode="_(* #,##0_);_(* \(#,##0\);_(* &quot;-&quot;??_);_(@_)">
                        <c:v>2612.5</c:v>
                      </c:pt>
                      <c:pt idx="3" formatCode="_(* #,##0_);_(* \(#,##0\);_(* &quot;-&quot;??_);_(@_)">
                        <c:v>2634.5</c:v>
                      </c:pt>
                      <c:pt idx="4" formatCode="_(* #,##0_);_(* \(#,##0\);_(* &quot;-&quot;??_);_(@_)">
                        <c:v>2664.5</c:v>
                      </c:pt>
                      <c:pt idx="5" formatCode="_(* #,##0_);_(* \(#,##0\);_(* &quot;-&quot;??_);_(@_)">
                        <c:v>2695.25</c:v>
                      </c:pt>
                      <c:pt idx="6" formatCode="_(* #,##0_);_(* \(#,##0\);_(* &quot;-&quot;??_);_(@_)">
                        <c:v>2707.75</c:v>
                      </c:pt>
                      <c:pt idx="7" formatCode="_(* #,##0_);_(* \(#,##0\);_(* &quot;-&quot;??_);_(@_)">
                        <c:v>2683.25</c:v>
                      </c:pt>
                      <c:pt idx="8" formatCode="_(* #,##0_);_(* \(#,##0\);_(* &quot;-&quot;??_);_(@_)">
                        <c:v>2661.75</c:v>
                      </c:pt>
                      <c:pt idx="9" formatCode="_(* #,##0_);_(* \(#,##0\);_(* &quot;-&quot;??_);_(@_)">
                        <c:v>2634.5</c:v>
                      </c:pt>
                      <c:pt idx="10" formatCode="_(* #,##0_);_(* \(#,##0\);_(* &quot;-&quot;??_);_(@_)">
                        <c:v>2643.25</c:v>
                      </c:pt>
                      <c:pt idx="11" formatCode="_(* #,##0_);_(* \(#,##0\);_(* &quot;-&quot;??_);_(@_)">
                        <c:v>2641</c:v>
                      </c:pt>
                      <c:pt idx="12" formatCode="_(* #,##0_);_(* \(#,##0\);_(* &quot;-&quot;??_);_(@_)">
                        <c:v>2702.75</c:v>
                      </c:pt>
                      <c:pt idx="13" formatCode="_(* #,##0_);_(* \(#,##0\);_(* &quot;-&quot;??_);_(@_)">
                        <c:v>2756.75</c:v>
                      </c:pt>
                      <c:pt idx="14" formatCode="_(* #,##0_);_(* \(#,##0\);_(* &quot;-&quot;??_);_(@_)">
                        <c:v>2781.25</c:v>
                      </c:pt>
                      <c:pt idx="15" formatCode="_(* #,##0_);_(* \(#,##0\);_(* &quot;-&quot;??_);_(@_)">
                        <c:v>2821.25</c:v>
                      </c:pt>
                      <c:pt idx="16" formatCode="_(* #,##0_);_(* \(#,##0\);_(* &quot;-&quot;??_);_(@_)">
                        <c:v>2794.25</c:v>
                      </c:pt>
                      <c:pt idx="17" formatCode="_(* #,##0_);_(* \(#,##0\);_(* &quot;-&quot;??_);_(@_)">
                        <c:v>2768</c:v>
                      </c:pt>
                      <c:pt idx="18" formatCode="_(* #,##0_);_(* \(#,##0\);_(* &quot;-&quot;??_);_(@_)">
                        <c:v>2741.5</c:v>
                      </c:pt>
                      <c:pt idx="19" formatCode="_(* #,##0_);_(* \(#,##0\);_(* &quot;-&quot;??_);_(@_)">
                        <c:v>2693.25</c:v>
                      </c:pt>
                      <c:pt idx="20" formatCode="_(* #,##0_);_(* \(#,##0\);_(* &quot;-&quot;??_);_(@_)">
                        <c:v>2645</c:v>
                      </c:pt>
                      <c:pt idx="21" formatCode="_(* #,##0_);_(* \(#,##0\);_(* &quot;-&quot;??_);_(@_)">
                        <c:v>2603.75</c:v>
                      </c:pt>
                      <c:pt idx="22" formatCode="_(* #,##0_);_(* \(#,##0\);_(* &quot;-&quot;??_);_(@_)">
                        <c:v>2582.75</c:v>
                      </c:pt>
                      <c:pt idx="23" formatCode="_(* #,##0_);_(* \(#,##0\);_(* &quot;-&quot;??_);_(@_)">
                        <c:v>2616</c:v>
                      </c:pt>
                      <c:pt idx="24" formatCode="_(* #,##0_);_(* \(#,##0\);_(* &quot;-&quot;??_);_(@_)">
                        <c:v>2674.5</c:v>
                      </c:pt>
                      <c:pt idx="25" formatCode="_(* #,##0_);_(* \(#,##0\);_(* &quot;-&quot;??_);_(@_)">
                        <c:v>2750.5</c:v>
                      </c:pt>
                      <c:pt idx="26" formatCode="_(* #,##0_);_(* \(#,##0\);_(* &quot;-&quot;??_);_(@_)">
                        <c:v>2806.25</c:v>
                      </c:pt>
                      <c:pt idx="27" formatCode="_(* #,##0_);_(* \(#,##0\);_(* &quot;-&quot;??_);_(@_)">
                        <c:v>2840.5</c:v>
                      </c:pt>
                      <c:pt idx="28" formatCode="_(* #,##0_);_(* \(#,##0\);_(* &quot;-&quot;??_);_(@_)">
                        <c:v>2871</c:v>
                      </c:pt>
                      <c:pt idx="29" formatCode="_(* #,##0_);_(* \(#,##0\);_(* &quot;-&quot;??_);_(@_)">
                        <c:v>2893</c:v>
                      </c:pt>
                      <c:pt idx="30" formatCode="_(* #,##0_);_(* \(#,##0\);_(* &quot;-&quot;??_);_(@_)">
                        <c:v>2913.75</c:v>
                      </c:pt>
                      <c:pt idx="31" formatCode="_(* #,##0_);_(* \(#,##0\);_(* &quot;-&quot;??_);_(@_)">
                        <c:v>2905</c:v>
                      </c:pt>
                      <c:pt idx="32" formatCode="_(* #,##0_);_(* \(#,##0\);_(* &quot;-&quot;??_);_(@_)">
                        <c:v>2931.75</c:v>
                      </c:pt>
                      <c:pt idx="33" formatCode="_(* #,##0_);_(* \(#,##0\);_(* &quot;-&quot;??_);_(@_)">
                        <c:v>2933</c:v>
                      </c:pt>
                      <c:pt idx="34" formatCode="_(* #,##0_);_(* \(#,##0\);_(* &quot;-&quot;??_);_(@_)">
                        <c:v>2921.25</c:v>
                      </c:pt>
                      <c:pt idx="35" formatCode="_(* #,##0_);_(* \(#,##0\);_(* &quot;-&quot;??_);_(@_)">
                        <c:v>2923.75</c:v>
                      </c:pt>
                      <c:pt idx="36" formatCode="_(* #,##0_);_(* \(#,##0\);_(* &quot;-&quot;??_);_(@_)">
                        <c:v>2900.5</c:v>
                      </c:pt>
                      <c:pt idx="37" formatCode="_(* #,##0_);_(* \(#,##0\);_(* &quot;-&quot;??_);_(@_)">
                        <c:v>2877.25</c:v>
                      </c:pt>
                      <c:pt idx="38" formatCode="_(* #,##0_);_(* \(#,##0\);_(* &quot;-&quot;??_);_(@_)">
                        <c:v>2878.25</c:v>
                      </c:pt>
                      <c:pt idx="39" formatCode="_(* #,##0_);_(* \(#,##0\);_(* &quot;-&quot;??_);_(@_)">
                        <c:v>2708.25</c:v>
                      </c:pt>
                      <c:pt idx="40" formatCode="_(* #,##0_);_(* \(#,##0\);_(* &quot;-&quot;??_);_(@_)">
                        <c:v>2859.25</c:v>
                      </c:pt>
                      <c:pt idx="41" formatCode="_(* #,##0_);_(* \(#,##0\);_(* &quot;-&quot;??_);_(@_)">
                        <c:v>2986.25</c:v>
                      </c:pt>
                      <c:pt idx="42" formatCode="_(* #,##0_);_(* \(#,##0\);_(* &quot;-&quot;??_);_(@_)">
                        <c:v>3085.75</c:v>
                      </c:pt>
                      <c:pt idx="43" formatCode="_(* #,##0_);_(* \(#,##0\);_(* &quot;-&quot;??_);_(@_)">
                        <c:v>3409</c:v>
                      </c:pt>
                      <c:pt idx="44" formatCode="_(* #,##0_);_(* \(#,##0\);_(* &quot;-&quot;??_);_(@_)">
                        <c:v>3380.75</c:v>
                      </c:pt>
                      <c:pt idx="45" formatCode="_(* #,##0_);_(* \(#,##0\);_(* &quot;-&quot;??_);_(@_)">
                        <c:v>3326.5</c:v>
                      </c:pt>
                      <c:pt idx="46" formatCode="_(* #,##0_);_(* \(#,##0\);_(* &quot;-&quot;??_);_(@_)">
                        <c:v>3295.75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0-4396-9EBD-BDE1021CFDB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Forecast'!$AF$3</c15:sqref>
                        </c15:formulaRef>
                      </c:ext>
                    </c:extLst>
                    <c:strCache>
                      <c:ptCount val="1"/>
                      <c:pt idx="0">
                        <c:v> Multiplicative Decomposition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Forecast'!$AF$4:$AF$59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56"/>
                      <c:pt idx="0">
                        <c:v>2480.4128466743637</c:v>
                      </c:pt>
                      <c:pt idx="1">
                        <c:v>2842.3751318012128</c:v>
                      </c:pt>
                      <c:pt idx="2">
                        <c:v>2674.9766944444864</c:v>
                      </c:pt>
                      <c:pt idx="3">
                        <c:v>2103.8094342830759</c:v>
                      </c:pt>
                      <c:pt idx="4">
                        <c:v>2525.4957104164741</c:v>
                      </c:pt>
                      <c:pt idx="5">
                        <c:v>2893.8031753513073</c:v>
                      </c:pt>
                      <c:pt idx="6">
                        <c:v>2723.1580019748199</c:v>
                      </c:pt>
                      <c:pt idx="7">
                        <c:v>2141.5330884004875</c:v>
                      </c:pt>
                      <c:pt idx="8">
                        <c:v>2570.5785741585842</c:v>
                      </c:pt>
                      <c:pt idx="9">
                        <c:v>2945.2312189014019</c:v>
                      </c:pt>
                      <c:pt idx="10">
                        <c:v>2771.3393095051542</c:v>
                      </c:pt>
                      <c:pt idx="11">
                        <c:v>2179.2567425178991</c:v>
                      </c:pt>
                      <c:pt idx="12">
                        <c:v>2615.6614379006946</c:v>
                      </c:pt>
                      <c:pt idx="13">
                        <c:v>2996.6592624514974</c:v>
                      </c:pt>
                      <c:pt idx="14">
                        <c:v>2819.5206170354877</c:v>
                      </c:pt>
                      <c:pt idx="15">
                        <c:v>2216.9803966353102</c:v>
                      </c:pt>
                      <c:pt idx="16">
                        <c:v>2660.7443016428051</c:v>
                      </c:pt>
                      <c:pt idx="17">
                        <c:v>3048.087306001592</c:v>
                      </c:pt>
                      <c:pt idx="18">
                        <c:v>2867.7019245658212</c:v>
                      </c:pt>
                      <c:pt idx="19">
                        <c:v>2254.7040507527222</c:v>
                      </c:pt>
                      <c:pt idx="20">
                        <c:v>2705.8271653849151</c:v>
                      </c:pt>
                      <c:pt idx="21">
                        <c:v>3099.515349551687</c:v>
                      </c:pt>
                      <c:pt idx="22">
                        <c:v>2915.8832320961551</c:v>
                      </c:pt>
                      <c:pt idx="23">
                        <c:v>2292.4277048701333</c:v>
                      </c:pt>
                      <c:pt idx="24">
                        <c:v>2750.9100291270256</c:v>
                      </c:pt>
                      <c:pt idx="25">
                        <c:v>3150.9433931017816</c:v>
                      </c:pt>
                      <c:pt idx="26">
                        <c:v>2964.0645396264886</c:v>
                      </c:pt>
                      <c:pt idx="27">
                        <c:v>2330.1513589875449</c:v>
                      </c:pt>
                      <c:pt idx="28">
                        <c:v>2795.9928928691356</c:v>
                      </c:pt>
                      <c:pt idx="29">
                        <c:v>3202.3714366518761</c:v>
                      </c:pt>
                      <c:pt idx="30">
                        <c:v>3012.2458471568229</c:v>
                      </c:pt>
                      <c:pt idx="31">
                        <c:v>2367.8750131049565</c:v>
                      </c:pt>
                      <c:pt idx="32">
                        <c:v>2841.0757566112461</c:v>
                      </c:pt>
                      <c:pt idx="33">
                        <c:v>3253.7994802019712</c:v>
                      </c:pt>
                      <c:pt idx="34">
                        <c:v>3060.4271546871564</c:v>
                      </c:pt>
                      <c:pt idx="35">
                        <c:v>2405.598667222368</c:v>
                      </c:pt>
                      <c:pt idx="36">
                        <c:v>2886.1586203533566</c:v>
                      </c:pt>
                      <c:pt idx="37">
                        <c:v>3305.2275237520657</c:v>
                      </c:pt>
                      <c:pt idx="38">
                        <c:v>3108.6084622174899</c:v>
                      </c:pt>
                      <c:pt idx="39">
                        <c:v>2443.3223213397796</c:v>
                      </c:pt>
                      <c:pt idx="40">
                        <c:v>2931.2414840954666</c:v>
                      </c:pt>
                      <c:pt idx="41">
                        <c:v>3356.6555673021612</c:v>
                      </c:pt>
                      <c:pt idx="42">
                        <c:v>3156.7897697478238</c:v>
                      </c:pt>
                      <c:pt idx="43">
                        <c:v>2481.0459754571907</c:v>
                      </c:pt>
                      <c:pt idx="44">
                        <c:v>2976.3243478375771</c:v>
                      </c:pt>
                      <c:pt idx="45">
                        <c:v>3408.0836108522558</c:v>
                      </c:pt>
                      <c:pt idx="46">
                        <c:v>3204.9710772781573</c:v>
                      </c:pt>
                      <c:pt idx="47">
                        <c:v>2518.7696295746027</c:v>
                      </c:pt>
                      <c:pt idx="48">
                        <c:v>3021.4072115796876</c:v>
                      </c:pt>
                      <c:pt idx="49">
                        <c:v>3459.5116544023504</c:v>
                      </c:pt>
                      <c:pt idx="50">
                        <c:v>3253.1523848084912</c:v>
                      </c:pt>
                      <c:pt idx="51">
                        <c:v>2556.4932836920138</c:v>
                      </c:pt>
                      <c:pt idx="52">
                        <c:v>3066.4900753217976</c:v>
                      </c:pt>
                      <c:pt idx="53">
                        <c:v>3510.9396979524454</c:v>
                      </c:pt>
                      <c:pt idx="54">
                        <c:v>3301.3336923388251</c:v>
                      </c:pt>
                      <c:pt idx="55">
                        <c:v>2594.2169378094254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0-4396-9EBD-BDE1021CFDB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Forecast'!$AO$3</c15:sqref>
                        </c15:formulaRef>
                      </c:ext>
                    </c:extLst>
                    <c:strCache>
                      <c:ptCount val="1"/>
                      <c:pt idx="0">
                        <c:v> Multiple regression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Forecast'!$B$4:$C$59</c15:sqref>
                        </c15:formulaRef>
                      </c:ext>
                    </c:extLst>
                    <c:multiLvlStrCache>
                      <c:ptCount val="56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1</c:v>
                        </c:pt>
                        <c:pt idx="33">
                          <c:v>2</c:v>
                        </c:pt>
                        <c:pt idx="34">
                          <c:v>3</c:v>
                        </c:pt>
                        <c:pt idx="35">
                          <c:v>4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3</c:v>
                        </c:pt>
                        <c:pt idx="47">
                          <c:v>4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1</c:v>
                        </c:pt>
                        <c:pt idx="53">
                          <c:v>2</c:v>
                        </c:pt>
                        <c:pt idx="54">
                          <c:v>3</c:v>
                        </c:pt>
                        <c:pt idx="55">
                          <c:v>4</c:v>
                        </c:pt>
                      </c:lvl>
                      <c:lvl>
                        <c:pt idx="0">
                          <c:v>2010/11</c:v>
                        </c:pt>
                        <c:pt idx="4">
                          <c:v>2011/12</c:v>
                        </c:pt>
                        <c:pt idx="8">
                          <c:v>2012/13</c:v>
                        </c:pt>
                        <c:pt idx="12">
                          <c:v>2013/14</c:v>
                        </c:pt>
                        <c:pt idx="16">
                          <c:v>2014/15</c:v>
                        </c:pt>
                        <c:pt idx="20">
                          <c:v>2015/16</c:v>
                        </c:pt>
                        <c:pt idx="24">
                          <c:v>2016/17</c:v>
                        </c:pt>
                        <c:pt idx="28">
                          <c:v>2017/18</c:v>
                        </c:pt>
                        <c:pt idx="32">
                          <c:v>2018/19</c:v>
                        </c:pt>
                        <c:pt idx="36">
                          <c:v>2019/20</c:v>
                        </c:pt>
                        <c:pt idx="40">
                          <c:v>2020/21</c:v>
                        </c:pt>
                        <c:pt idx="44">
                          <c:v>2021/22</c:v>
                        </c:pt>
                        <c:pt idx="48">
                          <c:v>2022/23</c:v>
                        </c:pt>
                        <c:pt idx="52">
                          <c:v>2023/24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Sales Forecast'!$AO$4:$AO$59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6"/>
                      <c:pt idx="0">
                        <c:v>2467.8782051282051</c:v>
                      </c:pt>
                      <c:pt idx="1">
                        <c:v>2853.2115384615381</c:v>
                      </c:pt>
                      <c:pt idx="2">
                        <c:v>2673.0448717948716</c:v>
                      </c:pt>
                      <c:pt idx="3">
                        <c:v>2252.0448717948716</c:v>
                      </c:pt>
                      <c:pt idx="4">
                        <c:v>2516.8397435897436</c:v>
                      </c:pt>
                      <c:pt idx="5">
                        <c:v>2902.1730769230771</c:v>
                      </c:pt>
                      <c:pt idx="6">
                        <c:v>2722.0064102564102</c:v>
                      </c:pt>
                      <c:pt idx="7">
                        <c:v>2301.0064102564102</c:v>
                      </c:pt>
                      <c:pt idx="8">
                        <c:v>2565.8012820512822</c:v>
                      </c:pt>
                      <c:pt idx="9">
                        <c:v>2951.1346153846152</c:v>
                      </c:pt>
                      <c:pt idx="10">
                        <c:v>2770.9679487179487</c:v>
                      </c:pt>
                      <c:pt idx="11">
                        <c:v>2349.9679487179487</c:v>
                      </c:pt>
                      <c:pt idx="12">
                        <c:v>2614.7628205128208</c:v>
                      </c:pt>
                      <c:pt idx="13">
                        <c:v>3000.0961538461534</c:v>
                      </c:pt>
                      <c:pt idx="14">
                        <c:v>2819.9294871794873</c:v>
                      </c:pt>
                      <c:pt idx="15">
                        <c:v>2398.9294871794873</c:v>
                      </c:pt>
                      <c:pt idx="16">
                        <c:v>2663.7243589743593</c:v>
                      </c:pt>
                      <c:pt idx="17">
                        <c:v>3049.0576923076924</c:v>
                      </c:pt>
                      <c:pt idx="18">
                        <c:v>2868.8910256410259</c:v>
                      </c:pt>
                      <c:pt idx="19">
                        <c:v>2447.8910256410259</c:v>
                      </c:pt>
                      <c:pt idx="20">
                        <c:v>2712.6858974358975</c:v>
                      </c:pt>
                      <c:pt idx="21">
                        <c:v>3098.0192307692305</c:v>
                      </c:pt>
                      <c:pt idx="22">
                        <c:v>2917.8525641025644</c:v>
                      </c:pt>
                      <c:pt idx="23">
                        <c:v>2496.8525641025644</c:v>
                      </c:pt>
                      <c:pt idx="24">
                        <c:v>2761.647435897436</c:v>
                      </c:pt>
                      <c:pt idx="25">
                        <c:v>3146.9807692307695</c:v>
                      </c:pt>
                      <c:pt idx="26">
                        <c:v>2966.814102564103</c:v>
                      </c:pt>
                      <c:pt idx="27">
                        <c:v>2545.8141025641025</c:v>
                      </c:pt>
                      <c:pt idx="28">
                        <c:v>2810.6089743589746</c:v>
                      </c:pt>
                      <c:pt idx="29">
                        <c:v>3195.9423076923076</c:v>
                      </c:pt>
                      <c:pt idx="30">
                        <c:v>3015.7756410256416</c:v>
                      </c:pt>
                      <c:pt idx="31">
                        <c:v>2594.7756410256411</c:v>
                      </c:pt>
                      <c:pt idx="32">
                        <c:v>2859.5705128205132</c:v>
                      </c:pt>
                      <c:pt idx="33">
                        <c:v>3244.9038461538466</c:v>
                      </c:pt>
                      <c:pt idx="34">
                        <c:v>3064.7371794871797</c:v>
                      </c:pt>
                      <c:pt idx="35">
                        <c:v>2643.7371794871797</c:v>
                      </c:pt>
                      <c:pt idx="36">
                        <c:v>2908.5320512820517</c:v>
                      </c:pt>
                      <c:pt idx="37">
                        <c:v>3293.8653846153848</c:v>
                      </c:pt>
                      <c:pt idx="38">
                        <c:v>3113.6987179487182</c:v>
                      </c:pt>
                      <c:pt idx="39">
                        <c:v>2692.6987179487182</c:v>
                      </c:pt>
                      <c:pt idx="40">
                        <c:v>2957.4935897435903</c:v>
                      </c:pt>
                      <c:pt idx="41">
                        <c:v>3342.8269230769229</c:v>
                      </c:pt>
                      <c:pt idx="42">
                        <c:v>3162.6602564102568</c:v>
                      </c:pt>
                      <c:pt idx="43">
                        <c:v>2741.6602564102568</c:v>
                      </c:pt>
                      <c:pt idx="44">
                        <c:v>3006.4551282051289</c:v>
                      </c:pt>
                      <c:pt idx="45">
                        <c:v>3391.7884615384619</c:v>
                      </c:pt>
                      <c:pt idx="46">
                        <c:v>3211.6217948717954</c:v>
                      </c:pt>
                      <c:pt idx="47">
                        <c:v>2790.6217948717954</c:v>
                      </c:pt>
                      <c:pt idx="48">
                        <c:v>3055.4166666666674</c:v>
                      </c:pt>
                      <c:pt idx="49">
                        <c:v>3440.7500000000005</c:v>
                      </c:pt>
                      <c:pt idx="50">
                        <c:v>3260.5833333333339</c:v>
                      </c:pt>
                      <c:pt idx="51">
                        <c:v>2839.5833333333339</c:v>
                      </c:pt>
                      <c:pt idx="52">
                        <c:v>3104.378205128206</c:v>
                      </c:pt>
                      <c:pt idx="53">
                        <c:v>3489.711538461539</c:v>
                      </c:pt>
                      <c:pt idx="54">
                        <c:v>3309.5448717948725</c:v>
                      </c:pt>
                      <c:pt idx="55">
                        <c:v>2888.5448717948721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30-4396-9EBD-BDE1021CFDB0}"/>
                  </c:ext>
                </c:extLst>
              </c15:ser>
            </c15:filteredLineSeries>
          </c:ext>
        </c:extLst>
      </c:lineChart>
      <c:catAx>
        <c:axId val="15512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2160"/>
        <c:crosses val="autoZero"/>
        <c:auto val="1"/>
        <c:lblAlgn val="ctr"/>
        <c:lblOffset val="100"/>
        <c:noMultiLvlLbl val="0"/>
      </c:catAx>
      <c:valAx>
        <c:axId val="155125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601579</xdr:colOff>
      <xdr:row>19</xdr:row>
      <xdr:rowOff>175461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98A56-D8C1-4BC8-AC96-EDB27A73E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22</xdr:col>
      <xdr:colOff>601578</xdr:colOff>
      <xdr:row>19</xdr:row>
      <xdr:rowOff>175461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445FC4-DF09-4393-9F03-9EB8BBC43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188783</xdr:rowOff>
    </xdr:from>
    <xdr:to>
      <xdr:col>10</xdr:col>
      <xdr:colOff>601578</xdr:colOff>
      <xdr:row>40</xdr:row>
      <xdr:rowOff>175461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3DE87B-B68F-4326-8141-4E9CB13D3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188783</xdr:rowOff>
    </xdr:from>
    <xdr:to>
      <xdr:col>22</xdr:col>
      <xdr:colOff>601578</xdr:colOff>
      <xdr:row>40</xdr:row>
      <xdr:rowOff>175461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0DB142-187E-4A64-9F67-BAB91AD3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601578</xdr:colOff>
      <xdr:row>61</xdr:row>
      <xdr:rowOff>179446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57F09A-63B9-4632-85F5-542AC93ED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22</xdr:col>
      <xdr:colOff>601578</xdr:colOff>
      <xdr:row>61</xdr:row>
      <xdr:rowOff>179446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B23E27-9499-475F-8716-96AA64DD8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13</xdr:col>
      <xdr:colOff>9430</xdr:colOff>
      <xdr:row>20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2C14C-D9D2-4CF4-BD55-5750ADA36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22</xdr:row>
      <xdr:rowOff>0</xdr:rowOff>
    </xdr:from>
    <xdr:to>
      <xdr:col>13</xdr:col>
      <xdr:colOff>29748</xdr:colOff>
      <xdr:row>42</xdr:row>
      <xdr:rowOff>166689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F6816-99CE-4444-BDFD-18B4AE402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603672</xdr:colOff>
      <xdr:row>21</xdr:row>
      <xdr:rowOff>186954</xdr:rowOff>
    </xdr:from>
    <xdr:to>
      <xdr:col>25</xdr:col>
      <xdr:colOff>563901</xdr:colOff>
      <xdr:row>42</xdr:row>
      <xdr:rowOff>171249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F322DE-DC9A-4DC9-B2A1-BFC05BE77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13</xdr:col>
      <xdr:colOff>10431</xdr:colOff>
      <xdr:row>64</xdr:row>
      <xdr:rowOff>166689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2D10D-DE01-4728-A7C6-D2F4F02F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603672</xdr:colOff>
      <xdr:row>43</xdr:row>
      <xdr:rowOff>186954</xdr:rowOff>
    </xdr:from>
    <xdr:to>
      <xdr:col>25</xdr:col>
      <xdr:colOff>563901</xdr:colOff>
      <xdr:row>64</xdr:row>
      <xdr:rowOff>171249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6B7C98-822C-4008-9BD8-3D3FF2B0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9429</xdr:colOff>
      <xdr:row>20</xdr:row>
      <xdr:rowOff>166688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B2BD7A-35B9-47C2-86B1-B947BA033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600074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96FBA-BEE9-4D94-9D3E-95A9F20E3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600074</xdr:colOff>
      <xdr:row>21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AE82F-9ABB-4D91-ABE3-390E108F6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26</xdr:col>
      <xdr:colOff>600074</xdr:colOff>
      <xdr:row>43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BA77A9-5FBE-4B83-944D-865CEB8A8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600074</xdr:colOff>
      <xdr:row>43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C41BA1-1385-421D-AEC2-5B158118E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26</xdr:col>
      <xdr:colOff>600074</xdr:colOff>
      <xdr:row>65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7659D4-AC6E-4A60-9442-5DB9EAE43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12</xdr:col>
      <xdr:colOff>600074</xdr:colOff>
      <xdr:row>65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0903CB-9972-4979-9119-14E6ECD8F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D4F33-C2A2-4347-B9A9-62CD89F4D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22</xdr:col>
      <xdr:colOff>612321</xdr:colOff>
      <xdr:row>18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DCD3C-7084-43B4-A15C-D2B16D896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11</xdr:col>
      <xdr:colOff>0</xdr:colOff>
      <xdr:row>37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025FA3-41C6-4F65-83C8-9A04E4189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23</xdr:col>
      <xdr:colOff>9720</xdr:colOff>
      <xdr:row>37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9132EB-634D-40F4-BF09-A2A1824F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307307</xdr:colOff>
      <xdr:row>9</xdr:row>
      <xdr:rowOff>97505</xdr:rowOff>
    </xdr:from>
    <xdr:to>
      <xdr:col>22</xdr:col>
      <xdr:colOff>605589</xdr:colOff>
      <xdr:row>27</xdr:row>
      <xdr:rowOff>147387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36237-3C06-294E-20A7-4CD1F42A6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74.686509027779" createdVersion="8" refreshedVersion="8" minRefreshableVersion="3" recordCount="48" xr:uid="{1981B942-22F5-4454-A898-3DE9329E2E3C}">
  <cacheSource type="worksheet">
    <worksheetSource ref="B3:E51" sheet="1. Sales Forecast"/>
  </cacheSource>
  <cacheFields count="9">
    <cacheField name="Year" numFmtId="0">
      <sharedItems containsBlank="1" count="13">
        <s v="2010/11"/>
        <m/>
        <s v="2011/12"/>
        <s v="2012/13"/>
        <s v="2013/14"/>
        <s v="2014/15"/>
        <s v="2015/16"/>
        <s v="2016/17"/>
        <s v="2017/18"/>
        <s v="2018/19"/>
        <s v="2019/20"/>
        <s v="2020/21"/>
        <s v="2021/22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Week ended" numFmtId="15">
      <sharedItems containsSemiMixedTypes="0" containsNonDate="0" containsDate="1" containsString="0" minDate="2010-04-30T00:00:00" maxDate="2022-02-01T00:00:00"/>
    </cacheField>
    <cacheField name="Sales" numFmtId="3">
      <sharedItems containsSemiMixedTypes="0" containsString="0" containsNumber="1" containsInteger="1" minValue="2155" maxValue="3766"/>
    </cacheField>
    <cacheField name="Retail/Operating profit" numFmtId="0">
      <sharedItems containsString="0" containsBlank="1" containsNumber="1" containsInteger="1" minValue="113" maxValue="767"/>
    </cacheField>
    <cacheField name="operating cost" numFmtId="3">
      <sharedItems containsString="0" containsBlank="1" containsNumber="1" containsInteger="1" minValue="2185" maxValue="5285"/>
    </cacheField>
    <cacheField name="Sales area (000s m2)" numFmtId="0">
      <sharedItems containsString="0" containsBlank="1" containsNumber="1" containsInteger="1" minValue="5195" maxValue="5956" count="27">
        <n v="5201"/>
        <n v="5195"/>
        <n v="5225"/>
        <n v="5250"/>
        <n v="5254"/>
        <n v="5300"/>
        <n v="5451"/>
        <n v="5495"/>
        <n v="5517"/>
        <n v="5549"/>
        <n v="5568"/>
        <n v="5561"/>
        <n v="5609"/>
        <n v="5793"/>
        <n v="5813"/>
        <n v="5866"/>
        <n v="5888"/>
        <n v="5935"/>
        <n v="5947"/>
        <n v="5956"/>
        <m/>
        <n v="5643"/>
        <n v="5485"/>
        <n v="5664"/>
        <n v="5679"/>
        <n v="5638"/>
        <n v="5511"/>
      </sharedItems>
    </cacheField>
    <cacheField name="Number of stores" numFmtId="0">
      <sharedItems containsString="0" containsBlank="1" containsNumber="1" containsInteger="1" minValue="835" maxValue="1474" count="28">
        <n v="835"/>
        <n v="837"/>
        <n v="843"/>
        <n v="856"/>
        <n v="860"/>
        <n v="875"/>
        <n v="913"/>
        <n v="955"/>
        <n v="968"/>
        <n v="988"/>
        <n v="1002"/>
        <n v="1025"/>
        <n v="1036"/>
        <n v="1069"/>
        <n v="1082"/>
        <n v="1124"/>
        <n v="1134"/>
        <n v="1157"/>
        <n v="1176"/>
        <n v="1202"/>
        <m/>
        <n v="1156"/>
        <n v="1194"/>
        <n v="1280"/>
        <n v="1331"/>
        <n v="1367"/>
        <n v="1386"/>
        <n v="1474"/>
      </sharedItems>
    </cacheField>
    <cacheField name="Employees" numFmtId="3">
      <sharedItems containsString="0" containsBlank="1" containsNumber="1" containsInteger="1" minValue="60494" maxValue="68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d v="2010-04-30T00:00:00"/>
    <n v="2642"/>
    <n v="146"/>
    <n v="2496"/>
    <x v="0"/>
    <x v="0"/>
    <n v="65445"/>
  </r>
  <r>
    <x v="1"/>
    <x v="1"/>
    <d v="2010-07-31T00:00:00"/>
    <n v="2812"/>
    <n v="256"/>
    <n v="2556"/>
    <x v="1"/>
    <x v="1"/>
    <n v="65399"/>
  </r>
  <r>
    <x v="1"/>
    <x v="2"/>
    <d v="2010-10-31T00:00:00"/>
    <n v="2691"/>
    <n v="240"/>
    <n v="2451"/>
    <x v="2"/>
    <x v="2"/>
    <n v="65130"/>
  </r>
  <r>
    <x v="1"/>
    <x v="3"/>
    <d v="2011-01-31T00:00:00"/>
    <n v="2305"/>
    <n v="120"/>
    <n v="2185"/>
    <x v="3"/>
    <x v="3"/>
    <n v="65434"/>
  </r>
  <r>
    <x v="2"/>
    <x v="0"/>
    <d v="2011-04-30T00:00:00"/>
    <n v="2730"/>
    <n v="174"/>
    <n v="2556"/>
    <x v="4"/>
    <x v="4"/>
    <n v="66958"/>
  </r>
  <r>
    <x v="1"/>
    <x v="1"/>
    <d v="2011-07-31T00:00:00"/>
    <n v="2932"/>
    <n v="299"/>
    <n v="2633"/>
    <x v="5"/>
    <x v="5"/>
    <n v="67834"/>
  </r>
  <r>
    <x v="1"/>
    <x v="2"/>
    <d v="2011-10-31T00:00:00"/>
    <n v="2814"/>
    <n v="273"/>
    <n v="2541"/>
    <x v="6"/>
    <x v="6"/>
    <n v="67197"/>
  </r>
  <r>
    <x v="1"/>
    <x v="3"/>
    <d v="2012-01-31T00:00:00"/>
    <n v="2355"/>
    <n v="136"/>
    <n v="2219"/>
    <x v="7"/>
    <x v="7"/>
    <n v="66878"/>
  </r>
  <r>
    <x v="3"/>
    <x v="0"/>
    <d v="2012-04-30T00:00:00"/>
    <n v="2632"/>
    <n v="160"/>
    <n v="2472"/>
    <x v="8"/>
    <x v="8"/>
    <n v="67386"/>
  </r>
  <r>
    <x v="1"/>
    <x v="1"/>
    <d v="2012-07-31T00:00:00"/>
    <n v="2846"/>
    <n v="243"/>
    <n v="2603"/>
    <x v="9"/>
    <x v="9"/>
    <n v="67942"/>
  </r>
  <r>
    <x v="1"/>
    <x v="2"/>
    <d v="2012-10-31T00:00:00"/>
    <n v="2705"/>
    <n v="257"/>
    <n v="2448"/>
    <x v="10"/>
    <x v="10"/>
    <n v="65921"/>
  </r>
  <r>
    <x v="1"/>
    <x v="3"/>
    <d v="2013-01-31T00:00:00"/>
    <n v="2390"/>
    <n v="121"/>
    <n v="2269"/>
    <x v="11"/>
    <x v="11"/>
    <n v="65336"/>
  </r>
  <r>
    <x v="4"/>
    <x v="0"/>
    <d v="2013-04-30T00:00:00"/>
    <n v="2623"/>
    <n v="114"/>
    <n v="2509"/>
    <x v="12"/>
    <x v="12"/>
    <n v="66141"/>
  </r>
  <r>
    <x v="1"/>
    <x v="1"/>
    <d v="2013-07-31T00:00:00"/>
    <n v="3093"/>
    <n v="280"/>
    <n v="2813"/>
    <x v="13"/>
    <x v="13"/>
    <n v="68416"/>
  </r>
  <r>
    <x v="1"/>
    <x v="2"/>
    <d v="2013-10-31T00:00:00"/>
    <n v="2921"/>
    <n v="271"/>
    <n v="2650"/>
    <x v="14"/>
    <x v="14"/>
    <n v="66754"/>
  </r>
  <r>
    <x v="1"/>
    <x v="3"/>
    <d v="2014-01-31T00:00:00"/>
    <n v="2488"/>
    <n v="140"/>
    <n v="2348"/>
    <x v="15"/>
    <x v="15"/>
    <n v="66301"/>
  </r>
  <r>
    <x v="5"/>
    <x v="0"/>
    <d v="2014-04-30T00:00:00"/>
    <n v="2783"/>
    <n v="142"/>
    <n v="2641"/>
    <x v="16"/>
    <x v="16"/>
    <n v="67291"/>
  </r>
  <r>
    <x v="1"/>
    <x v="1"/>
    <d v="2014-07-31T00:00:00"/>
    <n v="2985"/>
    <n v="248"/>
    <n v="2737"/>
    <x v="17"/>
    <x v="17"/>
    <n v="67641"/>
  </r>
  <r>
    <x v="1"/>
    <x v="2"/>
    <d v="2014-10-31T00:00:00"/>
    <n v="2816"/>
    <n v="225"/>
    <n v="2591"/>
    <x v="18"/>
    <x v="18"/>
    <n v="67143"/>
  </r>
  <r>
    <x v="1"/>
    <x v="3"/>
    <d v="2015-01-31T00:00:00"/>
    <n v="2382"/>
    <n v="118"/>
    <n v="2264"/>
    <x v="19"/>
    <x v="19"/>
    <n v="66673"/>
  </r>
  <r>
    <x v="6"/>
    <x v="0"/>
    <d v="2015-05-02T00:00:00"/>
    <n v="2590"/>
    <n v="150"/>
    <n v="2440"/>
    <x v="20"/>
    <x v="20"/>
    <m/>
  </r>
  <r>
    <x v="1"/>
    <x v="1"/>
    <d v="2014-04-30T00:00:00"/>
    <n v="2792"/>
    <n v="260"/>
    <n v="2532"/>
    <x v="20"/>
    <x v="20"/>
    <m/>
  </r>
  <r>
    <x v="1"/>
    <x v="2"/>
    <d v="2015-10-31T00:00:00"/>
    <n v="2651"/>
    <n v="223"/>
    <n v="2428"/>
    <x v="20"/>
    <x v="20"/>
    <m/>
  </r>
  <r>
    <x v="1"/>
    <x v="3"/>
    <d v="2016-01-31T00:00:00"/>
    <n v="2298"/>
    <n v="113"/>
    <n v="2185"/>
    <x v="21"/>
    <x v="21"/>
    <n v="60494"/>
  </r>
  <r>
    <x v="7"/>
    <x v="0"/>
    <d v="2016-04-30T00:00:00"/>
    <n v="2723"/>
    <m/>
    <m/>
    <x v="20"/>
    <x v="20"/>
    <m/>
  </r>
  <r>
    <x v="1"/>
    <x v="1"/>
    <d v="2016-07-31T00:00:00"/>
    <n v="3026"/>
    <n v="464"/>
    <n v="5285"/>
    <x v="20"/>
    <x v="20"/>
    <m/>
  </r>
  <r>
    <x v="1"/>
    <x v="2"/>
    <d v="2016-10-31T00:00:00"/>
    <n v="2955"/>
    <m/>
    <m/>
    <x v="20"/>
    <x v="20"/>
    <m/>
  </r>
  <r>
    <x v="1"/>
    <x v="3"/>
    <d v="2017-01-31T00:00:00"/>
    <n v="2521"/>
    <n v="383"/>
    <n v="5093"/>
    <x v="22"/>
    <x v="22"/>
    <n v="62012"/>
  </r>
  <r>
    <x v="8"/>
    <x v="0"/>
    <d v="2017-04-30T00:00:00"/>
    <n v="2860"/>
    <m/>
    <m/>
    <x v="20"/>
    <x v="20"/>
    <m/>
  </r>
  <r>
    <x v="1"/>
    <x v="1"/>
    <d v="2017-07-31T00:00:00"/>
    <n v="3148"/>
    <n v="467"/>
    <m/>
    <x v="20"/>
    <x v="20"/>
    <m/>
  </r>
  <r>
    <x v="1"/>
    <x v="2"/>
    <d v="2017-10-31T00:00:00"/>
    <n v="3043"/>
    <m/>
    <m/>
    <x v="20"/>
    <x v="20"/>
    <m/>
  </r>
  <r>
    <x v="1"/>
    <x v="3"/>
    <d v="2018-01-31T00:00:00"/>
    <n v="2604"/>
    <n v="382"/>
    <m/>
    <x v="23"/>
    <x v="23"/>
    <n v="62012"/>
  </r>
  <r>
    <x v="9"/>
    <x v="0"/>
    <d v="2018-04-30T00:00:00"/>
    <n v="2825"/>
    <m/>
    <m/>
    <x v="20"/>
    <x v="20"/>
    <m/>
  </r>
  <r>
    <x v="1"/>
    <x v="1"/>
    <d v="2018-07-31T00:00:00"/>
    <n v="3255"/>
    <n v="349"/>
    <m/>
    <x v="20"/>
    <x v="20"/>
    <m/>
  </r>
  <r>
    <x v="1"/>
    <x v="2"/>
    <d v="2018-10-31T00:00:00"/>
    <n v="3048"/>
    <m/>
    <m/>
    <x v="20"/>
    <x v="20"/>
    <m/>
  </r>
  <r>
    <x v="1"/>
    <x v="3"/>
    <d v="2019-01-31T00:00:00"/>
    <n v="2557"/>
    <n v="404"/>
    <m/>
    <x v="23"/>
    <x v="24"/>
    <n v="62576"/>
  </r>
  <r>
    <x v="10"/>
    <x v="0"/>
    <d v="2019-04-30T00:00:00"/>
    <n v="2835"/>
    <m/>
    <m/>
    <x v="20"/>
    <x v="20"/>
    <m/>
  </r>
  <r>
    <x v="1"/>
    <x v="1"/>
    <d v="2019-07-31T00:00:00"/>
    <n v="3162"/>
    <n v="454"/>
    <m/>
    <x v="20"/>
    <x v="20"/>
    <m/>
  </r>
  <r>
    <x v="1"/>
    <x v="2"/>
    <d v="2019-10-31T00:00:00"/>
    <n v="2955"/>
    <m/>
    <m/>
    <x v="20"/>
    <x v="20"/>
    <m/>
  </r>
  <r>
    <x v="1"/>
    <x v="3"/>
    <d v="2020-01-31T00:00:00"/>
    <n v="2561"/>
    <n v="332"/>
    <m/>
    <x v="24"/>
    <x v="25"/>
    <n v="61551"/>
  </r>
  <r>
    <x v="11"/>
    <x v="0"/>
    <d v="2020-04-30T00:00:00"/>
    <n v="2155"/>
    <m/>
    <m/>
    <x v="20"/>
    <x v="20"/>
    <m/>
  </r>
  <r>
    <x v="1"/>
    <x v="1"/>
    <d v="2020-07-31T00:00:00"/>
    <n v="3766"/>
    <n v="470"/>
    <m/>
    <x v="20"/>
    <x v="20"/>
    <m/>
  </r>
  <r>
    <x v="1"/>
    <x v="2"/>
    <d v="2020-10-31T00:00:00"/>
    <n v="3463"/>
    <m/>
    <m/>
    <x v="20"/>
    <x v="20"/>
    <m/>
  </r>
  <r>
    <x v="1"/>
    <x v="3"/>
    <d v="2021-01-31T00:00:00"/>
    <n v="2959"/>
    <n v="533"/>
    <m/>
    <x v="25"/>
    <x v="26"/>
    <n v="64605"/>
  </r>
  <r>
    <x v="12"/>
    <x v="0"/>
    <d v="2021-04-30T00:00:00"/>
    <n v="3448"/>
    <m/>
    <m/>
    <x v="20"/>
    <x v="20"/>
    <m/>
  </r>
  <r>
    <x v="1"/>
    <x v="1"/>
    <d v="2021-07-31T00:00:00"/>
    <n v="3653"/>
    <n v="767"/>
    <m/>
    <x v="20"/>
    <x v="20"/>
    <m/>
  </r>
  <r>
    <x v="1"/>
    <x v="2"/>
    <d v="2021-10-31T00:00:00"/>
    <n v="3246"/>
    <m/>
    <m/>
    <x v="20"/>
    <x v="20"/>
    <m/>
  </r>
  <r>
    <x v="1"/>
    <x v="3"/>
    <d v="2022-01-31T00:00:00"/>
    <n v="2836"/>
    <n v="381"/>
    <m/>
    <x v="26"/>
    <x v="27"/>
    <n v="636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0CCBA-EC9C-46CD-9EBF-4ECEDB3335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6" firstHeaderRow="1" firstDataRow="1" firstDataCol="4"/>
  <pivotFields count="9">
    <pivotField axis="axisRow" compact="0" outline="0" showAll="0" defaultSubtota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4">
        <item h="1" x="0"/>
        <item h="1" x="1"/>
        <item h="1"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1"/>
        <item x="0"/>
        <item x="2"/>
        <item x="3"/>
        <item x="4"/>
        <item x="5"/>
        <item x="6"/>
        <item x="22"/>
        <item x="7"/>
        <item x="26"/>
        <item x="8"/>
        <item x="9"/>
        <item x="11"/>
        <item x="10"/>
        <item x="12"/>
        <item x="25"/>
        <item x="21"/>
        <item x="23"/>
        <item x="24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1"/>
        <item x="17"/>
        <item x="18"/>
        <item x="22"/>
        <item x="19"/>
        <item x="23"/>
        <item x="24"/>
        <item x="25"/>
        <item x="26"/>
        <item x="27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6"/>
    <field x="7"/>
  </rowFields>
  <rowItems count="13">
    <i>
      <x v="12"/>
      <x v="3"/>
      <x v="3"/>
      <x v="3"/>
    </i>
    <i r="2">
      <x v="7"/>
      <x v="20"/>
    </i>
    <i r="2">
      <x v="8"/>
      <x v="7"/>
    </i>
    <i r="2">
      <x v="9"/>
      <x v="26"/>
    </i>
    <i r="2">
      <x v="12"/>
      <x v="11"/>
    </i>
    <i r="2">
      <x v="15"/>
      <x v="25"/>
    </i>
    <i r="2">
      <x v="16"/>
      <x v="17"/>
    </i>
    <i r="2">
      <x v="17"/>
      <x v="22"/>
    </i>
    <i r="3">
      <x v="23"/>
    </i>
    <i r="2">
      <x v="18"/>
      <x v="24"/>
    </i>
    <i r="2">
      <x v="21"/>
      <x v="15"/>
    </i>
    <i r="2">
      <x v="25"/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gfisher.com/content/dam/kingfisher/Corporate/Documents/Investors/Results&amp;Presentations/2012/Preliminary_results/2012_prelim_results.pdf.downloadasset.pdf" TargetMode="External"/><Relationship Id="rId13" Type="http://schemas.openxmlformats.org/officeDocument/2006/relationships/hyperlink" Target="https://www.kingfisher.com/content/dam/kingfisher/Corporate/Documents/Investors/Results&amp;Presentations/2013/Interim_Results/2013_interim_results.pdf.downloadasset.pdf" TargetMode="External"/><Relationship Id="rId18" Type="http://schemas.openxmlformats.org/officeDocument/2006/relationships/hyperlink" Target="https://www.kingfisher.com/content/dam/kingfisher/Corporate/Documents/Investors/Results&amp;Presentations/2015/Preliminary_results/2015_prelim_results.pdf.downloadasset.pdf" TargetMode="External"/><Relationship Id="rId26" Type="http://schemas.openxmlformats.org/officeDocument/2006/relationships/printerSettings" Target="../printerSettings/printerSettings6.bin"/><Relationship Id="rId3" Type="http://schemas.openxmlformats.org/officeDocument/2006/relationships/hyperlink" Target="https://www.kingfisher.com/content/dam/kingfisher/Corporate/Documents/Investors/Results&amp;Presentations/2010/Third_Quarter_to_30_October_2010/q3_trading_update.pdf.downloadasset.pdf" TargetMode="External"/><Relationship Id="rId21" Type="http://schemas.openxmlformats.org/officeDocument/2006/relationships/hyperlink" Target="https://www.kingfisher.com/content/dam/kingfisher/Corporate/Documents/Investors/Results&amp;Presentations/2015/Third_Quarter_to_31_October_2015/q3_trading_15.pdf.downloadasset.pdf" TargetMode="External"/><Relationship Id="rId7" Type="http://schemas.openxmlformats.org/officeDocument/2006/relationships/hyperlink" Target="https://www.kingfisher.com/content/dam/kingfisher/Corporate/Documents/Investors/Results&amp;Presentations/2011/Interim_results/2011_interim_results.pdf.downloadasset.pdf" TargetMode="External"/><Relationship Id="rId12" Type="http://schemas.openxmlformats.org/officeDocument/2006/relationships/hyperlink" Target="https://www.kingfisher.com/content/dam/kingfisher/Corporate/Documents/Investors/Results&amp;Presentations/2013/Preliminary_Results/2013_prelim_results.pdf.downloadasset.pdf" TargetMode="External"/><Relationship Id="rId17" Type="http://schemas.openxmlformats.org/officeDocument/2006/relationships/hyperlink" Target="https://www.kingfisher.com/content/dam/kingfisher/Corporate/Documents/Investors/Results&amp;Presentations/2014/Third_Quarter_to_1_November_2014/q3_trading_14.pdf.downloadasset.pdf" TargetMode="External"/><Relationship Id="rId25" Type="http://schemas.openxmlformats.org/officeDocument/2006/relationships/hyperlink" Target="https://www.kingfisher.com/content/dam/kingfisher/Corporate/Documents/Investors/Results&amp;Presentations/2013/Third_Quarter_to_2_November_2013/q3_trading_13.pdf.downloadasset.pdf" TargetMode="External"/><Relationship Id="rId2" Type="http://schemas.openxmlformats.org/officeDocument/2006/relationships/hyperlink" Target="https://www.kingfisher.com/content/dam/kingfisher/Corporate/Documents/Investors/Results&amp;Presentations/2010/Interim_results/2010_interim_results.pdf.downloadasset.pdf" TargetMode="External"/><Relationship Id="rId16" Type="http://schemas.openxmlformats.org/officeDocument/2006/relationships/hyperlink" Target="https://www.kingfisher.com/content/dam/kingfisher/Corporate/Documents/Investors/Results&amp;Presentations/2014/Interim_results/2014_interim_results.pdf.downloadasset.pdf" TargetMode="External"/><Relationship Id="rId20" Type="http://schemas.openxmlformats.org/officeDocument/2006/relationships/hyperlink" Target="https://www.kingfisher.com/content/dam/kingfisher/Corporate/Documents/Investors/Results&amp;Presentations/2015/Interim_results/2015_interim_results.pdf.downloadasset.pdf" TargetMode="External"/><Relationship Id="rId1" Type="http://schemas.openxmlformats.org/officeDocument/2006/relationships/hyperlink" Target="https://www.kingfisher.com/content/dam/kingfisher/Corporate/Documents/Investors/Results&amp;Presentations/2010/First_Quarter_to_01_May_2010/q1_trading_10.pdf.downloadasset.pdf" TargetMode="External"/><Relationship Id="rId6" Type="http://schemas.openxmlformats.org/officeDocument/2006/relationships/hyperlink" Target="https://www.kingfisher.com/content/dam/kingfisher/Corporate/Documents/Investors/Results&amp;Presentations/2011/Third_Quarter_to_29_October_2011/q3_trading_update.pdf.downloadasset.pdf" TargetMode="External"/><Relationship Id="rId11" Type="http://schemas.openxmlformats.org/officeDocument/2006/relationships/hyperlink" Target="https://www.kingfisher.com/content/dam/kingfisher/Corporate/Documents/Investors/Results&amp;Presentations/2012/Third_Quarter_to_27_October_2012/q3_trading_12.pdf.downloadasset.pdf" TargetMode="External"/><Relationship Id="rId24" Type="http://schemas.openxmlformats.org/officeDocument/2006/relationships/hyperlink" Target="https://www.kingfisher.com/content/dam/kingfisher/Corporate/Documents/Investors/Results&amp;Presentations/2013/First_Quarter_to_4_May_2013/q1_trading_13_french.pdf.downloadasset.pdf" TargetMode="External"/><Relationship Id="rId5" Type="http://schemas.openxmlformats.org/officeDocument/2006/relationships/hyperlink" Target="https://www.kingfisher.com/content/dam/kingfisher/Corporate/Documents/Investors/Results&amp;Presentations/2011/First_Quarter_to_30_April_2011/q1_trading_11.pdf.downloadasset.pdf" TargetMode="External"/><Relationship Id="rId15" Type="http://schemas.openxmlformats.org/officeDocument/2006/relationships/hyperlink" Target="https://www.kingfisher.com/content/dam/kingfisher/Corporate/Documents/Investors/Results&amp;Presentations/2014/First_Quarter_to_3_May_2014/q1_trading_14.pdf.downloadasset.pdf" TargetMode="External"/><Relationship Id="rId23" Type="http://schemas.openxmlformats.org/officeDocument/2006/relationships/hyperlink" Target="https://www.kingfisher.com/content/dam/kingfisher/Corporate/Documents/Investors/Results&amp;Presentations/2017/Final_Results/2017_final_results.pdf.downloadasset.pdf" TargetMode="External"/><Relationship Id="rId10" Type="http://schemas.openxmlformats.org/officeDocument/2006/relationships/hyperlink" Target="https://www.kingfisher.com/content/dam/kingfisher/Corporate/Documents/Investors/Results&amp;Presentations/2012/Interim_results/2012_interim_results.pdf.downloadasset.pdf" TargetMode="External"/><Relationship Id="rId19" Type="http://schemas.openxmlformats.org/officeDocument/2006/relationships/hyperlink" Target="https://www.kingfisher.com/content/dam/kingfisher/Corporate/Documents/Investors/Results&amp;Presentations/2015/First_Quarter_to_2_May_2015/q1_trading_15.pdf.downloadasset.pdf" TargetMode="External"/><Relationship Id="rId4" Type="http://schemas.openxmlformats.org/officeDocument/2006/relationships/hyperlink" Target="https://www.kingfisher.com/content/dam/kingfisher/Corporate/Documents/Investors/Results&amp;Presentations/2011/Preliminary_results/2011_prelim_results.pdf.downloadasset.pdf" TargetMode="External"/><Relationship Id="rId9" Type="http://schemas.openxmlformats.org/officeDocument/2006/relationships/hyperlink" Target="https://www.kingfisher.com/content/dam/kingfisher/Corporate/Documents/Investors/Results&amp;Presentations/2012/First_Quarter_to_28_April_2012/q1_trading_12.pdf.downloadasset.pdf" TargetMode="External"/><Relationship Id="rId14" Type="http://schemas.openxmlformats.org/officeDocument/2006/relationships/hyperlink" Target="https://www.kingfisher.com/content/dam/kingfisher/Corporate/Documents/Investors/Results&amp;Presentations/2014/Preliminary_results/2014_prelim_results.pdf.downloadasset.pdf" TargetMode="External"/><Relationship Id="rId22" Type="http://schemas.openxmlformats.org/officeDocument/2006/relationships/hyperlink" Target="https://www.kingfisher.com/content/dam/kingfisher/Corporate/Documents/Investors/Results&amp;Presentations/2016/Final_results/2016_prelim_results.pdf.downloadasset.pdf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3BF6-E767-46F7-A91A-C47CDA494ED9}">
  <sheetPr>
    <tabColor rgb="FFFF0000"/>
  </sheetPr>
  <dimension ref="A1:S28"/>
  <sheetViews>
    <sheetView tabSelected="1" zoomScale="90" zoomScaleNormal="120" workbookViewId="0">
      <selection activeCell="D8" sqref="D8"/>
    </sheetView>
  </sheetViews>
  <sheetFormatPr defaultRowHeight="15" x14ac:dyDescent="0.25"/>
  <cols>
    <col min="1" max="1" width="29.85546875" bestFit="1" customWidth="1"/>
    <col min="2" max="2" width="7.28515625" bestFit="1" customWidth="1"/>
    <col min="3" max="3" width="11.140625" bestFit="1" customWidth="1"/>
    <col min="4" max="4" width="6.28515625" bestFit="1" customWidth="1"/>
    <col min="6" max="6" width="37" bestFit="1" customWidth="1"/>
    <col min="7" max="7" width="6.140625" bestFit="1" customWidth="1"/>
    <col min="8" max="8" width="7.28515625" bestFit="1" customWidth="1"/>
    <col min="9" max="9" width="6.28515625" bestFit="1" customWidth="1"/>
    <col min="11" max="11" width="29.85546875" bestFit="1" customWidth="1"/>
    <col min="12" max="12" width="7.28515625" bestFit="1" customWidth="1"/>
    <col min="13" max="13" width="10" bestFit="1" customWidth="1"/>
    <col min="14" max="14" width="6.28515625" bestFit="1" customWidth="1"/>
    <col min="16" max="16" width="29.7109375" bestFit="1" customWidth="1"/>
    <col min="17" max="18" width="6.140625" bestFit="1" customWidth="1"/>
    <col min="19" max="19" width="6.28515625" bestFit="1" customWidth="1"/>
  </cols>
  <sheetData>
    <row r="1" spans="1:19" ht="15.75" thickBot="1" x14ac:dyDescent="0.3">
      <c r="A1" s="81" t="s">
        <v>0</v>
      </c>
      <c r="B1" s="82" t="s">
        <v>1</v>
      </c>
      <c r="C1" s="82" t="s">
        <v>2</v>
      </c>
      <c r="D1" s="82" t="s">
        <v>3</v>
      </c>
      <c r="F1" s="81" t="s">
        <v>4</v>
      </c>
      <c r="G1" s="82" t="s">
        <v>1</v>
      </c>
      <c r="H1" s="82" t="s">
        <v>2</v>
      </c>
      <c r="I1" s="82" t="s">
        <v>3</v>
      </c>
      <c r="K1" s="81" t="s">
        <v>5</v>
      </c>
      <c r="L1" s="82" t="s">
        <v>1</v>
      </c>
      <c r="M1" s="82" t="s">
        <v>2</v>
      </c>
      <c r="N1" s="82" t="s">
        <v>3</v>
      </c>
      <c r="P1" s="81" t="s">
        <v>6</v>
      </c>
      <c r="Q1" s="82" t="s">
        <v>1</v>
      </c>
      <c r="R1" s="82" t="s">
        <v>2</v>
      </c>
      <c r="S1" s="82" t="s">
        <v>3</v>
      </c>
    </row>
    <row r="2" spans="1:19" x14ac:dyDescent="0.25">
      <c r="A2" s="1" t="s">
        <v>7</v>
      </c>
      <c r="B2" s="93">
        <v>328.38297872340428</v>
      </c>
      <c r="C2" s="93">
        <v>158171.40425531915</v>
      </c>
      <c r="D2" s="78">
        <v>0.11597316680959714</v>
      </c>
      <c r="F2" s="1" t="s">
        <v>7</v>
      </c>
      <c r="G2" s="93">
        <v>10.468085106382979</v>
      </c>
      <c r="H2" s="93">
        <v>168.41829787234045</v>
      </c>
      <c r="I2" s="78">
        <v>0.11365807660613256</v>
      </c>
      <c r="K2" s="1" t="s">
        <v>7</v>
      </c>
      <c r="L2" s="93">
        <v>207.75531914893617</v>
      </c>
      <c r="M2" s="93">
        <v>49385.324468085106</v>
      </c>
      <c r="N2" s="78">
        <v>7.9856834331033869E-2</v>
      </c>
      <c r="P2" s="1" t="s">
        <v>7</v>
      </c>
      <c r="Q2" s="74">
        <v>0.30929787234042549</v>
      </c>
      <c r="R2" s="74">
        <v>0.15790287234042555</v>
      </c>
      <c r="S2" s="78">
        <v>0.10846392767505381</v>
      </c>
    </row>
    <row r="3" spans="1:19" x14ac:dyDescent="0.25">
      <c r="A3" s="1" t="s">
        <v>8</v>
      </c>
      <c r="B3" s="93">
        <v>297.27407407407401</v>
      </c>
      <c r="C3" s="93">
        <v>139402.84938271603</v>
      </c>
      <c r="D3" s="78">
        <v>0.10602872935810242</v>
      </c>
      <c r="F3" s="1" t="s">
        <v>8</v>
      </c>
      <c r="G3" s="93">
        <v>8.3570370370370402</v>
      </c>
      <c r="H3" s="93">
        <v>114.01520987654322</v>
      </c>
      <c r="I3" s="78">
        <v>8.7405960954672998E-2</v>
      </c>
      <c r="K3" s="1" t="s">
        <v>8</v>
      </c>
      <c r="L3" s="93">
        <v>181.13703703703706</v>
      </c>
      <c r="M3" s="93">
        <v>49212.491975308643</v>
      </c>
      <c r="N3" s="78">
        <v>6.9593415380791473E-2</v>
      </c>
      <c r="P3" s="1" t="s">
        <v>8</v>
      </c>
      <c r="Q3" s="74">
        <v>0.35178518518518509</v>
      </c>
      <c r="R3" s="74">
        <v>0.19910920740740751</v>
      </c>
      <c r="S3" s="78">
        <v>0.12394997746691556</v>
      </c>
    </row>
    <row r="4" spans="1:19" x14ac:dyDescent="0.25">
      <c r="A4" s="1" t="s">
        <v>9</v>
      </c>
      <c r="B4" s="93">
        <v>242.67613636363637</v>
      </c>
      <c r="C4" s="93">
        <v>100004.70596590909</v>
      </c>
      <c r="D4" s="78">
        <v>8.5284686668586074E-2</v>
      </c>
      <c r="F4" s="1" t="s">
        <v>9</v>
      </c>
      <c r="G4" s="93">
        <v>6.2045454545454541</v>
      </c>
      <c r="H4" s="93">
        <v>67.705113636363635</v>
      </c>
      <c r="I4" s="78">
        <v>6.4301893859253861E-2</v>
      </c>
      <c r="K4" s="1" t="s">
        <v>9</v>
      </c>
      <c r="L4" s="93">
        <v>150.78693181818181</v>
      </c>
      <c r="M4" s="93">
        <v>34317.55433238636</v>
      </c>
      <c r="N4" s="78">
        <v>5.6915599785665301E-2</v>
      </c>
      <c r="P4" s="1" t="s">
        <v>9</v>
      </c>
      <c r="Q4" s="74">
        <v>0.37823863636363642</v>
      </c>
      <c r="R4" s="74">
        <v>0.23256485795454551</v>
      </c>
      <c r="S4" s="78">
        <v>0.13494085457258531</v>
      </c>
    </row>
    <row r="5" spans="1:19" x14ac:dyDescent="0.25">
      <c r="A5" s="1" t="s">
        <v>10</v>
      </c>
      <c r="B5" s="93">
        <v>268.84772727272718</v>
      </c>
      <c r="C5" s="93">
        <v>123222.14113636366</v>
      </c>
      <c r="D5" s="78">
        <v>9.4720588285439514E-2</v>
      </c>
      <c r="F5" s="1" t="s">
        <v>10</v>
      </c>
      <c r="G5" s="93">
        <v>7.4095454545454515</v>
      </c>
      <c r="H5" s="93">
        <v>94.198668181818178</v>
      </c>
      <c r="I5" s="78">
        <v>7.75649263972049E-2</v>
      </c>
      <c r="K5" s="1" t="s">
        <v>10</v>
      </c>
      <c r="L5" s="93">
        <v>166.8909090909091</v>
      </c>
      <c r="M5" s="93">
        <v>41406.19386363637</v>
      </c>
      <c r="N5" s="78">
        <v>6.3446297184604483E-2</v>
      </c>
      <c r="P5" s="1" t="s">
        <v>10</v>
      </c>
      <c r="Q5" s="74">
        <v>0.32922045454545468</v>
      </c>
      <c r="R5" s="74">
        <v>0.18235960840909102</v>
      </c>
      <c r="S5" s="78">
        <v>0.11689900571071715</v>
      </c>
    </row>
    <row r="6" spans="1:19" x14ac:dyDescent="0.25">
      <c r="A6" s="1" t="s">
        <v>11</v>
      </c>
      <c r="B6" s="93">
        <v>252.76248104751326</v>
      </c>
      <c r="C6" s="93">
        <v>107263.49575733009</v>
      </c>
      <c r="D6" s="78">
        <v>8.9129355331910715E-2</v>
      </c>
      <c r="F6" s="1" t="s">
        <v>11</v>
      </c>
      <c r="G6" s="94">
        <v>6.7511889118810995</v>
      </c>
      <c r="H6" s="94">
        <v>86.104906174386073</v>
      </c>
      <c r="I6" s="90">
        <v>6.9571683300078194E-2</v>
      </c>
      <c r="K6" s="1" t="s">
        <v>11</v>
      </c>
      <c r="L6" s="93">
        <v>159.52186853819919</v>
      </c>
      <c r="M6" s="93">
        <v>38942.028314350428</v>
      </c>
      <c r="N6" s="78">
        <v>6.0777024584502272E-2</v>
      </c>
      <c r="P6" s="86" t="s">
        <v>11</v>
      </c>
      <c r="Q6" s="88">
        <v>0.29895511286511867</v>
      </c>
      <c r="R6" s="88">
        <v>0.15285839390833761</v>
      </c>
      <c r="S6" s="87">
        <v>0.10528980557634697</v>
      </c>
    </row>
    <row r="7" spans="1:19" x14ac:dyDescent="0.25">
      <c r="A7" s="77" t="s">
        <v>12</v>
      </c>
      <c r="B7" s="93">
        <v>153.28419665811242</v>
      </c>
      <c r="C7" s="93">
        <v>46125.547044708837</v>
      </c>
      <c r="D7" s="78">
        <v>5.5567006897116349E-2</v>
      </c>
      <c r="F7" s="85" t="s">
        <v>12</v>
      </c>
      <c r="G7" s="93">
        <v>3.3070848334770608</v>
      </c>
      <c r="H7" s="93">
        <v>22.823704753384888</v>
      </c>
      <c r="I7" s="78">
        <v>3.4225808320301837E-2</v>
      </c>
      <c r="K7" s="77" t="s">
        <v>12</v>
      </c>
      <c r="L7" s="93">
        <v>118.07244034388229</v>
      </c>
      <c r="M7" s="93">
        <v>23241.525072405795</v>
      </c>
      <c r="N7" s="78">
        <v>4.517968560286359E-2</v>
      </c>
    </row>
    <row r="8" spans="1:19" x14ac:dyDescent="0.25">
      <c r="A8" s="79" t="s">
        <v>13</v>
      </c>
      <c r="B8" s="96">
        <v>123.75400641025642</v>
      </c>
      <c r="C8" s="96">
        <v>35621.440705128211</v>
      </c>
      <c r="D8" s="80">
        <v>4.432150068678134E-2</v>
      </c>
      <c r="F8" s="91" t="s">
        <v>13</v>
      </c>
      <c r="G8" s="95">
        <v>1.7655315170940169</v>
      </c>
      <c r="H8" s="95">
        <v>5.9116098788364368</v>
      </c>
      <c r="I8" s="92">
        <v>1.9621798473806733E-2</v>
      </c>
      <c r="K8" s="83" t="s">
        <v>13</v>
      </c>
      <c r="L8" s="97">
        <v>85.558080808080831</v>
      </c>
      <c r="M8" s="97">
        <v>12401.042889835859</v>
      </c>
      <c r="N8" s="84">
        <v>3.2193543527874603E-2</v>
      </c>
    </row>
    <row r="27" spans="1:4" x14ac:dyDescent="0.25">
      <c r="A27" s="85"/>
      <c r="B27" s="74"/>
      <c r="C27" s="74"/>
      <c r="D27" s="78"/>
    </row>
    <row r="28" spans="1:4" x14ac:dyDescent="0.25">
      <c r="A28" s="1"/>
      <c r="B28" s="89"/>
      <c r="C28" s="89"/>
      <c r="D28" s="9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C32D-63C4-4807-8DD9-5DF65D007BF9}">
  <sheetPr>
    <tabColor theme="7" tint="-0.499984740745262"/>
  </sheetPr>
  <dimension ref="A1"/>
  <sheetViews>
    <sheetView zoomScale="98" zoomScaleNormal="98" workbookViewId="0">
      <selection activeCell="AE65" sqref="AE6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4271-1254-4AE7-AAE6-CFB462D303B2}">
  <sheetPr>
    <tabColor theme="1"/>
  </sheetPr>
  <dimension ref="A1:Y59"/>
  <sheetViews>
    <sheetView zoomScale="63" workbookViewId="0">
      <pane xSplit="5" ySplit="3" topLeftCell="F4" activePane="bottomRight" state="frozen"/>
      <selection pane="topRight" activeCell="T32" sqref="T32"/>
      <selection pane="bottomLeft" activeCell="T32" sqref="T32"/>
      <selection pane="bottomRight" activeCell="V2" sqref="V2"/>
    </sheetView>
  </sheetViews>
  <sheetFormatPr defaultColWidth="9.140625" defaultRowHeight="15.75" x14ac:dyDescent="0.25"/>
  <cols>
    <col min="1" max="1" width="9.140625" style="3"/>
    <col min="2" max="2" width="9.140625" style="2" customWidth="1"/>
    <col min="3" max="3" width="11.140625" style="3" bestFit="1" customWidth="1"/>
    <col min="4" max="5" width="11.140625" style="3" customWidth="1"/>
    <col min="6" max="6" width="11.7109375" style="13" bestFit="1" customWidth="1"/>
    <col min="7" max="7" width="10.42578125" style="13" bestFit="1" customWidth="1"/>
    <col min="8" max="8" width="12.42578125" style="13" bestFit="1" customWidth="1"/>
    <col min="9" max="9" width="10.42578125" style="13" customWidth="1"/>
    <col min="10" max="10" width="13" style="13" bestFit="1" customWidth="1"/>
    <col min="11" max="11" width="15.85546875" style="13" bestFit="1" customWidth="1"/>
    <col min="12" max="12" width="15.7109375" style="13" bestFit="1" customWidth="1"/>
    <col min="13" max="13" width="15.7109375" style="13" customWidth="1"/>
    <col min="14" max="14" width="11.5703125" style="13" bestFit="1" customWidth="1"/>
    <col min="15" max="15" width="10.85546875" style="13" bestFit="1" customWidth="1"/>
    <col min="16" max="16" width="13.85546875" style="13" bestFit="1" customWidth="1"/>
    <col min="17" max="17" width="13.85546875" style="13" customWidth="1"/>
    <col min="18" max="18" width="11.7109375" style="13" customWidth="1"/>
    <col min="19" max="19" width="9.7109375" style="13" customWidth="1"/>
    <col min="20" max="20" width="12.42578125" style="13" bestFit="1" customWidth="1"/>
    <col min="21" max="21" width="14.42578125" style="13" bestFit="1" customWidth="1"/>
    <col min="22" max="22" width="12" style="13" bestFit="1" customWidth="1"/>
    <col min="23" max="23" width="8.140625" style="13" bestFit="1" customWidth="1"/>
    <col min="24" max="24" width="12.42578125" style="13" bestFit="1" customWidth="1"/>
    <col min="25" max="25" width="7.140625" style="13" bestFit="1" customWidth="1"/>
    <col min="26" max="16384" width="9.140625" style="13"/>
  </cols>
  <sheetData>
    <row r="1" spans="1:25" x14ac:dyDescent="0.25">
      <c r="G1" s="25" t="s">
        <v>1</v>
      </c>
      <c r="H1" s="25" t="s">
        <v>2</v>
      </c>
      <c r="I1" s="25" t="s">
        <v>3</v>
      </c>
      <c r="K1" s="26" t="s">
        <v>1</v>
      </c>
      <c r="L1" s="26" t="s">
        <v>2</v>
      </c>
      <c r="M1" s="26" t="s">
        <v>3</v>
      </c>
      <c r="O1" s="27" t="s">
        <v>1</v>
      </c>
      <c r="P1" s="27" t="s">
        <v>2</v>
      </c>
      <c r="Q1" s="27" t="s">
        <v>3</v>
      </c>
      <c r="S1" s="28" t="s">
        <v>1</v>
      </c>
      <c r="T1" s="28" t="s">
        <v>2</v>
      </c>
      <c r="U1" s="28" t="s">
        <v>3</v>
      </c>
      <c r="V1" s="32" t="s">
        <v>14</v>
      </c>
      <c r="W1" s="29" t="s">
        <v>1</v>
      </c>
      <c r="X1" s="29" t="s">
        <v>2</v>
      </c>
      <c r="Y1" s="29" t="s">
        <v>3</v>
      </c>
    </row>
    <row r="2" spans="1:25" x14ac:dyDescent="0.25">
      <c r="G2" s="18">
        <f>AVERAGE(G5:G51)</f>
        <v>0.30929787234042555</v>
      </c>
      <c r="H2" s="18">
        <f>AVERAGE(H5:H51)</f>
        <v>0.15790287234042558</v>
      </c>
      <c r="I2" s="24">
        <f>AVERAGE(I5:I51)</f>
        <v>0.10758451146281911</v>
      </c>
      <c r="K2" s="18">
        <f>AVERAGE(K7:K51)</f>
        <v>0.35248148148148156</v>
      </c>
      <c r="L2" s="18">
        <f>AVERAGE(L7:L51)</f>
        <v>0.20089247654320988</v>
      </c>
      <c r="M2" s="24">
        <f>AVERAGE(M7:M51)</f>
        <v>0.12378428961447738</v>
      </c>
      <c r="O2" s="18">
        <f>AVERAGE(O8:O51)</f>
        <v>0.39385227272727269</v>
      </c>
      <c r="P2" s="18">
        <f t="shared" ref="P2:U2" si="0">AVERAGE(P8:P51)</f>
        <v>0.2505862215909091</v>
      </c>
      <c r="Q2" s="24">
        <f t="shared" si="0"/>
        <v>0.13843069082816881</v>
      </c>
      <c r="S2" s="18">
        <f t="shared" si="0"/>
        <v>0.35527954545454549</v>
      </c>
      <c r="T2" s="18">
        <f t="shared" si="0"/>
        <v>0.20024347840909096</v>
      </c>
      <c r="U2" s="24">
        <f t="shared" si="0"/>
        <v>0.12474022283944025</v>
      </c>
      <c r="V2" s="31">
        <v>0.83712106510214401</v>
      </c>
      <c r="W2" s="18">
        <f t="shared" ref="W2:Y2" si="1">AVERAGE(W5:W51)</f>
        <v>0.30414160603872409</v>
      </c>
      <c r="X2" s="18">
        <f t="shared" si="1"/>
        <v>0.15267232387919236</v>
      </c>
      <c r="Y2" s="24">
        <f t="shared" si="1"/>
        <v>0.10610078659935553</v>
      </c>
    </row>
    <row r="3" spans="1:25" s="48" customFormat="1" ht="47.25" x14ac:dyDescent="0.25">
      <c r="A3" s="37" t="s">
        <v>48</v>
      </c>
      <c r="B3" s="38" t="s">
        <v>21</v>
      </c>
      <c r="C3" s="37" t="s">
        <v>22</v>
      </c>
      <c r="D3" s="37" t="s">
        <v>118</v>
      </c>
      <c r="E3" s="37" t="s">
        <v>119</v>
      </c>
      <c r="F3" s="39" t="s">
        <v>24</v>
      </c>
      <c r="G3" s="39" t="s">
        <v>25</v>
      </c>
      <c r="H3" s="39" t="s">
        <v>26</v>
      </c>
      <c r="I3" s="39" t="s">
        <v>27</v>
      </c>
      <c r="J3" s="40" t="s">
        <v>28</v>
      </c>
      <c r="K3" s="40" t="s">
        <v>29</v>
      </c>
      <c r="L3" s="40" t="s">
        <v>30</v>
      </c>
      <c r="M3" s="40" t="s">
        <v>31</v>
      </c>
      <c r="N3" s="41" t="s">
        <v>32</v>
      </c>
      <c r="O3" s="41" t="s">
        <v>33</v>
      </c>
      <c r="P3" s="41" t="s">
        <v>34</v>
      </c>
      <c r="Q3" s="41" t="s">
        <v>35</v>
      </c>
      <c r="R3" s="42" t="s">
        <v>10</v>
      </c>
      <c r="S3" s="42" t="s">
        <v>25</v>
      </c>
      <c r="T3" s="42" t="s">
        <v>26</v>
      </c>
      <c r="U3" s="42" t="s">
        <v>36</v>
      </c>
      <c r="V3" s="43" t="s">
        <v>37</v>
      </c>
      <c r="W3" s="43" t="s">
        <v>25</v>
      </c>
      <c r="X3" s="43" t="s">
        <v>26</v>
      </c>
      <c r="Y3" s="43" t="s">
        <v>27</v>
      </c>
    </row>
    <row r="4" spans="1:25" x14ac:dyDescent="0.25">
      <c r="A4" s="3">
        <v>1</v>
      </c>
      <c r="B4" s="6" t="s">
        <v>101</v>
      </c>
      <c r="C4" s="3">
        <v>1</v>
      </c>
      <c r="D4" s="2">
        <v>40574</v>
      </c>
      <c r="E4" s="72">
        <v>2.52</v>
      </c>
    </row>
    <row r="5" spans="1:25" x14ac:dyDescent="0.25">
      <c r="A5" s="3">
        <v>2</v>
      </c>
      <c r="C5" s="3">
        <v>2</v>
      </c>
      <c r="D5" s="2">
        <v>40663</v>
      </c>
      <c r="E5" s="72">
        <v>2.7450000000000001</v>
      </c>
      <c r="F5" s="18">
        <f>E4</f>
        <v>2.52</v>
      </c>
      <c r="G5" s="18">
        <f t="shared" ref="G5:G51" si="2">ABS(E5-F5)</f>
        <v>0.22500000000000009</v>
      </c>
      <c r="H5" s="18">
        <f>G5^2</f>
        <v>5.0625000000000038E-2</v>
      </c>
      <c r="I5" s="24">
        <f>G5/E5</f>
        <v>8.1967213114754134E-2</v>
      </c>
      <c r="V5" s="18">
        <f>E4</f>
        <v>2.52</v>
      </c>
      <c r="W5" s="18">
        <f>ABS(E5-V5)</f>
        <v>0.22500000000000009</v>
      </c>
      <c r="X5" s="18">
        <f>W5^2</f>
        <v>5.0625000000000038E-2</v>
      </c>
      <c r="Y5" s="24">
        <f>W5/E5</f>
        <v>8.1967213114754134E-2</v>
      </c>
    </row>
    <row r="6" spans="1:25" x14ac:dyDescent="0.25">
      <c r="A6" s="3">
        <v>3</v>
      </c>
      <c r="C6" s="3">
        <v>3</v>
      </c>
      <c r="D6" s="2">
        <v>40755</v>
      </c>
      <c r="E6" s="72">
        <v>2.5270000000000001</v>
      </c>
      <c r="F6" s="18">
        <f t="shared" ref="F6:F52" si="3">E5</f>
        <v>2.7450000000000001</v>
      </c>
      <c r="G6" s="18">
        <f t="shared" si="2"/>
        <v>0.21799999999999997</v>
      </c>
      <c r="H6" s="18">
        <f t="shared" ref="H6:H51" si="4">G6^2</f>
        <v>4.752399999999999E-2</v>
      </c>
      <c r="I6" s="24">
        <f t="shared" ref="I6:I51" si="5">G6/E6</f>
        <v>8.6268302334784316E-2</v>
      </c>
      <c r="V6" s="18">
        <f t="shared" ref="V6:V52" si="6">E5*$V$2+V5*(1-$V$2)</f>
        <v>2.7083522396479824</v>
      </c>
      <c r="W6" s="18">
        <f t="shared" ref="W6:W51" si="7">ABS(E6-V6)</f>
        <v>0.18135223964798231</v>
      </c>
      <c r="X6" s="18">
        <f t="shared" ref="X6:X51" si="8">W6^2</f>
        <v>3.2888634825339207E-2</v>
      </c>
      <c r="Y6" s="24">
        <f t="shared" ref="Y6:Y51" si="9">W6/E6</f>
        <v>7.1765824949735768E-2</v>
      </c>
    </row>
    <row r="7" spans="1:25" x14ac:dyDescent="0.25">
      <c r="A7" s="3">
        <v>4</v>
      </c>
      <c r="B7" s="4"/>
      <c r="C7" s="3">
        <v>4</v>
      </c>
      <c r="D7" s="2">
        <v>40847</v>
      </c>
      <c r="E7" s="72">
        <v>2.589</v>
      </c>
      <c r="F7" s="18">
        <f t="shared" si="3"/>
        <v>2.5270000000000001</v>
      </c>
      <c r="G7" s="18">
        <f t="shared" si="2"/>
        <v>6.1999999999999833E-2</v>
      </c>
      <c r="H7" s="18">
        <f t="shared" si="4"/>
        <v>3.8439999999999794E-3</v>
      </c>
      <c r="I7" s="24">
        <f t="shared" si="5"/>
        <v>2.3947470065662353E-2</v>
      </c>
      <c r="J7" s="18">
        <f t="shared" ref="J7:J52" si="10">AVERAGE(E4:E6)</f>
        <v>2.5973333333333337</v>
      </c>
      <c r="K7" s="18">
        <f t="shared" ref="K7:K51" si="11">ABS(E7-J7)</f>
        <v>8.3333333333337478E-3</v>
      </c>
      <c r="L7" s="18">
        <f t="shared" ref="L7:L51" si="12">K7^2</f>
        <v>6.9444444444451356E-5</v>
      </c>
      <c r="M7" s="24">
        <f>K7/E7</f>
        <v>3.2187459765676894E-3</v>
      </c>
      <c r="V7" s="18">
        <f t="shared" si="6"/>
        <v>2.5565384596352043</v>
      </c>
      <c r="W7" s="18">
        <f t="shared" si="7"/>
        <v>3.2461540364795649E-2</v>
      </c>
      <c r="X7" s="18">
        <f t="shared" si="8"/>
        <v>1.0537516028552572E-3</v>
      </c>
      <c r="Y7" s="24">
        <f t="shared" si="9"/>
        <v>1.2538254293084453E-2</v>
      </c>
    </row>
    <row r="8" spans="1:25" x14ac:dyDescent="0.25">
      <c r="A8" s="3">
        <v>5</v>
      </c>
      <c r="B8" s="6" t="s">
        <v>102</v>
      </c>
      <c r="C8" s="3">
        <v>1</v>
      </c>
      <c r="D8" s="2">
        <v>40939</v>
      </c>
      <c r="E8" s="72">
        <v>2.5569999999999999</v>
      </c>
      <c r="F8" s="18">
        <f t="shared" si="3"/>
        <v>2.589</v>
      </c>
      <c r="G8" s="18">
        <f t="shared" si="2"/>
        <v>3.2000000000000028E-2</v>
      </c>
      <c r="H8" s="18">
        <f t="shared" si="4"/>
        <v>1.0240000000000019E-3</v>
      </c>
      <c r="I8" s="24">
        <f t="shared" si="5"/>
        <v>1.2514665623777876E-2</v>
      </c>
      <c r="J8" s="18">
        <f t="shared" si="10"/>
        <v>2.6203333333333334</v>
      </c>
      <c r="K8" s="18">
        <f t="shared" si="11"/>
        <v>6.3333333333333464E-2</v>
      </c>
      <c r="L8" s="18">
        <f t="shared" si="12"/>
        <v>4.0111111111111276E-3</v>
      </c>
      <c r="M8" s="24">
        <f t="shared" ref="M8:M51" si="13">K8/E8</f>
        <v>2.4768609047060408E-2</v>
      </c>
      <c r="N8" s="18">
        <f t="shared" ref="N8:N52" si="14">AVERAGE(E4:E7)</f>
        <v>2.5952500000000001</v>
      </c>
      <c r="O8" s="18">
        <f t="shared" ref="O8:O51" si="15">ABS(E8-N8)</f>
        <v>3.8250000000000117E-2</v>
      </c>
      <c r="P8" s="18">
        <f>O8^2</f>
        <v>1.4630625000000091E-3</v>
      </c>
      <c r="Q8" s="24">
        <f>O8/E8</f>
        <v>1.4958936253422025E-2</v>
      </c>
      <c r="R8" s="18">
        <f t="shared" ref="R8:R52" si="16">(E7*4+E6*3+E5*2+E4*1)/10</f>
        <v>2.5947</v>
      </c>
      <c r="S8" s="18">
        <f t="shared" ref="S8:S51" si="17">ABS(E8-R8)</f>
        <v>3.7700000000000067E-2</v>
      </c>
      <c r="T8" s="18">
        <f>S8^2</f>
        <v>1.421290000000005E-3</v>
      </c>
      <c r="U8" s="24">
        <f>S8/E8</f>
        <v>1.4743840438013323E-2</v>
      </c>
      <c r="V8" s="18">
        <f t="shared" si="6"/>
        <v>2.5837126988802384</v>
      </c>
      <c r="W8" s="18">
        <f t="shared" si="7"/>
        <v>2.6712698880238417E-2</v>
      </c>
      <c r="X8" s="18">
        <f t="shared" si="8"/>
        <v>7.1356828146629074E-4</v>
      </c>
      <c r="Y8" s="24">
        <f t="shared" si="9"/>
        <v>1.0446890449839036E-2</v>
      </c>
    </row>
    <row r="9" spans="1:25" x14ac:dyDescent="0.25">
      <c r="A9" s="3">
        <v>6</v>
      </c>
      <c r="C9" s="3">
        <v>2</v>
      </c>
      <c r="D9" s="2">
        <v>41029</v>
      </c>
      <c r="E9" s="72">
        <v>2.9049999999999998</v>
      </c>
      <c r="F9" s="18">
        <f t="shared" si="3"/>
        <v>2.5569999999999999</v>
      </c>
      <c r="G9" s="18">
        <f t="shared" si="2"/>
        <v>0.34799999999999986</v>
      </c>
      <c r="H9" s="18">
        <f t="shared" si="4"/>
        <v>0.12110399999999991</v>
      </c>
      <c r="I9" s="24">
        <f t="shared" si="5"/>
        <v>0.11979345955249567</v>
      </c>
      <c r="J9" s="18">
        <f t="shared" si="10"/>
        <v>2.5576666666666665</v>
      </c>
      <c r="K9" s="18">
        <f t="shared" si="11"/>
        <v>0.34733333333333327</v>
      </c>
      <c r="L9" s="18">
        <f t="shared" si="12"/>
        <v>0.1206404444444444</v>
      </c>
      <c r="M9" s="24">
        <f t="shared" si="13"/>
        <v>0.11956397016637979</v>
      </c>
      <c r="N9" s="18">
        <f t="shared" si="14"/>
        <v>2.6045000000000003</v>
      </c>
      <c r="O9" s="18">
        <f t="shared" si="15"/>
        <v>0.30049999999999955</v>
      </c>
      <c r="P9" s="18">
        <f t="shared" ref="P9:P51" si="18">O9^2</f>
        <v>9.0300249999999721E-2</v>
      </c>
      <c r="Q9" s="24">
        <f t="shared" ref="Q9:Q51" si="19">O9/E9</f>
        <v>0.10344234079173824</v>
      </c>
      <c r="R9" s="18">
        <f t="shared" si="16"/>
        <v>2.5794000000000001</v>
      </c>
      <c r="S9" s="18">
        <f t="shared" si="17"/>
        <v>0.32559999999999967</v>
      </c>
      <c r="T9" s="18">
        <f t="shared" ref="T9:T51" si="20">S9^2</f>
        <v>0.10601535999999978</v>
      </c>
      <c r="U9" s="24">
        <f t="shared" ref="U9:U51" si="21">S9/E9</f>
        <v>0.11208261617900162</v>
      </c>
      <c r="V9" s="18">
        <f t="shared" si="6"/>
        <v>2.5613509359418605</v>
      </c>
      <c r="W9" s="18">
        <f t="shared" si="7"/>
        <v>0.34364906405813933</v>
      </c>
      <c r="X9" s="18">
        <f t="shared" si="8"/>
        <v>0.11809467922803515</v>
      </c>
      <c r="Y9" s="24">
        <f t="shared" si="9"/>
        <v>0.11829571912500494</v>
      </c>
    </row>
    <row r="10" spans="1:25" x14ac:dyDescent="0.25">
      <c r="A10" s="3">
        <v>7</v>
      </c>
      <c r="C10" s="3">
        <v>3</v>
      </c>
      <c r="D10" s="2">
        <v>41121</v>
      </c>
      <c r="E10" s="72">
        <v>2.6680000000000001</v>
      </c>
      <c r="F10" s="18">
        <f t="shared" si="3"/>
        <v>2.9049999999999998</v>
      </c>
      <c r="G10" s="18">
        <f t="shared" si="2"/>
        <v>0.23699999999999966</v>
      </c>
      <c r="H10" s="18">
        <f t="shared" si="4"/>
        <v>5.6168999999999837E-2</v>
      </c>
      <c r="I10" s="24">
        <f t="shared" si="5"/>
        <v>8.8830584707646043E-2</v>
      </c>
      <c r="J10" s="18">
        <f t="shared" si="10"/>
        <v>2.6836666666666669</v>
      </c>
      <c r="K10" s="18">
        <f t="shared" si="11"/>
        <v>1.5666666666666718E-2</v>
      </c>
      <c r="L10" s="18">
        <f t="shared" si="12"/>
        <v>2.4544444444444603E-4</v>
      </c>
      <c r="M10" s="24">
        <f t="shared" si="13"/>
        <v>5.8720639680160105E-3</v>
      </c>
      <c r="N10" s="18">
        <f t="shared" si="14"/>
        <v>2.6444999999999999</v>
      </c>
      <c r="O10" s="18">
        <f t="shared" si="15"/>
        <v>2.3500000000000298E-2</v>
      </c>
      <c r="P10" s="18">
        <f t="shared" si="18"/>
        <v>5.5225000000001399E-4</v>
      </c>
      <c r="Q10" s="24">
        <f t="shared" si="19"/>
        <v>8.8080959520240986E-3</v>
      </c>
      <c r="R10" s="18">
        <f t="shared" si="16"/>
        <v>2.6995999999999998</v>
      </c>
      <c r="S10" s="18">
        <f t="shared" si="17"/>
        <v>3.1599999999999628E-2</v>
      </c>
      <c r="T10" s="18">
        <f t="shared" si="20"/>
        <v>9.9855999999997648E-4</v>
      </c>
      <c r="U10" s="24">
        <f t="shared" si="21"/>
        <v>1.1844077961019351E-2</v>
      </c>
      <c r="V10" s="18">
        <f t="shared" si="6"/>
        <v>2.849026806467565</v>
      </c>
      <c r="W10" s="18">
        <f t="shared" si="7"/>
        <v>0.18102680646756486</v>
      </c>
      <c r="X10" s="18">
        <f t="shared" si="8"/>
        <v>3.2770704659845183E-2</v>
      </c>
      <c r="Y10" s="24">
        <f t="shared" si="9"/>
        <v>6.7851126861905864E-2</v>
      </c>
    </row>
    <row r="11" spans="1:25" x14ac:dyDescent="0.25">
      <c r="A11" s="3">
        <v>8</v>
      </c>
      <c r="B11" s="7"/>
      <c r="C11" s="3">
        <v>4</v>
      </c>
      <c r="D11" s="2">
        <v>41213</v>
      </c>
      <c r="E11" s="72">
        <v>2.895</v>
      </c>
      <c r="F11" s="18">
        <f t="shared" si="3"/>
        <v>2.6680000000000001</v>
      </c>
      <c r="G11" s="18">
        <f t="shared" si="2"/>
        <v>0.22699999999999987</v>
      </c>
      <c r="H11" s="18">
        <f t="shared" si="4"/>
        <v>5.1528999999999943E-2</v>
      </c>
      <c r="I11" s="24">
        <f t="shared" si="5"/>
        <v>7.8411053540587167E-2</v>
      </c>
      <c r="J11" s="18">
        <f t="shared" si="10"/>
        <v>2.7099999999999995</v>
      </c>
      <c r="K11" s="18">
        <f t="shared" si="11"/>
        <v>0.1850000000000005</v>
      </c>
      <c r="L11" s="18">
        <f t="shared" si="12"/>
        <v>3.4225000000000186E-2</v>
      </c>
      <c r="M11" s="24">
        <f t="shared" si="13"/>
        <v>6.3903281519862007E-2</v>
      </c>
      <c r="N11" s="18">
        <f t="shared" si="14"/>
        <v>2.6797500000000003</v>
      </c>
      <c r="O11" s="18">
        <f t="shared" si="15"/>
        <v>0.21524999999999972</v>
      </c>
      <c r="P11" s="18">
        <f t="shared" si="18"/>
        <v>4.6332562499999883E-2</v>
      </c>
      <c r="Q11" s="24">
        <f t="shared" si="19"/>
        <v>7.4352331606217514E-2</v>
      </c>
      <c r="R11" s="18">
        <f t="shared" si="16"/>
        <v>2.7090000000000001</v>
      </c>
      <c r="S11" s="18">
        <f t="shared" si="17"/>
        <v>0.18599999999999994</v>
      </c>
      <c r="T11" s="18">
        <f t="shared" si="20"/>
        <v>3.4595999999999981E-2</v>
      </c>
      <c r="U11" s="24">
        <f t="shared" si="21"/>
        <v>6.4248704663212419E-2</v>
      </c>
      <c r="V11" s="18">
        <f t="shared" si="6"/>
        <v>2.6974854534253976</v>
      </c>
      <c r="W11" s="18">
        <f t="shared" si="7"/>
        <v>0.19751454657460243</v>
      </c>
      <c r="X11" s="18">
        <f t="shared" si="8"/>
        <v>3.9011996108570791E-2</v>
      </c>
      <c r="Y11" s="24">
        <f t="shared" si="9"/>
        <v>6.8226095535268538E-2</v>
      </c>
    </row>
    <row r="12" spans="1:25" x14ac:dyDescent="0.25">
      <c r="A12" s="3">
        <v>9</v>
      </c>
      <c r="B12" s="6" t="s">
        <v>103</v>
      </c>
      <c r="C12" s="3">
        <v>1</v>
      </c>
      <c r="D12" s="2">
        <v>41305</v>
      </c>
      <c r="E12" s="72">
        <v>2.6970000000000001</v>
      </c>
      <c r="F12" s="18">
        <f t="shared" si="3"/>
        <v>2.895</v>
      </c>
      <c r="G12" s="18">
        <f t="shared" si="2"/>
        <v>0.19799999999999995</v>
      </c>
      <c r="H12" s="18">
        <f t="shared" si="4"/>
        <v>3.9203999999999982E-2</v>
      </c>
      <c r="I12" s="24">
        <f t="shared" si="5"/>
        <v>7.3414905450500542E-2</v>
      </c>
      <c r="J12" s="18">
        <f t="shared" si="10"/>
        <v>2.8226666666666667</v>
      </c>
      <c r="K12" s="18">
        <f t="shared" si="11"/>
        <v>0.12566666666666659</v>
      </c>
      <c r="L12" s="18">
        <f t="shared" si="12"/>
        <v>1.5792111111111094E-2</v>
      </c>
      <c r="M12" s="24">
        <f t="shared" si="13"/>
        <v>4.6594982078853021E-2</v>
      </c>
      <c r="N12" s="18">
        <f t="shared" si="14"/>
        <v>2.7562499999999996</v>
      </c>
      <c r="O12" s="18">
        <f t="shared" si="15"/>
        <v>5.9249999999999581E-2</v>
      </c>
      <c r="P12" s="18">
        <f t="shared" si="18"/>
        <v>3.5105624999999504E-3</v>
      </c>
      <c r="Q12" s="24">
        <f t="shared" si="19"/>
        <v>2.1968854282535994E-2</v>
      </c>
      <c r="R12" s="18">
        <f t="shared" si="16"/>
        <v>2.7951000000000001</v>
      </c>
      <c r="S12" s="18">
        <f t="shared" si="17"/>
        <v>9.8100000000000076E-2</v>
      </c>
      <c r="T12" s="18">
        <f t="shared" si="20"/>
        <v>9.6236100000000151E-3</v>
      </c>
      <c r="U12" s="24">
        <f t="shared" si="21"/>
        <v>3.6373748609566214E-2</v>
      </c>
      <c r="V12" s="18">
        <f t="shared" si="6"/>
        <v>2.8628290410270956</v>
      </c>
      <c r="W12" s="18">
        <f t="shared" si="7"/>
        <v>0.1658290410270955</v>
      </c>
      <c r="X12" s="18">
        <f t="shared" si="8"/>
        <v>2.7499270847966124E-2</v>
      </c>
      <c r="Y12" s="24">
        <f t="shared" si="9"/>
        <v>6.1486481656320167E-2</v>
      </c>
    </row>
    <row r="13" spans="1:25" x14ac:dyDescent="0.25">
      <c r="A13" s="3">
        <v>10</v>
      </c>
      <c r="C13" s="3">
        <v>2</v>
      </c>
      <c r="D13" s="2">
        <v>41394</v>
      </c>
      <c r="E13" s="72">
        <v>3.1309999999999998</v>
      </c>
      <c r="F13" s="18">
        <f t="shared" si="3"/>
        <v>2.6970000000000001</v>
      </c>
      <c r="G13" s="18">
        <f t="shared" si="2"/>
        <v>0.43399999999999972</v>
      </c>
      <c r="H13" s="18">
        <f t="shared" si="4"/>
        <v>0.18835599999999975</v>
      </c>
      <c r="I13" s="24">
        <f t="shared" si="5"/>
        <v>0.13861386138613854</v>
      </c>
      <c r="J13" s="18">
        <f t="shared" si="10"/>
        <v>2.7533333333333339</v>
      </c>
      <c r="K13" s="18">
        <f t="shared" si="11"/>
        <v>0.37766666666666593</v>
      </c>
      <c r="L13" s="18">
        <f t="shared" si="12"/>
        <v>0.14263211111111054</v>
      </c>
      <c r="M13" s="24">
        <f t="shared" si="13"/>
        <v>0.12062173959331395</v>
      </c>
      <c r="N13" s="18">
        <f t="shared" si="14"/>
        <v>2.7912499999999998</v>
      </c>
      <c r="O13" s="18">
        <f t="shared" si="15"/>
        <v>0.33975</v>
      </c>
      <c r="P13" s="18">
        <f t="shared" si="18"/>
        <v>0.1154300625</v>
      </c>
      <c r="Q13" s="24">
        <f t="shared" si="19"/>
        <v>0.10851165761737465</v>
      </c>
      <c r="R13" s="18">
        <f t="shared" si="16"/>
        <v>2.7713999999999999</v>
      </c>
      <c r="S13" s="18">
        <f t="shared" si="17"/>
        <v>0.35959999999999992</v>
      </c>
      <c r="T13" s="18">
        <f t="shared" si="20"/>
        <v>0.12931215999999995</v>
      </c>
      <c r="U13" s="24">
        <f t="shared" si="21"/>
        <v>0.11485148514851483</v>
      </c>
      <c r="V13" s="18">
        <f t="shared" si="6"/>
        <v>2.7240100575776265</v>
      </c>
      <c r="W13" s="18">
        <f t="shared" si="7"/>
        <v>0.4069899424223733</v>
      </c>
      <c r="X13" s="18">
        <f t="shared" si="8"/>
        <v>0.16564081323296673</v>
      </c>
      <c r="Y13" s="24">
        <f t="shared" si="9"/>
        <v>0.12998720613937187</v>
      </c>
    </row>
    <row r="14" spans="1:25" x14ac:dyDescent="0.25">
      <c r="A14" s="3">
        <v>11</v>
      </c>
      <c r="C14" s="3">
        <v>3</v>
      </c>
      <c r="D14" s="2">
        <v>41486</v>
      </c>
      <c r="E14" s="72">
        <v>3.9750000000000001</v>
      </c>
      <c r="F14" s="18">
        <f t="shared" si="3"/>
        <v>3.1309999999999998</v>
      </c>
      <c r="G14" s="18">
        <f t="shared" si="2"/>
        <v>0.84400000000000031</v>
      </c>
      <c r="H14" s="18">
        <f t="shared" si="4"/>
        <v>0.71233600000000052</v>
      </c>
      <c r="I14" s="24">
        <f t="shared" si="5"/>
        <v>0.21232704402515731</v>
      </c>
      <c r="J14" s="18">
        <f t="shared" si="10"/>
        <v>2.9076666666666671</v>
      </c>
      <c r="K14" s="18">
        <f t="shared" si="11"/>
        <v>1.067333333333333</v>
      </c>
      <c r="L14" s="18">
        <f t="shared" si="12"/>
        <v>1.1392004444444437</v>
      </c>
      <c r="M14" s="24">
        <f t="shared" si="13"/>
        <v>0.26851153039832276</v>
      </c>
      <c r="N14" s="18">
        <f t="shared" si="14"/>
        <v>2.8477500000000004</v>
      </c>
      <c r="O14" s="18">
        <f t="shared" si="15"/>
        <v>1.1272499999999996</v>
      </c>
      <c r="P14" s="18">
        <f t="shared" si="18"/>
        <v>1.2706925624999992</v>
      </c>
      <c r="Q14" s="24">
        <f t="shared" si="19"/>
        <v>0.28358490566037725</v>
      </c>
      <c r="R14" s="18">
        <f t="shared" si="16"/>
        <v>2.9073000000000002</v>
      </c>
      <c r="S14" s="18">
        <f t="shared" si="17"/>
        <v>1.0676999999999999</v>
      </c>
      <c r="T14" s="18">
        <f t="shared" si="20"/>
        <v>1.1399832899999998</v>
      </c>
      <c r="U14" s="24">
        <f t="shared" si="21"/>
        <v>0.26860377358490561</v>
      </c>
      <c r="V14" s="18">
        <f t="shared" si="6"/>
        <v>3.0647099116641039</v>
      </c>
      <c r="W14" s="18">
        <f t="shared" si="7"/>
        <v>0.9102900883358962</v>
      </c>
      <c r="X14" s="18">
        <f t="shared" si="8"/>
        <v>0.82862804492257369</v>
      </c>
      <c r="Y14" s="24">
        <f t="shared" si="9"/>
        <v>0.22900379580777264</v>
      </c>
    </row>
    <row r="15" spans="1:25" x14ac:dyDescent="0.25">
      <c r="A15" s="3">
        <v>12</v>
      </c>
      <c r="B15" s="7"/>
      <c r="C15" s="3">
        <v>4</v>
      </c>
      <c r="D15" s="2">
        <v>41578</v>
      </c>
      <c r="E15" s="72">
        <v>3.7749999999999999</v>
      </c>
      <c r="F15" s="18">
        <f t="shared" si="3"/>
        <v>3.9750000000000001</v>
      </c>
      <c r="G15" s="18">
        <f t="shared" si="2"/>
        <v>0.20000000000000018</v>
      </c>
      <c r="H15" s="18">
        <f t="shared" si="4"/>
        <v>4.000000000000007E-2</v>
      </c>
      <c r="I15" s="24">
        <f t="shared" si="5"/>
        <v>5.2980132450331174E-2</v>
      </c>
      <c r="J15" s="18">
        <f t="shared" si="10"/>
        <v>3.2676666666666665</v>
      </c>
      <c r="K15" s="18">
        <f t="shared" si="11"/>
        <v>0.50733333333333341</v>
      </c>
      <c r="L15" s="18">
        <f t="shared" si="12"/>
        <v>0.25738711111111118</v>
      </c>
      <c r="M15" s="24">
        <f t="shared" si="13"/>
        <v>0.13439293598233998</v>
      </c>
      <c r="N15" s="18">
        <f t="shared" si="14"/>
        <v>3.1745000000000001</v>
      </c>
      <c r="O15" s="18">
        <f t="shared" si="15"/>
        <v>0.60049999999999981</v>
      </c>
      <c r="P15" s="18">
        <f t="shared" si="18"/>
        <v>0.36060024999999979</v>
      </c>
      <c r="Q15" s="24">
        <f t="shared" si="19"/>
        <v>0.15907284768211916</v>
      </c>
      <c r="R15" s="18">
        <f t="shared" si="16"/>
        <v>3.3582000000000001</v>
      </c>
      <c r="S15" s="18">
        <f t="shared" si="17"/>
        <v>0.41679999999999984</v>
      </c>
      <c r="T15" s="18">
        <f t="shared" si="20"/>
        <v>0.17372223999999986</v>
      </c>
      <c r="U15" s="24">
        <f t="shared" si="21"/>
        <v>0.11041059602649003</v>
      </c>
      <c r="V15" s="18">
        <f t="shared" si="6"/>
        <v>3.8267329199637743</v>
      </c>
      <c r="W15" s="18">
        <f t="shared" si="7"/>
        <v>5.1732919963774382E-2</v>
      </c>
      <c r="X15" s="18">
        <f t="shared" si="8"/>
        <v>2.676295007978286E-3</v>
      </c>
      <c r="Y15" s="24">
        <f t="shared" si="9"/>
        <v>1.3704084758615731E-2</v>
      </c>
    </row>
    <row r="16" spans="1:25" x14ac:dyDescent="0.25">
      <c r="A16" s="3">
        <v>13</v>
      </c>
      <c r="B16" s="6" t="s">
        <v>104</v>
      </c>
      <c r="C16" s="3">
        <v>1</v>
      </c>
      <c r="D16" s="2">
        <v>41670</v>
      </c>
      <c r="E16" s="72">
        <v>3.6960000000000002</v>
      </c>
      <c r="F16" s="18">
        <f t="shared" si="3"/>
        <v>3.7749999999999999</v>
      </c>
      <c r="G16" s="18">
        <f t="shared" si="2"/>
        <v>7.8999999999999737E-2</v>
      </c>
      <c r="H16" s="18">
        <f t="shared" si="4"/>
        <v>6.2409999999999584E-3</v>
      </c>
      <c r="I16" s="24">
        <f t="shared" si="5"/>
        <v>2.1374458874458803E-2</v>
      </c>
      <c r="J16" s="18">
        <f t="shared" si="10"/>
        <v>3.6270000000000002</v>
      </c>
      <c r="K16" s="18">
        <f t="shared" si="11"/>
        <v>6.899999999999995E-2</v>
      </c>
      <c r="L16" s="18">
        <f t="shared" si="12"/>
        <v>4.7609999999999935E-3</v>
      </c>
      <c r="M16" s="24">
        <f t="shared" si="13"/>
        <v>1.8668831168831154E-2</v>
      </c>
      <c r="N16" s="18">
        <f t="shared" si="14"/>
        <v>3.3944999999999999</v>
      </c>
      <c r="O16" s="18">
        <f t="shared" si="15"/>
        <v>0.30150000000000032</v>
      </c>
      <c r="P16" s="18">
        <f t="shared" si="18"/>
        <v>9.0902250000000198E-2</v>
      </c>
      <c r="Q16" s="24">
        <f t="shared" si="19"/>
        <v>8.1574675324675411E-2</v>
      </c>
      <c r="R16" s="18">
        <f t="shared" si="16"/>
        <v>3.5984000000000003</v>
      </c>
      <c r="S16" s="18">
        <f t="shared" si="17"/>
        <v>9.7599999999999909E-2</v>
      </c>
      <c r="T16" s="18">
        <f t="shared" si="20"/>
        <v>9.5257599999999821E-3</v>
      </c>
      <c r="U16" s="24">
        <f t="shared" si="21"/>
        <v>2.6406926406926382E-2</v>
      </c>
      <c r="V16" s="18">
        <f t="shared" si="6"/>
        <v>3.7834262029028558</v>
      </c>
      <c r="W16" s="18">
        <f t="shared" si="7"/>
        <v>8.7426202902855632E-2</v>
      </c>
      <c r="X16" s="18">
        <f t="shared" si="8"/>
        <v>7.6433409540112825E-3</v>
      </c>
      <c r="Y16" s="24">
        <f t="shared" si="9"/>
        <v>2.3654275677179554E-2</v>
      </c>
    </row>
    <row r="17" spans="1:25" x14ac:dyDescent="0.25">
      <c r="A17" s="3">
        <v>14</v>
      </c>
      <c r="C17" s="3">
        <v>2</v>
      </c>
      <c r="D17" s="2">
        <v>41759</v>
      </c>
      <c r="E17" s="72">
        <v>4.181</v>
      </c>
      <c r="F17" s="18">
        <f t="shared" si="3"/>
        <v>3.6960000000000002</v>
      </c>
      <c r="G17" s="18">
        <f t="shared" si="2"/>
        <v>0.48499999999999988</v>
      </c>
      <c r="H17" s="18">
        <f t="shared" si="4"/>
        <v>0.23522499999999988</v>
      </c>
      <c r="I17" s="24">
        <f t="shared" si="5"/>
        <v>0.11600095670892129</v>
      </c>
      <c r="J17" s="18">
        <f t="shared" si="10"/>
        <v>3.8153333333333332</v>
      </c>
      <c r="K17" s="18">
        <f t="shared" si="11"/>
        <v>0.36566666666666681</v>
      </c>
      <c r="L17" s="18">
        <f t="shared" si="12"/>
        <v>0.13371211111111123</v>
      </c>
      <c r="M17" s="24">
        <f t="shared" si="13"/>
        <v>8.7459140556485723E-2</v>
      </c>
      <c r="N17" s="18">
        <f t="shared" si="14"/>
        <v>3.64425</v>
      </c>
      <c r="O17" s="18">
        <f t="shared" si="15"/>
        <v>0.53675000000000006</v>
      </c>
      <c r="P17" s="18">
        <f t="shared" si="18"/>
        <v>0.28810056250000005</v>
      </c>
      <c r="Q17" s="24">
        <f t="shared" si="19"/>
        <v>0.1283783783783784</v>
      </c>
      <c r="R17" s="18">
        <f t="shared" si="16"/>
        <v>3.7190000000000003</v>
      </c>
      <c r="S17" s="18">
        <f t="shared" si="17"/>
        <v>0.46199999999999974</v>
      </c>
      <c r="T17" s="18">
        <f t="shared" si="20"/>
        <v>0.21344399999999977</v>
      </c>
      <c r="U17" s="24">
        <f t="shared" si="21"/>
        <v>0.11049988041138477</v>
      </c>
      <c r="V17" s="18">
        <f t="shared" si="6"/>
        <v>3.7102398868109812</v>
      </c>
      <c r="W17" s="18">
        <f t="shared" si="7"/>
        <v>0.47076011318901889</v>
      </c>
      <c r="X17" s="18">
        <f t="shared" si="8"/>
        <v>0.22161508416973788</v>
      </c>
      <c r="Y17" s="24">
        <f t="shared" si="9"/>
        <v>0.11259510002129129</v>
      </c>
    </row>
    <row r="18" spans="1:25" x14ac:dyDescent="0.25">
      <c r="A18" s="3">
        <v>15</v>
      </c>
      <c r="C18" s="3">
        <v>3</v>
      </c>
      <c r="D18" s="2">
        <v>41851</v>
      </c>
      <c r="E18" s="72">
        <v>3.0059999999999998</v>
      </c>
      <c r="F18" s="18">
        <f t="shared" si="3"/>
        <v>4.181</v>
      </c>
      <c r="G18" s="18">
        <f t="shared" si="2"/>
        <v>1.1750000000000003</v>
      </c>
      <c r="H18" s="18">
        <f t="shared" si="4"/>
        <v>1.3806250000000007</v>
      </c>
      <c r="I18" s="24">
        <f t="shared" si="5"/>
        <v>0.39088489687292094</v>
      </c>
      <c r="J18" s="18">
        <f t="shared" si="10"/>
        <v>3.8840000000000003</v>
      </c>
      <c r="K18" s="18">
        <f t="shared" si="11"/>
        <v>0.87800000000000056</v>
      </c>
      <c r="L18" s="18">
        <f t="shared" si="12"/>
        <v>0.77088400000000101</v>
      </c>
      <c r="M18" s="24">
        <f t="shared" si="13"/>
        <v>0.29208250166334021</v>
      </c>
      <c r="N18" s="18">
        <f t="shared" si="14"/>
        <v>3.9067499999999997</v>
      </c>
      <c r="O18" s="18">
        <f t="shared" si="15"/>
        <v>0.90074999999999994</v>
      </c>
      <c r="P18" s="18">
        <f t="shared" si="18"/>
        <v>0.81135056249999993</v>
      </c>
      <c r="Q18" s="24">
        <f t="shared" si="19"/>
        <v>0.29965069860279442</v>
      </c>
      <c r="R18" s="18">
        <f t="shared" si="16"/>
        <v>3.9337000000000004</v>
      </c>
      <c r="S18" s="18">
        <f t="shared" si="17"/>
        <v>0.92770000000000064</v>
      </c>
      <c r="T18" s="18">
        <f t="shared" si="20"/>
        <v>0.86062729000000115</v>
      </c>
      <c r="U18" s="24">
        <f t="shared" si="21"/>
        <v>0.30861610113107141</v>
      </c>
      <c r="V18" s="18">
        <f t="shared" si="6"/>
        <v>4.1043230941713791</v>
      </c>
      <c r="W18" s="18">
        <f t="shared" si="7"/>
        <v>1.0983230941713793</v>
      </c>
      <c r="X18" s="18">
        <f t="shared" si="8"/>
        <v>1.2063136191901924</v>
      </c>
      <c r="Y18" s="24">
        <f t="shared" si="9"/>
        <v>0.36537694416878891</v>
      </c>
    </row>
    <row r="19" spans="1:25" x14ac:dyDescent="0.25">
      <c r="A19" s="3">
        <v>16</v>
      </c>
      <c r="B19" s="7"/>
      <c r="C19" s="3">
        <v>4</v>
      </c>
      <c r="D19" s="2">
        <v>41943</v>
      </c>
      <c r="E19" s="72">
        <v>3.0249999999999999</v>
      </c>
      <c r="F19" s="18">
        <f t="shared" si="3"/>
        <v>3.0059999999999998</v>
      </c>
      <c r="G19" s="18">
        <f t="shared" si="2"/>
        <v>1.9000000000000128E-2</v>
      </c>
      <c r="H19" s="18">
        <f t="shared" si="4"/>
        <v>3.6100000000000487E-4</v>
      </c>
      <c r="I19" s="24">
        <f t="shared" si="5"/>
        <v>6.2809917355372323E-3</v>
      </c>
      <c r="J19" s="18">
        <f t="shared" si="10"/>
        <v>3.6276666666666668</v>
      </c>
      <c r="K19" s="18">
        <f t="shared" si="11"/>
        <v>0.60266666666666691</v>
      </c>
      <c r="L19" s="18">
        <f t="shared" si="12"/>
        <v>0.36320711111111142</v>
      </c>
      <c r="M19" s="24">
        <f t="shared" si="13"/>
        <v>0.19922865013774113</v>
      </c>
      <c r="N19" s="18">
        <f t="shared" si="14"/>
        <v>3.6645000000000003</v>
      </c>
      <c r="O19" s="18">
        <f t="shared" si="15"/>
        <v>0.6395000000000004</v>
      </c>
      <c r="P19" s="18">
        <f t="shared" si="18"/>
        <v>0.40896025000000052</v>
      </c>
      <c r="Q19" s="24">
        <f t="shared" si="19"/>
        <v>0.21140495867768608</v>
      </c>
      <c r="R19" s="18">
        <f t="shared" si="16"/>
        <v>3.5734000000000004</v>
      </c>
      <c r="S19" s="18">
        <f t="shared" si="17"/>
        <v>0.54840000000000044</v>
      </c>
      <c r="T19" s="18">
        <f t="shared" si="20"/>
        <v>0.30074256000000049</v>
      </c>
      <c r="U19" s="24">
        <f t="shared" si="21"/>
        <v>0.18128925619834727</v>
      </c>
      <c r="V19" s="18">
        <f t="shared" si="6"/>
        <v>3.1848936957523515</v>
      </c>
      <c r="W19" s="18">
        <f t="shared" si="7"/>
        <v>0.15989369575235157</v>
      </c>
      <c r="X19" s="18">
        <f t="shared" si="8"/>
        <v>2.556599394134557E-2</v>
      </c>
      <c r="Y19" s="24">
        <f t="shared" si="9"/>
        <v>5.2857420083422008E-2</v>
      </c>
    </row>
    <row r="20" spans="1:25" x14ac:dyDescent="0.25">
      <c r="A20" s="3">
        <v>17</v>
      </c>
      <c r="B20" s="6" t="s">
        <v>105</v>
      </c>
      <c r="C20" s="3">
        <v>1</v>
      </c>
      <c r="D20" s="2">
        <v>42035</v>
      </c>
      <c r="E20" s="72">
        <v>3.4279999999999999</v>
      </c>
      <c r="F20" s="18">
        <f t="shared" si="3"/>
        <v>3.0249999999999999</v>
      </c>
      <c r="G20" s="18">
        <f t="shared" si="2"/>
        <v>0.40300000000000002</v>
      </c>
      <c r="H20" s="18">
        <f t="shared" si="4"/>
        <v>0.16240900000000003</v>
      </c>
      <c r="I20" s="24">
        <f t="shared" si="5"/>
        <v>0.11756126021003502</v>
      </c>
      <c r="J20" s="18">
        <f t="shared" si="10"/>
        <v>3.4039999999999999</v>
      </c>
      <c r="K20" s="18">
        <f t="shared" si="11"/>
        <v>2.4000000000000021E-2</v>
      </c>
      <c r="L20" s="18">
        <f t="shared" si="12"/>
        <v>5.7600000000000099E-4</v>
      </c>
      <c r="M20" s="24">
        <f t="shared" si="13"/>
        <v>7.0011668611435303E-3</v>
      </c>
      <c r="N20" s="18">
        <f t="shared" si="14"/>
        <v>3.4770000000000003</v>
      </c>
      <c r="O20" s="18">
        <f t="shared" si="15"/>
        <v>4.9000000000000377E-2</v>
      </c>
      <c r="P20" s="18">
        <f t="shared" si="18"/>
        <v>2.4010000000000368E-3</v>
      </c>
      <c r="Q20" s="24">
        <f t="shared" si="19"/>
        <v>1.4294049008168138E-2</v>
      </c>
      <c r="R20" s="18">
        <f t="shared" si="16"/>
        <v>3.3175999999999997</v>
      </c>
      <c r="S20" s="18">
        <f t="shared" si="17"/>
        <v>0.11040000000000028</v>
      </c>
      <c r="T20" s="18">
        <f t="shared" si="20"/>
        <v>1.2188160000000061E-2</v>
      </c>
      <c r="U20" s="24">
        <f t="shared" si="21"/>
        <v>3.2205367561260294E-2</v>
      </c>
      <c r="V20" s="18">
        <f t="shared" si="6"/>
        <v>3.0510433148610248</v>
      </c>
      <c r="W20" s="18">
        <f t="shared" si="7"/>
        <v>0.37695668513897518</v>
      </c>
      <c r="X20" s="18">
        <f t="shared" si="8"/>
        <v>0.14209634247096448</v>
      </c>
      <c r="Y20" s="24">
        <f t="shared" si="9"/>
        <v>0.10996402717006278</v>
      </c>
    </row>
    <row r="21" spans="1:25" x14ac:dyDescent="0.25">
      <c r="A21" s="3">
        <v>18</v>
      </c>
      <c r="C21" s="3">
        <v>2</v>
      </c>
      <c r="D21" s="2">
        <v>42124</v>
      </c>
      <c r="E21" s="72">
        <v>3.5129999999999999</v>
      </c>
      <c r="F21" s="18">
        <f t="shared" si="3"/>
        <v>3.4279999999999999</v>
      </c>
      <c r="G21" s="18">
        <f t="shared" si="2"/>
        <v>8.4999999999999964E-2</v>
      </c>
      <c r="H21" s="18">
        <f t="shared" si="4"/>
        <v>7.2249999999999936E-3</v>
      </c>
      <c r="I21" s="24">
        <f t="shared" si="5"/>
        <v>2.4195844007970386E-2</v>
      </c>
      <c r="J21" s="18">
        <f t="shared" si="10"/>
        <v>3.153</v>
      </c>
      <c r="K21" s="18">
        <f t="shared" si="11"/>
        <v>0.35999999999999988</v>
      </c>
      <c r="L21" s="18">
        <f t="shared" si="12"/>
        <v>0.12959999999999991</v>
      </c>
      <c r="M21" s="24">
        <f t="shared" si="13"/>
        <v>0.10247651579846281</v>
      </c>
      <c r="N21" s="18">
        <f t="shared" si="14"/>
        <v>3.41</v>
      </c>
      <c r="O21" s="18">
        <f t="shared" si="15"/>
        <v>0.10299999999999976</v>
      </c>
      <c r="P21" s="18">
        <f t="shared" si="18"/>
        <v>1.060899999999995E-2</v>
      </c>
      <c r="Q21" s="24">
        <f t="shared" si="19"/>
        <v>2.931966979789347E-2</v>
      </c>
      <c r="R21" s="18">
        <f t="shared" si="16"/>
        <v>3.2979999999999996</v>
      </c>
      <c r="S21" s="18">
        <f t="shared" si="17"/>
        <v>0.2150000000000003</v>
      </c>
      <c r="T21" s="18">
        <f t="shared" si="20"/>
        <v>4.6225000000000127E-2</v>
      </c>
      <c r="U21" s="24">
        <f t="shared" si="21"/>
        <v>6.1201252490748738E-2</v>
      </c>
      <c r="V21" s="18">
        <f t="shared" si="6"/>
        <v>3.3666016966219372</v>
      </c>
      <c r="W21" s="18">
        <f t="shared" si="7"/>
        <v>0.1463983033780627</v>
      </c>
      <c r="X21" s="18">
        <f t="shared" si="8"/>
        <v>2.1432463231975285E-2</v>
      </c>
      <c r="Y21" s="24">
        <f t="shared" si="9"/>
        <v>4.1673300136083891E-2</v>
      </c>
    </row>
    <row r="22" spans="1:25" x14ac:dyDescent="0.25">
      <c r="A22" s="3">
        <v>19</v>
      </c>
      <c r="C22" s="3">
        <v>3</v>
      </c>
      <c r="D22" s="2">
        <v>42216</v>
      </c>
      <c r="E22" s="72">
        <v>3.6070000000000002</v>
      </c>
      <c r="F22" s="18">
        <f t="shared" si="3"/>
        <v>3.5129999999999999</v>
      </c>
      <c r="G22" s="18">
        <f t="shared" si="2"/>
        <v>9.4000000000000306E-2</v>
      </c>
      <c r="H22" s="18">
        <f t="shared" si="4"/>
        <v>8.8360000000000574E-3</v>
      </c>
      <c r="I22" s="24">
        <f t="shared" si="5"/>
        <v>2.6060438037150069E-2</v>
      </c>
      <c r="J22" s="18">
        <f t="shared" si="10"/>
        <v>3.3219999999999996</v>
      </c>
      <c r="K22" s="18">
        <f t="shared" si="11"/>
        <v>0.28500000000000059</v>
      </c>
      <c r="L22" s="18">
        <f t="shared" si="12"/>
        <v>8.1225000000000339E-2</v>
      </c>
      <c r="M22" s="24">
        <f t="shared" si="13"/>
        <v>7.9013030219018732E-2</v>
      </c>
      <c r="N22" s="18">
        <f t="shared" si="14"/>
        <v>3.2429999999999999</v>
      </c>
      <c r="O22" s="18">
        <f t="shared" si="15"/>
        <v>0.36400000000000032</v>
      </c>
      <c r="P22" s="18">
        <f t="shared" si="18"/>
        <v>0.13249600000000022</v>
      </c>
      <c r="Q22" s="24">
        <f t="shared" si="19"/>
        <v>0.10091488771832556</v>
      </c>
      <c r="R22" s="18">
        <f t="shared" si="16"/>
        <v>3.3391999999999995</v>
      </c>
      <c r="S22" s="18">
        <f t="shared" si="17"/>
        <v>0.2678000000000007</v>
      </c>
      <c r="T22" s="18">
        <f t="shared" si="20"/>
        <v>7.1716840000000379E-2</v>
      </c>
      <c r="U22" s="24">
        <f t="shared" si="21"/>
        <v>7.424452453562537E-2</v>
      </c>
      <c r="V22" s="18">
        <f t="shared" si="6"/>
        <v>3.4891548002749282</v>
      </c>
      <c r="W22" s="18">
        <f t="shared" si="7"/>
        <v>0.11784519972507201</v>
      </c>
      <c r="X22" s="18">
        <f t="shared" si="8"/>
        <v>1.3887491098242112E-2</v>
      </c>
      <c r="Y22" s="24">
        <f t="shared" si="9"/>
        <v>3.2671250270327697E-2</v>
      </c>
    </row>
    <row r="23" spans="1:25" x14ac:dyDescent="0.25">
      <c r="A23" s="3">
        <v>20</v>
      </c>
      <c r="B23" s="7"/>
      <c r="C23" s="3">
        <v>4</v>
      </c>
      <c r="D23" s="2">
        <v>42308</v>
      </c>
      <c r="E23" s="72">
        <v>3.5310000000000001</v>
      </c>
      <c r="F23" s="18">
        <f t="shared" si="3"/>
        <v>3.6070000000000002</v>
      </c>
      <c r="G23" s="18">
        <f t="shared" si="2"/>
        <v>7.6000000000000068E-2</v>
      </c>
      <c r="H23" s="18">
        <f t="shared" si="4"/>
        <v>5.7760000000000103E-3</v>
      </c>
      <c r="I23" s="24">
        <f t="shared" si="5"/>
        <v>2.1523647691872008E-2</v>
      </c>
      <c r="J23" s="18">
        <f t="shared" si="10"/>
        <v>3.516</v>
      </c>
      <c r="K23" s="18">
        <f t="shared" si="11"/>
        <v>1.5000000000000124E-2</v>
      </c>
      <c r="L23" s="18">
        <f t="shared" si="12"/>
        <v>2.2500000000000373E-4</v>
      </c>
      <c r="M23" s="24">
        <f t="shared" si="13"/>
        <v>4.2480883602379277E-3</v>
      </c>
      <c r="N23" s="18">
        <f t="shared" si="14"/>
        <v>3.3932500000000001</v>
      </c>
      <c r="O23" s="18">
        <f t="shared" si="15"/>
        <v>0.13775000000000004</v>
      </c>
      <c r="P23" s="18">
        <f t="shared" si="18"/>
        <v>1.8975062500000011E-2</v>
      </c>
      <c r="Q23" s="24">
        <f t="shared" si="19"/>
        <v>3.901161144151799E-2</v>
      </c>
      <c r="R23" s="18">
        <f t="shared" si="16"/>
        <v>3.4847999999999999</v>
      </c>
      <c r="S23" s="18">
        <f t="shared" si="17"/>
        <v>4.6200000000000241E-2</v>
      </c>
      <c r="T23" s="18">
        <f t="shared" si="20"/>
        <v>2.1344400000000222E-3</v>
      </c>
      <c r="U23" s="24">
        <f t="shared" si="21"/>
        <v>1.3084112149532779E-2</v>
      </c>
      <c r="V23" s="18">
        <f t="shared" si="6"/>
        <v>3.5878054993859556</v>
      </c>
      <c r="W23" s="18">
        <f t="shared" si="7"/>
        <v>5.6805499385955471E-2</v>
      </c>
      <c r="X23" s="18">
        <f t="shared" si="8"/>
        <v>3.2268647604877876E-3</v>
      </c>
      <c r="Y23" s="24">
        <f t="shared" si="9"/>
        <v>1.6087652049265214E-2</v>
      </c>
    </row>
    <row r="24" spans="1:25" x14ac:dyDescent="0.25">
      <c r="A24" s="3">
        <v>21</v>
      </c>
      <c r="B24" s="6" t="s">
        <v>106</v>
      </c>
      <c r="C24" s="3">
        <v>1</v>
      </c>
      <c r="D24" s="2">
        <v>42400</v>
      </c>
      <c r="E24" s="72">
        <v>3.2610000000000001</v>
      </c>
      <c r="F24" s="18">
        <f t="shared" si="3"/>
        <v>3.5310000000000001</v>
      </c>
      <c r="G24" s="18">
        <f t="shared" si="2"/>
        <v>0.27</v>
      </c>
      <c r="H24" s="18">
        <f t="shared" si="4"/>
        <v>7.2900000000000006E-2</v>
      </c>
      <c r="I24" s="24">
        <f t="shared" si="5"/>
        <v>8.2796688132474705E-2</v>
      </c>
      <c r="J24" s="18">
        <f t="shared" si="10"/>
        <v>3.5503333333333331</v>
      </c>
      <c r="K24" s="18">
        <f t="shared" si="11"/>
        <v>0.289333333333333</v>
      </c>
      <c r="L24" s="18">
        <f t="shared" si="12"/>
        <v>8.3713777777777582E-2</v>
      </c>
      <c r="M24" s="24">
        <f t="shared" si="13"/>
        <v>8.8725339875293768E-2</v>
      </c>
      <c r="N24" s="18">
        <f t="shared" si="14"/>
        <v>3.5197500000000002</v>
      </c>
      <c r="O24" s="18">
        <f t="shared" si="15"/>
        <v>0.25875000000000004</v>
      </c>
      <c r="P24" s="18">
        <f t="shared" si="18"/>
        <v>6.695156250000002E-2</v>
      </c>
      <c r="Q24" s="24">
        <f t="shared" si="19"/>
        <v>7.9346826126954928E-2</v>
      </c>
      <c r="R24" s="18">
        <f t="shared" si="16"/>
        <v>3.5399000000000003</v>
      </c>
      <c r="S24" s="18">
        <f t="shared" si="17"/>
        <v>0.27890000000000015</v>
      </c>
      <c r="T24" s="18">
        <f t="shared" si="20"/>
        <v>7.7785210000000077E-2</v>
      </c>
      <c r="U24" s="24">
        <f t="shared" si="21"/>
        <v>8.5525912296841505E-2</v>
      </c>
      <c r="V24" s="18">
        <f t="shared" si="6"/>
        <v>3.5402524192363254</v>
      </c>
      <c r="W24" s="18">
        <f t="shared" si="7"/>
        <v>0.27925241923632527</v>
      </c>
      <c r="X24" s="18">
        <f t="shared" si="8"/>
        <v>7.7981913649340359E-2</v>
      </c>
      <c r="Y24" s="24">
        <f t="shared" si="9"/>
        <v>8.5633983206478151E-2</v>
      </c>
    </row>
    <row r="25" spans="1:25" x14ac:dyDescent="0.25">
      <c r="A25" s="3">
        <v>22</v>
      </c>
      <c r="C25" s="3">
        <v>2</v>
      </c>
      <c r="D25" s="2">
        <v>42490</v>
      </c>
      <c r="E25" s="72">
        <v>3.6389999999999998</v>
      </c>
      <c r="F25" s="18">
        <f t="shared" si="3"/>
        <v>3.2610000000000001</v>
      </c>
      <c r="G25" s="18">
        <f t="shared" si="2"/>
        <v>0.37799999999999967</v>
      </c>
      <c r="H25" s="18">
        <f t="shared" si="4"/>
        <v>0.14288399999999976</v>
      </c>
      <c r="I25" s="24">
        <f t="shared" si="5"/>
        <v>0.1038746908491343</v>
      </c>
      <c r="J25" s="18">
        <f t="shared" si="10"/>
        <v>3.4663333333333335</v>
      </c>
      <c r="K25" s="18">
        <f t="shared" si="11"/>
        <v>0.1726666666666663</v>
      </c>
      <c r="L25" s="18">
        <f t="shared" si="12"/>
        <v>2.9813777777777651E-2</v>
      </c>
      <c r="M25" s="24">
        <f t="shared" si="13"/>
        <v>4.7448932857011905E-2</v>
      </c>
      <c r="N25" s="18">
        <f t="shared" si="14"/>
        <v>3.4779999999999998</v>
      </c>
      <c r="O25" s="18">
        <f t="shared" si="15"/>
        <v>0.16100000000000003</v>
      </c>
      <c r="P25" s="18">
        <f t="shared" si="18"/>
        <v>2.592100000000001E-2</v>
      </c>
      <c r="Q25" s="24">
        <f t="shared" si="19"/>
        <v>4.4242923880186878E-2</v>
      </c>
      <c r="R25" s="18">
        <f t="shared" si="16"/>
        <v>3.4363999999999999</v>
      </c>
      <c r="S25" s="18">
        <f t="shared" si="17"/>
        <v>0.20259999999999989</v>
      </c>
      <c r="T25" s="18">
        <f t="shared" si="20"/>
        <v>4.1046759999999953E-2</v>
      </c>
      <c r="U25" s="24">
        <f t="shared" si="21"/>
        <v>5.5674635888980466E-2</v>
      </c>
      <c r="V25" s="18">
        <f t="shared" si="6"/>
        <v>3.3064843366128622</v>
      </c>
      <c r="W25" s="18">
        <f t="shared" si="7"/>
        <v>0.33251566338713756</v>
      </c>
      <c r="X25" s="18">
        <f t="shared" si="8"/>
        <v>0.11056666639778817</v>
      </c>
      <c r="Y25" s="24">
        <f t="shared" si="9"/>
        <v>9.1375560150353821E-2</v>
      </c>
    </row>
    <row r="26" spans="1:25" x14ac:dyDescent="0.25">
      <c r="A26" s="3">
        <v>23</v>
      </c>
      <c r="C26" s="3">
        <v>3</v>
      </c>
      <c r="D26" s="2">
        <v>42582</v>
      </c>
      <c r="E26" s="72">
        <v>3.363</v>
      </c>
      <c r="F26" s="18">
        <f t="shared" si="3"/>
        <v>3.6389999999999998</v>
      </c>
      <c r="G26" s="18">
        <f t="shared" si="2"/>
        <v>0.2759999999999998</v>
      </c>
      <c r="H26" s="18">
        <f t="shared" si="4"/>
        <v>7.6175999999999897E-2</v>
      </c>
      <c r="I26" s="24">
        <f t="shared" si="5"/>
        <v>8.2069580731489677E-2</v>
      </c>
      <c r="J26" s="18">
        <f t="shared" si="10"/>
        <v>3.4769999999999999</v>
      </c>
      <c r="K26" s="18">
        <f t="shared" si="11"/>
        <v>0.11399999999999988</v>
      </c>
      <c r="L26" s="18">
        <f t="shared" si="12"/>
        <v>1.2995999999999973E-2</v>
      </c>
      <c r="M26" s="24">
        <f t="shared" si="13"/>
        <v>3.3898305084745728E-2</v>
      </c>
      <c r="N26" s="18">
        <f t="shared" si="14"/>
        <v>3.5095000000000001</v>
      </c>
      <c r="O26" s="18">
        <f t="shared" si="15"/>
        <v>0.14650000000000007</v>
      </c>
      <c r="P26" s="18">
        <f t="shared" si="18"/>
        <v>2.1462250000000023E-2</v>
      </c>
      <c r="Q26" s="24">
        <f t="shared" si="19"/>
        <v>4.3562295569432079E-2</v>
      </c>
      <c r="R26" s="18">
        <f t="shared" si="16"/>
        <v>3.5008000000000004</v>
      </c>
      <c r="S26" s="18">
        <f t="shared" si="17"/>
        <v>0.13780000000000037</v>
      </c>
      <c r="T26" s="18">
        <f t="shared" si="20"/>
        <v>1.89888400000001E-2</v>
      </c>
      <c r="U26" s="24">
        <f t="shared" si="21"/>
        <v>4.0975319655069987E-2</v>
      </c>
      <c r="V26" s="18">
        <f t="shared" si="6"/>
        <v>3.584840202910649</v>
      </c>
      <c r="W26" s="18">
        <f t="shared" si="7"/>
        <v>0.22184020291064899</v>
      </c>
      <c r="X26" s="18">
        <f t="shared" si="8"/>
        <v>4.9213075627437916E-2</v>
      </c>
      <c r="Y26" s="24">
        <f t="shared" si="9"/>
        <v>6.5964972616904247E-2</v>
      </c>
    </row>
    <row r="27" spans="1:25" x14ac:dyDescent="0.25">
      <c r="A27" s="3">
        <v>24</v>
      </c>
      <c r="B27" s="7"/>
      <c r="C27" s="3">
        <v>4</v>
      </c>
      <c r="D27" s="2">
        <v>42674</v>
      </c>
      <c r="E27" s="72">
        <v>3.613</v>
      </c>
      <c r="F27" s="18">
        <f t="shared" si="3"/>
        <v>3.363</v>
      </c>
      <c r="G27" s="18">
        <f t="shared" si="2"/>
        <v>0.25</v>
      </c>
      <c r="H27" s="18">
        <f t="shared" si="4"/>
        <v>6.25E-2</v>
      </c>
      <c r="I27" s="24">
        <f t="shared" si="5"/>
        <v>6.9194575145308607E-2</v>
      </c>
      <c r="J27" s="18">
        <f t="shared" si="10"/>
        <v>3.4209999999999998</v>
      </c>
      <c r="K27" s="18">
        <f t="shared" si="11"/>
        <v>0.19200000000000017</v>
      </c>
      <c r="L27" s="18">
        <f t="shared" si="12"/>
        <v>3.6864000000000063E-2</v>
      </c>
      <c r="M27" s="24">
        <f t="shared" si="13"/>
        <v>5.3141433711597061E-2</v>
      </c>
      <c r="N27" s="18">
        <f t="shared" si="14"/>
        <v>3.4484999999999997</v>
      </c>
      <c r="O27" s="18">
        <f t="shared" si="15"/>
        <v>0.16450000000000031</v>
      </c>
      <c r="P27" s="18">
        <f t="shared" si="18"/>
        <v>2.7060250000000102E-2</v>
      </c>
      <c r="Q27" s="24">
        <f t="shared" si="19"/>
        <v>4.553003044561315E-2</v>
      </c>
      <c r="R27" s="18">
        <f t="shared" si="16"/>
        <v>3.4421999999999997</v>
      </c>
      <c r="S27" s="18">
        <f t="shared" si="17"/>
        <v>0.17080000000000028</v>
      </c>
      <c r="T27" s="18">
        <f t="shared" si="20"/>
        <v>2.9172640000000097E-2</v>
      </c>
      <c r="U27" s="24">
        <f t="shared" si="21"/>
        <v>4.7273733739274917E-2</v>
      </c>
      <c r="V27" s="18">
        <f t="shared" si="6"/>
        <v>3.3991330959676107</v>
      </c>
      <c r="W27" s="18">
        <f t="shared" si="7"/>
        <v>0.21386690403238928</v>
      </c>
      <c r="X27" s="18">
        <f t="shared" si="8"/>
        <v>4.5739052640399208E-2</v>
      </c>
      <c r="Y27" s="24">
        <f t="shared" si="9"/>
        <v>5.9193718248654659E-2</v>
      </c>
    </row>
    <row r="28" spans="1:25" x14ac:dyDescent="0.25">
      <c r="A28" s="3">
        <v>25</v>
      </c>
      <c r="B28" s="6" t="s">
        <v>107</v>
      </c>
      <c r="C28" s="3">
        <v>1</v>
      </c>
      <c r="D28" s="2">
        <v>42766</v>
      </c>
      <c r="E28" s="72">
        <v>3.3620000000000001</v>
      </c>
      <c r="F28" s="18">
        <f t="shared" si="3"/>
        <v>3.613</v>
      </c>
      <c r="G28" s="18">
        <f t="shared" si="2"/>
        <v>0.25099999999999989</v>
      </c>
      <c r="H28" s="18">
        <f t="shared" si="4"/>
        <v>6.3000999999999946E-2</v>
      </c>
      <c r="I28" s="24">
        <f t="shared" si="5"/>
        <v>7.4657941701368205E-2</v>
      </c>
      <c r="J28" s="18">
        <f t="shared" si="10"/>
        <v>3.5383333333333336</v>
      </c>
      <c r="K28" s="18">
        <f t="shared" si="11"/>
        <v>0.17633333333333345</v>
      </c>
      <c r="L28" s="18">
        <f t="shared" si="12"/>
        <v>3.1093444444444486E-2</v>
      </c>
      <c r="M28" s="24">
        <f t="shared" si="13"/>
        <v>5.2448939123537611E-2</v>
      </c>
      <c r="N28" s="18">
        <f t="shared" si="14"/>
        <v>3.4689999999999999</v>
      </c>
      <c r="O28" s="18">
        <f t="shared" si="15"/>
        <v>0.10699999999999976</v>
      </c>
      <c r="P28" s="18">
        <f t="shared" si="18"/>
        <v>1.1448999999999949E-2</v>
      </c>
      <c r="Q28" s="24">
        <f t="shared" si="19"/>
        <v>3.1826293872694755E-2</v>
      </c>
      <c r="R28" s="18">
        <f t="shared" si="16"/>
        <v>3.508</v>
      </c>
      <c r="S28" s="18">
        <f t="shared" si="17"/>
        <v>0.14599999999999991</v>
      </c>
      <c r="T28" s="18">
        <f t="shared" si="20"/>
        <v>2.1315999999999974E-2</v>
      </c>
      <c r="U28" s="24">
        <f t="shared" si="21"/>
        <v>4.3426531826293843E-2</v>
      </c>
      <c r="V28" s="18">
        <f t="shared" si="6"/>
        <v>3.5781655864613024</v>
      </c>
      <c r="W28" s="18">
        <f t="shared" si="7"/>
        <v>0.21616558646130235</v>
      </c>
      <c r="X28" s="18">
        <f t="shared" si="8"/>
        <v>4.6727560770158785E-2</v>
      </c>
      <c r="Y28" s="24">
        <f t="shared" si="9"/>
        <v>6.4296724111035791E-2</v>
      </c>
    </row>
    <row r="29" spans="1:25" x14ac:dyDescent="0.25">
      <c r="A29" s="3">
        <v>26</v>
      </c>
      <c r="C29" s="3">
        <v>2</v>
      </c>
      <c r="D29" s="2">
        <v>42855</v>
      </c>
      <c r="E29" s="72">
        <v>3.4129999999999998</v>
      </c>
      <c r="F29" s="18">
        <f t="shared" si="3"/>
        <v>3.3620000000000001</v>
      </c>
      <c r="G29" s="18">
        <f t="shared" si="2"/>
        <v>5.0999999999999712E-2</v>
      </c>
      <c r="H29" s="18">
        <f t="shared" si="4"/>
        <v>2.6009999999999705E-3</v>
      </c>
      <c r="I29" s="24">
        <f t="shared" si="5"/>
        <v>1.4942865514210289E-2</v>
      </c>
      <c r="J29" s="18">
        <f t="shared" si="10"/>
        <v>3.4460000000000002</v>
      </c>
      <c r="K29" s="18">
        <f t="shared" si="11"/>
        <v>3.3000000000000362E-2</v>
      </c>
      <c r="L29" s="18">
        <f t="shared" si="12"/>
        <v>1.089000000000024E-3</v>
      </c>
      <c r="M29" s="24">
        <f t="shared" si="13"/>
        <v>9.6689129797832892E-3</v>
      </c>
      <c r="N29" s="18">
        <f t="shared" si="14"/>
        <v>3.4942500000000001</v>
      </c>
      <c r="O29" s="18">
        <f t="shared" si="15"/>
        <v>8.1250000000000266E-2</v>
      </c>
      <c r="P29" s="18">
        <f t="shared" si="18"/>
        <v>6.6015625000000432E-3</v>
      </c>
      <c r="Q29" s="24">
        <f t="shared" si="19"/>
        <v>2.3806035745678369E-2</v>
      </c>
      <c r="R29" s="18">
        <f t="shared" si="16"/>
        <v>3.4652000000000003</v>
      </c>
      <c r="S29" s="18">
        <f t="shared" si="17"/>
        <v>5.2200000000000468E-2</v>
      </c>
      <c r="T29" s="18">
        <f t="shared" si="20"/>
        <v>2.7248400000000491E-3</v>
      </c>
      <c r="U29" s="24">
        <f t="shared" si="21"/>
        <v>1.5294462349838989E-2</v>
      </c>
      <c r="V29" s="18">
        <f t="shared" si="6"/>
        <v>3.3972088204843871</v>
      </c>
      <c r="W29" s="18">
        <f t="shared" si="7"/>
        <v>1.5791179515612708E-2</v>
      </c>
      <c r="X29" s="18">
        <f t="shared" si="8"/>
        <v>2.493613504943064E-4</v>
      </c>
      <c r="Y29" s="24">
        <f t="shared" si="9"/>
        <v>4.6267739571089093E-3</v>
      </c>
    </row>
    <row r="30" spans="1:25" x14ac:dyDescent="0.25">
      <c r="A30" s="3">
        <v>27</v>
      </c>
      <c r="C30" s="3">
        <v>3</v>
      </c>
      <c r="D30" s="2">
        <v>42947</v>
      </c>
      <c r="E30" s="72">
        <v>2.944</v>
      </c>
      <c r="F30" s="18">
        <f t="shared" si="3"/>
        <v>3.4129999999999998</v>
      </c>
      <c r="G30" s="18">
        <f t="shared" si="2"/>
        <v>0.46899999999999986</v>
      </c>
      <c r="H30" s="18">
        <f t="shared" si="4"/>
        <v>0.21996099999999988</v>
      </c>
      <c r="I30" s="24">
        <f t="shared" si="5"/>
        <v>0.15930706521739127</v>
      </c>
      <c r="J30" s="18">
        <f t="shared" si="10"/>
        <v>3.4626666666666668</v>
      </c>
      <c r="K30" s="18">
        <f t="shared" si="11"/>
        <v>0.51866666666666683</v>
      </c>
      <c r="L30" s="18">
        <f t="shared" si="12"/>
        <v>0.26901511111111126</v>
      </c>
      <c r="M30" s="24">
        <f t="shared" si="13"/>
        <v>0.17617753623188412</v>
      </c>
      <c r="N30" s="18">
        <f t="shared" si="14"/>
        <v>3.4377500000000003</v>
      </c>
      <c r="O30" s="18">
        <f t="shared" si="15"/>
        <v>0.49375000000000036</v>
      </c>
      <c r="P30" s="18">
        <f t="shared" si="18"/>
        <v>0.24378906250000035</v>
      </c>
      <c r="Q30" s="24">
        <f t="shared" si="19"/>
        <v>0.16771399456521752</v>
      </c>
      <c r="R30" s="18">
        <f t="shared" si="16"/>
        <v>3.4326999999999996</v>
      </c>
      <c r="S30" s="18">
        <f t="shared" si="17"/>
        <v>0.48869999999999969</v>
      </c>
      <c r="T30" s="18">
        <f t="shared" si="20"/>
        <v>0.2388276899999997</v>
      </c>
      <c r="U30" s="24">
        <f t="shared" si="21"/>
        <v>0.16599864130434772</v>
      </c>
      <c r="V30" s="18">
        <f t="shared" si="6"/>
        <v>3.4104279494997161</v>
      </c>
      <c r="W30" s="18">
        <f t="shared" si="7"/>
        <v>0.46642794949971611</v>
      </c>
      <c r="X30" s="18">
        <f t="shared" si="8"/>
        <v>0.21755503207450971</v>
      </c>
      <c r="Y30" s="24">
        <f t="shared" si="9"/>
        <v>0.15843340675941445</v>
      </c>
    </row>
    <row r="31" spans="1:25" x14ac:dyDescent="0.25">
      <c r="A31" s="3">
        <v>28</v>
      </c>
      <c r="B31" s="7"/>
      <c r="C31" s="3">
        <v>4</v>
      </c>
      <c r="D31" s="2">
        <v>43039</v>
      </c>
      <c r="E31" s="72">
        <v>3.1259999999999999</v>
      </c>
      <c r="F31" s="18">
        <f t="shared" si="3"/>
        <v>2.944</v>
      </c>
      <c r="G31" s="18">
        <f t="shared" si="2"/>
        <v>0.18199999999999994</v>
      </c>
      <c r="H31" s="18">
        <f t="shared" si="4"/>
        <v>3.312399999999998E-2</v>
      </c>
      <c r="I31" s="24">
        <f t="shared" si="5"/>
        <v>5.8221369161868188E-2</v>
      </c>
      <c r="J31" s="18">
        <f t="shared" si="10"/>
        <v>3.2396666666666669</v>
      </c>
      <c r="K31" s="18">
        <f t="shared" si="11"/>
        <v>0.11366666666666703</v>
      </c>
      <c r="L31" s="18">
        <f t="shared" si="12"/>
        <v>1.2920111111111193E-2</v>
      </c>
      <c r="M31" s="24">
        <f t="shared" si="13"/>
        <v>3.6361697590104616E-2</v>
      </c>
      <c r="N31" s="18">
        <f t="shared" si="14"/>
        <v>3.3330000000000002</v>
      </c>
      <c r="O31" s="18">
        <f t="shared" si="15"/>
        <v>0.20700000000000029</v>
      </c>
      <c r="P31" s="18">
        <f t="shared" si="18"/>
        <v>4.2849000000000123E-2</v>
      </c>
      <c r="Q31" s="24">
        <f t="shared" si="19"/>
        <v>6.6218809980806245E-2</v>
      </c>
      <c r="R31" s="18">
        <f t="shared" si="16"/>
        <v>3.2352000000000003</v>
      </c>
      <c r="S31" s="18">
        <f t="shared" si="17"/>
        <v>0.10920000000000041</v>
      </c>
      <c r="T31" s="18">
        <f t="shared" si="20"/>
        <v>1.1924640000000089E-2</v>
      </c>
      <c r="U31" s="24">
        <f t="shared" si="21"/>
        <v>3.4932821497121055E-2</v>
      </c>
      <c r="V31" s="18">
        <f t="shared" si="6"/>
        <v>3.0199712876211047</v>
      </c>
      <c r="W31" s="18">
        <f t="shared" si="7"/>
        <v>0.10602871237889522</v>
      </c>
      <c r="X31" s="18">
        <f t="shared" si="8"/>
        <v>1.1242087848726488E-2</v>
      </c>
      <c r="Y31" s="24">
        <f t="shared" si="9"/>
        <v>3.3918334094336283E-2</v>
      </c>
    </row>
    <row r="32" spans="1:25" x14ac:dyDescent="0.25">
      <c r="A32" s="3">
        <v>29</v>
      </c>
      <c r="B32" s="6" t="s">
        <v>108</v>
      </c>
      <c r="C32" s="3">
        <v>1</v>
      </c>
      <c r="D32" s="2">
        <v>43131</v>
      </c>
      <c r="E32" s="73">
        <v>3.47</v>
      </c>
      <c r="F32" s="18">
        <f t="shared" si="3"/>
        <v>3.1259999999999999</v>
      </c>
      <c r="G32" s="18">
        <f t="shared" si="2"/>
        <v>0.34400000000000031</v>
      </c>
      <c r="H32" s="18">
        <f t="shared" si="4"/>
        <v>0.1183360000000002</v>
      </c>
      <c r="I32" s="24">
        <f t="shared" si="5"/>
        <v>9.913544668587905E-2</v>
      </c>
      <c r="J32" s="18">
        <f t="shared" si="10"/>
        <v>3.1609999999999996</v>
      </c>
      <c r="K32" s="18">
        <f t="shared" si="11"/>
        <v>0.30900000000000061</v>
      </c>
      <c r="L32" s="18">
        <f t="shared" si="12"/>
        <v>9.5481000000000371E-2</v>
      </c>
      <c r="M32" s="24">
        <f t="shared" si="13"/>
        <v>8.9048991354467033E-2</v>
      </c>
      <c r="N32" s="18">
        <f t="shared" si="14"/>
        <v>3.2112500000000002</v>
      </c>
      <c r="O32" s="18">
        <f t="shared" si="15"/>
        <v>0.25875000000000004</v>
      </c>
      <c r="P32" s="18">
        <f t="shared" si="18"/>
        <v>6.695156250000002E-2</v>
      </c>
      <c r="Q32" s="24">
        <f t="shared" si="19"/>
        <v>7.4567723342939485E-2</v>
      </c>
      <c r="R32" s="18">
        <f t="shared" si="16"/>
        <v>3.1524000000000001</v>
      </c>
      <c r="S32" s="18">
        <f t="shared" si="17"/>
        <v>0.3176000000000001</v>
      </c>
      <c r="T32" s="18">
        <f t="shared" si="20"/>
        <v>0.10086976000000007</v>
      </c>
      <c r="U32" s="24">
        <f t="shared" si="21"/>
        <v>9.1527377521613856E-2</v>
      </c>
      <c r="V32" s="18">
        <f t="shared" si="6"/>
        <v>3.1087301562591341</v>
      </c>
      <c r="W32" s="18">
        <f t="shared" si="7"/>
        <v>0.36126984374086613</v>
      </c>
      <c r="X32" s="18">
        <f t="shared" si="8"/>
        <v>0.13051589999654983</v>
      </c>
      <c r="Y32" s="24">
        <f t="shared" si="9"/>
        <v>0.10411234689938505</v>
      </c>
    </row>
    <row r="33" spans="1:25" x14ac:dyDescent="0.25">
      <c r="A33" s="3">
        <v>30</v>
      </c>
      <c r="C33" s="3">
        <v>2</v>
      </c>
      <c r="D33" s="2">
        <v>43220</v>
      </c>
      <c r="E33" s="73">
        <v>3.0379999999999998</v>
      </c>
      <c r="F33" s="18">
        <f t="shared" si="3"/>
        <v>3.47</v>
      </c>
      <c r="G33" s="18">
        <f t="shared" si="2"/>
        <v>0.43200000000000038</v>
      </c>
      <c r="H33" s="18">
        <f t="shared" si="4"/>
        <v>0.18662400000000035</v>
      </c>
      <c r="I33" s="24">
        <f t="shared" si="5"/>
        <v>0.14219881500987505</v>
      </c>
      <c r="J33" s="18">
        <f t="shared" si="10"/>
        <v>3.18</v>
      </c>
      <c r="K33" s="18">
        <f t="shared" si="11"/>
        <v>0.14200000000000035</v>
      </c>
      <c r="L33" s="18">
        <f t="shared" si="12"/>
        <v>2.0164000000000099E-2</v>
      </c>
      <c r="M33" s="24">
        <f t="shared" si="13"/>
        <v>4.6741277156023817E-2</v>
      </c>
      <c r="N33" s="18">
        <f t="shared" si="14"/>
        <v>3.2382499999999999</v>
      </c>
      <c r="O33" s="18">
        <f t="shared" si="15"/>
        <v>0.20025000000000004</v>
      </c>
      <c r="P33" s="18">
        <f t="shared" si="18"/>
        <v>4.0100062500000012E-2</v>
      </c>
      <c r="Q33" s="24">
        <f t="shared" si="19"/>
        <v>6.5915075707702456E-2</v>
      </c>
      <c r="R33" s="18">
        <f t="shared" si="16"/>
        <v>3.2558999999999996</v>
      </c>
      <c r="S33" s="18">
        <f t="shared" si="17"/>
        <v>0.21789999999999976</v>
      </c>
      <c r="T33" s="18">
        <f t="shared" si="20"/>
        <v>4.7480409999999897E-2</v>
      </c>
      <c r="U33" s="24">
        <f t="shared" si="21"/>
        <v>7.1724818959841924E-2</v>
      </c>
      <c r="V33" s="18">
        <f t="shared" si="6"/>
        <v>3.4111567526407729</v>
      </c>
      <c r="W33" s="18">
        <f t="shared" si="7"/>
        <v>0.37315675264077308</v>
      </c>
      <c r="X33" s="18">
        <f t="shared" si="8"/>
        <v>0.1392459620414071</v>
      </c>
      <c r="Y33" s="24">
        <f t="shared" si="9"/>
        <v>0.12282974082974757</v>
      </c>
    </row>
    <row r="34" spans="1:25" x14ac:dyDescent="0.25">
      <c r="A34" s="3">
        <v>31</v>
      </c>
      <c r="C34" s="3">
        <v>3</v>
      </c>
      <c r="D34" s="2">
        <v>43312</v>
      </c>
      <c r="E34" s="73">
        <v>2.9670000000000001</v>
      </c>
      <c r="F34" s="18">
        <f t="shared" si="3"/>
        <v>3.0379999999999998</v>
      </c>
      <c r="G34" s="18">
        <f t="shared" si="2"/>
        <v>7.099999999999973E-2</v>
      </c>
      <c r="H34" s="18">
        <f t="shared" si="4"/>
        <v>5.0409999999999613E-3</v>
      </c>
      <c r="I34" s="24">
        <f t="shared" si="5"/>
        <v>2.3929895517357507E-2</v>
      </c>
      <c r="J34" s="18">
        <f t="shared" si="10"/>
        <v>3.2113333333333336</v>
      </c>
      <c r="K34" s="18">
        <f t="shared" si="11"/>
        <v>0.24433333333333351</v>
      </c>
      <c r="L34" s="18">
        <f t="shared" si="12"/>
        <v>5.9698777777777864E-2</v>
      </c>
      <c r="M34" s="24">
        <f t="shared" si="13"/>
        <v>8.2350297719357438E-2</v>
      </c>
      <c r="N34" s="18">
        <f t="shared" si="14"/>
        <v>3.1445000000000003</v>
      </c>
      <c r="O34" s="18">
        <f t="shared" si="15"/>
        <v>0.17750000000000021</v>
      </c>
      <c r="P34" s="18">
        <f t="shared" si="18"/>
        <v>3.1506250000000076E-2</v>
      </c>
      <c r="Q34" s="24">
        <f t="shared" si="19"/>
        <v>5.9824738793394068E-2</v>
      </c>
      <c r="R34" s="18">
        <f t="shared" si="16"/>
        <v>3.1757999999999997</v>
      </c>
      <c r="S34" s="18">
        <f t="shared" si="17"/>
        <v>0.20879999999999965</v>
      </c>
      <c r="T34" s="18">
        <f t="shared" si="20"/>
        <v>4.3597439999999855E-2</v>
      </c>
      <c r="U34" s="24">
        <f t="shared" si="21"/>
        <v>7.0374115267947304E-2</v>
      </c>
      <c r="V34" s="18">
        <f t="shared" si="6"/>
        <v>3.0987793744200718</v>
      </c>
      <c r="W34" s="18">
        <f t="shared" si="7"/>
        <v>0.1317793744200717</v>
      </c>
      <c r="X34" s="18">
        <f t="shared" si="8"/>
        <v>1.7365803522545447E-2</v>
      </c>
      <c r="Y34" s="24">
        <f t="shared" si="9"/>
        <v>4.4415023397395247E-2</v>
      </c>
    </row>
    <row r="35" spans="1:25" x14ac:dyDescent="0.25">
      <c r="A35" s="3">
        <v>32</v>
      </c>
      <c r="B35" s="7"/>
      <c r="C35" s="3">
        <v>4</v>
      </c>
      <c r="D35" s="2">
        <v>43404</v>
      </c>
      <c r="E35" s="73">
        <v>2.5470000000000002</v>
      </c>
      <c r="F35" s="18">
        <f t="shared" si="3"/>
        <v>2.9670000000000001</v>
      </c>
      <c r="G35" s="18">
        <f t="shared" si="2"/>
        <v>0.41999999999999993</v>
      </c>
      <c r="H35" s="18">
        <f t="shared" si="4"/>
        <v>0.17639999999999995</v>
      </c>
      <c r="I35" s="24">
        <f t="shared" si="5"/>
        <v>0.1648998822143698</v>
      </c>
      <c r="J35" s="18">
        <f t="shared" si="10"/>
        <v>3.1583333333333332</v>
      </c>
      <c r="K35" s="18">
        <f t="shared" si="11"/>
        <v>0.61133333333333306</v>
      </c>
      <c r="L35" s="18">
        <f t="shared" si="12"/>
        <v>0.37372844444444409</v>
      </c>
      <c r="M35" s="24">
        <f t="shared" si="13"/>
        <v>0.24002093966758264</v>
      </c>
      <c r="N35" s="18">
        <f t="shared" si="14"/>
        <v>3.1502500000000002</v>
      </c>
      <c r="O35" s="18">
        <f t="shared" si="15"/>
        <v>0.60325000000000006</v>
      </c>
      <c r="P35" s="18">
        <f t="shared" si="18"/>
        <v>0.36391056250000009</v>
      </c>
      <c r="Q35" s="24">
        <f t="shared" si="19"/>
        <v>0.23684727129956812</v>
      </c>
      <c r="R35" s="18">
        <f t="shared" si="16"/>
        <v>3.1048</v>
      </c>
      <c r="S35" s="18">
        <f t="shared" si="17"/>
        <v>0.55779999999999985</v>
      </c>
      <c r="T35" s="18">
        <f t="shared" si="20"/>
        <v>0.31114083999999981</v>
      </c>
      <c r="U35" s="24">
        <f t="shared" si="21"/>
        <v>0.21900274833137018</v>
      </c>
      <c r="V35" s="18">
        <f t="shared" si="6"/>
        <v>2.9884640841470471</v>
      </c>
      <c r="W35" s="18">
        <f t="shared" si="7"/>
        <v>0.44146408414704696</v>
      </c>
      <c r="X35" s="18">
        <f t="shared" si="8"/>
        <v>0.19489053759179095</v>
      </c>
      <c r="Y35" s="24">
        <f t="shared" si="9"/>
        <v>0.17332708447076833</v>
      </c>
    </row>
    <row r="36" spans="1:25" x14ac:dyDescent="0.25">
      <c r="A36" s="3">
        <v>33</v>
      </c>
      <c r="B36" s="6" t="s">
        <v>109</v>
      </c>
      <c r="C36" s="3">
        <v>1</v>
      </c>
      <c r="D36" s="2">
        <v>43496</v>
      </c>
      <c r="E36" s="73">
        <v>2.2269999999999999</v>
      </c>
      <c r="F36" s="18">
        <f t="shared" si="3"/>
        <v>2.5470000000000002</v>
      </c>
      <c r="G36" s="18">
        <f t="shared" si="2"/>
        <v>0.32000000000000028</v>
      </c>
      <c r="H36" s="18">
        <f t="shared" si="4"/>
        <v>0.10240000000000019</v>
      </c>
      <c r="I36" s="24">
        <f t="shared" si="5"/>
        <v>0.14369106421194447</v>
      </c>
      <c r="J36" s="18">
        <f t="shared" si="10"/>
        <v>2.8506666666666667</v>
      </c>
      <c r="K36" s="18">
        <f t="shared" si="11"/>
        <v>0.62366666666666681</v>
      </c>
      <c r="L36" s="18">
        <f t="shared" si="12"/>
        <v>0.38896011111111128</v>
      </c>
      <c r="M36" s="24">
        <f t="shared" si="13"/>
        <v>0.28004789702140409</v>
      </c>
      <c r="N36" s="18">
        <f t="shared" si="14"/>
        <v>3.0055000000000001</v>
      </c>
      <c r="O36" s="18">
        <f t="shared" si="15"/>
        <v>0.77850000000000019</v>
      </c>
      <c r="P36" s="18">
        <f t="shared" si="18"/>
        <v>0.60606225000000025</v>
      </c>
      <c r="Q36" s="24">
        <f t="shared" si="19"/>
        <v>0.3495734171531209</v>
      </c>
      <c r="R36" s="18">
        <f t="shared" si="16"/>
        <v>2.8634999999999997</v>
      </c>
      <c r="S36" s="18">
        <f t="shared" si="17"/>
        <v>0.63649999999999984</v>
      </c>
      <c r="T36" s="18">
        <f t="shared" si="20"/>
        <v>0.40513224999999981</v>
      </c>
      <c r="U36" s="24">
        <f t="shared" si="21"/>
        <v>0.28581050740907044</v>
      </c>
      <c r="V36" s="18">
        <f t="shared" si="6"/>
        <v>2.6189051998215285</v>
      </c>
      <c r="W36" s="18">
        <f t="shared" si="7"/>
        <v>0.3919051998215286</v>
      </c>
      <c r="X36" s="18">
        <f t="shared" si="8"/>
        <v>0.15358968564715225</v>
      </c>
      <c r="Y36" s="24">
        <f t="shared" si="9"/>
        <v>0.17597898510171919</v>
      </c>
    </row>
    <row r="37" spans="1:25" x14ac:dyDescent="0.25">
      <c r="A37" s="3">
        <v>34</v>
      </c>
      <c r="C37" s="3">
        <v>2</v>
      </c>
      <c r="D37" s="2">
        <v>43585</v>
      </c>
      <c r="E37" s="73">
        <v>2.641</v>
      </c>
      <c r="F37" s="18">
        <f t="shared" si="3"/>
        <v>2.2269999999999999</v>
      </c>
      <c r="G37" s="18">
        <f t="shared" si="2"/>
        <v>0.41400000000000015</v>
      </c>
      <c r="H37" s="18">
        <f t="shared" si="4"/>
        <v>0.17139600000000013</v>
      </c>
      <c r="I37" s="24">
        <f t="shared" si="5"/>
        <v>0.15675880348352902</v>
      </c>
      <c r="J37" s="18">
        <f t="shared" si="10"/>
        <v>2.5803333333333334</v>
      </c>
      <c r="K37" s="18">
        <f t="shared" si="11"/>
        <v>6.0666666666666647E-2</v>
      </c>
      <c r="L37" s="18">
        <f t="shared" si="12"/>
        <v>3.6804444444444419E-3</v>
      </c>
      <c r="M37" s="24">
        <f t="shared" si="13"/>
        <v>2.2971096806765106E-2</v>
      </c>
      <c r="N37" s="18">
        <f t="shared" si="14"/>
        <v>2.69475</v>
      </c>
      <c r="O37" s="18">
        <f t="shared" si="15"/>
        <v>5.3749999999999964E-2</v>
      </c>
      <c r="P37" s="18">
        <f t="shared" si="18"/>
        <v>2.8890624999999962E-3</v>
      </c>
      <c r="Q37" s="24">
        <f t="shared" si="19"/>
        <v>2.0352139341158638E-2</v>
      </c>
      <c r="R37" s="18">
        <f t="shared" si="16"/>
        <v>2.5521000000000003</v>
      </c>
      <c r="S37" s="18">
        <f t="shared" si="17"/>
        <v>8.8899999999999757E-2</v>
      </c>
      <c r="T37" s="18">
        <f t="shared" si="20"/>
        <v>7.9032099999999574E-3</v>
      </c>
      <c r="U37" s="24">
        <f t="shared" si="21"/>
        <v>3.3661491859144174E-2</v>
      </c>
      <c r="V37" s="18">
        <f t="shared" si="6"/>
        <v>2.2908331015278618</v>
      </c>
      <c r="W37" s="18">
        <f t="shared" si="7"/>
        <v>0.35016689847213822</v>
      </c>
      <c r="X37" s="18">
        <f t="shared" si="8"/>
        <v>0.12261685678559675</v>
      </c>
      <c r="Y37" s="24">
        <f t="shared" si="9"/>
        <v>0.13258875368123371</v>
      </c>
    </row>
    <row r="38" spans="1:25" x14ac:dyDescent="0.25">
      <c r="A38" s="3">
        <v>35</v>
      </c>
      <c r="C38" s="3">
        <v>3</v>
      </c>
      <c r="D38" s="2">
        <v>43677</v>
      </c>
      <c r="E38" s="73">
        <v>2.2240000000000002</v>
      </c>
      <c r="F38" s="18">
        <f t="shared" si="3"/>
        <v>2.641</v>
      </c>
      <c r="G38" s="18">
        <f t="shared" si="2"/>
        <v>0.41699999999999982</v>
      </c>
      <c r="H38" s="18">
        <f t="shared" si="4"/>
        <v>0.17388899999999985</v>
      </c>
      <c r="I38" s="24">
        <f t="shared" si="5"/>
        <v>0.18749999999999989</v>
      </c>
      <c r="J38" s="18">
        <f t="shared" si="10"/>
        <v>2.4716666666666667</v>
      </c>
      <c r="K38" s="18">
        <f t="shared" si="11"/>
        <v>0.24766666666666648</v>
      </c>
      <c r="L38" s="18">
        <f t="shared" si="12"/>
        <v>6.1338777777777687E-2</v>
      </c>
      <c r="M38" s="24">
        <f t="shared" si="13"/>
        <v>0.11136091127098312</v>
      </c>
      <c r="N38" s="18">
        <f t="shared" si="14"/>
        <v>2.5954999999999999</v>
      </c>
      <c r="O38" s="18">
        <f t="shared" si="15"/>
        <v>0.37149999999999972</v>
      </c>
      <c r="P38" s="18">
        <f t="shared" si="18"/>
        <v>0.13801224999999978</v>
      </c>
      <c r="Q38" s="24">
        <f t="shared" si="19"/>
        <v>0.16704136690647467</v>
      </c>
      <c r="R38" s="18">
        <f t="shared" si="16"/>
        <v>2.5305999999999997</v>
      </c>
      <c r="S38" s="18">
        <f t="shared" si="17"/>
        <v>0.30659999999999954</v>
      </c>
      <c r="T38" s="18">
        <f t="shared" si="20"/>
        <v>9.4003559999999722E-2</v>
      </c>
      <c r="U38" s="24">
        <f t="shared" si="21"/>
        <v>0.13785971223021562</v>
      </c>
      <c r="V38" s="18">
        <f t="shared" si="6"/>
        <v>2.5839651885403723</v>
      </c>
      <c r="W38" s="18">
        <f t="shared" si="7"/>
        <v>0.35996518854037207</v>
      </c>
      <c r="X38" s="18">
        <f t="shared" si="8"/>
        <v>0.12957493696090561</v>
      </c>
      <c r="Y38" s="24">
        <f t="shared" si="9"/>
        <v>0.16185485096239749</v>
      </c>
    </row>
    <row r="39" spans="1:25" x14ac:dyDescent="0.25">
      <c r="A39" s="3">
        <v>36</v>
      </c>
      <c r="B39" s="7"/>
      <c r="C39" s="3">
        <v>4</v>
      </c>
      <c r="D39" s="2">
        <v>43769</v>
      </c>
      <c r="E39" s="73">
        <v>2.0720000000000001</v>
      </c>
      <c r="F39" s="18">
        <f t="shared" si="3"/>
        <v>2.2240000000000002</v>
      </c>
      <c r="G39" s="18">
        <f t="shared" si="2"/>
        <v>0.15200000000000014</v>
      </c>
      <c r="H39" s="18">
        <f t="shared" si="4"/>
        <v>2.3104000000000041E-2</v>
      </c>
      <c r="I39" s="24">
        <f t="shared" si="5"/>
        <v>7.3359073359073421E-2</v>
      </c>
      <c r="J39" s="18">
        <f t="shared" si="10"/>
        <v>2.3640000000000003</v>
      </c>
      <c r="K39" s="18">
        <f t="shared" si="11"/>
        <v>0.29200000000000026</v>
      </c>
      <c r="L39" s="18">
        <f t="shared" si="12"/>
        <v>8.5264000000000145E-2</v>
      </c>
      <c r="M39" s="24">
        <f t="shared" si="13"/>
        <v>0.14092664092664103</v>
      </c>
      <c r="N39" s="18">
        <f t="shared" si="14"/>
        <v>2.4097499999999998</v>
      </c>
      <c r="O39" s="18">
        <f t="shared" si="15"/>
        <v>0.33774999999999977</v>
      </c>
      <c r="P39" s="18">
        <f t="shared" si="18"/>
        <v>0.11407506249999985</v>
      </c>
      <c r="Q39" s="24">
        <f t="shared" si="19"/>
        <v>0.16300675675675663</v>
      </c>
      <c r="R39" s="18">
        <f t="shared" si="16"/>
        <v>2.3820000000000006</v>
      </c>
      <c r="S39" s="18">
        <f t="shared" si="17"/>
        <v>0.3100000000000005</v>
      </c>
      <c r="T39" s="18">
        <f t="shared" si="20"/>
        <v>9.610000000000031E-2</v>
      </c>
      <c r="U39" s="24">
        <f t="shared" si="21"/>
        <v>0.14961389961389984</v>
      </c>
      <c r="V39" s="18">
        <f t="shared" si="6"/>
        <v>2.2826307465097622</v>
      </c>
      <c r="W39" s="18">
        <f t="shared" si="7"/>
        <v>0.2106307465097621</v>
      </c>
      <c r="X39" s="18">
        <f t="shared" si="8"/>
        <v>4.4365311375259661E-2</v>
      </c>
      <c r="Y39" s="24">
        <f t="shared" si="9"/>
        <v>0.10165576569003962</v>
      </c>
    </row>
    <row r="40" spans="1:25" x14ac:dyDescent="0.25">
      <c r="A40" s="3">
        <v>37</v>
      </c>
      <c r="B40" s="6" t="s">
        <v>110</v>
      </c>
      <c r="C40" s="3">
        <v>1</v>
      </c>
      <c r="D40" s="2">
        <v>43861</v>
      </c>
      <c r="E40" s="72">
        <v>2.04</v>
      </c>
      <c r="F40" s="18">
        <f t="shared" si="3"/>
        <v>2.0720000000000001</v>
      </c>
      <c r="G40" s="18">
        <f t="shared" si="2"/>
        <v>3.2000000000000028E-2</v>
      </c>
      <c r="H40" s="18">
        <f t="shared" si="4"/>
        <v>1.0240000000000019E-3</v>
      </c>
      <c r="I40" s="24">
        <f t="shared" si="5"/>
        <v>1.5686274509803935E-2</v>
      </c>
      <c r="J40" s="18">
        <f t="shared" si="10"/>
        <v>2.3123333333333336</v>
      </c>
      <c r="K40" s="18">
        <f t="shared" si="11"/>
        <v>0.27233333333333354</v>
      </c>
      <c r="L40" s="18">
        <f t="shared" si="12"/>
        <v>7.4165444444444562E-2</v>
      </c>
      <c r="M40" s="24">
        <f t="shared" si="13"/>
        <v>0.1334967320261439</v>
      </c>
      <c r="N40" s="18">
        <f t="shared" si="14"/>
        <v>2.2910000000000004</v>
      </c>
      <c r="O40" s="18">
        <f t="shared" si="15"/>
        <v>0.25100000000000033</v>
      </c>
      <c r="P40" s="18">
        <f t="shared" si="18"/>
        <v>6.3001000000000168E-2</v>
      </c>
      <c r="Q40" s="24">
        <f t="shared" si="19"/>
        <v>0.12303921568627467</v>
      </c>
      <c r="R40" s="18">
        <f t="shared" si="16"/>
        <v>2.2469000000000001</v>
      </c>
      <c r="S40" s="18">
        <f t="shared" si="17"/>
        <v>0.20690000000000008</v>
      </c>
      <c r="T40" s="18">
        <f t="shared" si="20"/>
        <v>4.2807610000000038E-2</v>
      </c>
      <c r="U40" s="24">
        <f t="shared" si="21"/>
        <v>0.10142156862745103</v>
      </c>
      <c r="V40" s="18">
        <f t="shared" si="6"/>
        <v>2.1063073116482505</v>
      </c>
      <c r="W40" s="18">
        <f t="shared" si="7"/>
        <v>6.6307311648250433E-2</v>
      </c>
      <c r="X40" s="18">
        <f t="shared" si="8"/>
        <v>4.3966595780182078E-3</v>
      </c>
      <c r="Y40" s="24">
        <f t="shared" si="9"/>
        <v>3.2503584141299231E-2</v>
      </c>
    </row>
    <row r="41" spans="1:25" x14ac:dyDescent="0.25">
      <c r="A41" s="3">
        <v>38</v>
      </c>
      <c r="C41" s="3">
        <v>2</v>
      </c>
      <c r="D41" s="2">
        <v>43951</v>
      </c>
      <c r="E41" s="72">
        <v>1.573</v>
      </c>
      <c r="F41" s="18">
        <f t="shared" si="3"/>
        <v>2.04</v>
      </c>
      <c r="G41" s="18">
        <f t="shared" si="2"/>
        <v>0.46700000000000008</v>
      </c>
      <c r="H41" s="18">
        <f t="shared" si="4"/>
        <v>0.21808900000000009</v>
      </c>
      <c r="I41" s="24">
        <f t="shared" si="5"/>
        <v>0.29688493324856968</v>
      </c>
      <c r="J41" s="18">
        <f t="shared" si="10"/>
        <v>2.1120000000000001</v>
      </c>
      <c r="K41" s="18">
        <f t="shared" si="11"/>
        <v>0.53900000000000015</v>
      </c>
      <c r="L41" s="18">
        <f t="shared" si="12"/>
        <v>0.29052100000000014</v>
      </c>
      <c r="M41" s="24">
        <f t="shared" si="13"/>
        <v>0.34265734265734277</v>
      </c>
      <c r="N41" s="18">
        <f t="shared" si="14"/>
        <v>2.2442500000000001</v>
      </c>
      <c r="O41" s="18">
        <f t="shared" si="15"/>
        <v>0.67125000000000012</v>
      </c>
      <c r="P41" s="18">
        <f t="shared" si="18"/>
        <v>0.45057656250000017</v>
      </c>
      <c r="Q41" s="24">
        <f t="shared" si="19"/>
        <v>0.42673235855054048</v>
      </c>
      <c r="R41" s="18">
        <f t="shared" si="16"/>
        <v>2.1465000000000005</v>
      </c>
      <c r="S41" s="18">
        <f t="shared" si="17"/>
        <v>0.57350000000000056</v>
      </c>
      <c r="T41" s="18">
        <f t="shared" si="20"/>
        <v>0.32890225000000067</v>
      </c>
      <c r="U41" s="24">
        <f t="shared" si="21"/>
        <v>0.36458995549904677</v>
      </c>
      <c r="V41" s="18">
        <f t="shared" si="6"/>
        <v>2.0508000642972073</v>
      </c>
      <c r="W41" s="18">
        <f t="shared" si="7"/>
        <v>0.47780006429720734</v>
      </c>
      <c r="X41" s="18">
        <f t="shared" si="8"/>
        <v>0.22829290144241546</v>
      </c>
      <c r="Y41" s="24">
        <f t="shared" si="9"/>
        <v>0.30375083553541471</v>
      </c>
    </row>
    <row r="42" spans="1:25" x14ac:dyDescent="0.25">
      <c r="A42" s="3">
        <v>39</v>
      </c>
      <c r="C42" s="3">
        <v>3</v>
      </c>
      <c r="D42" s="2">
        <v>44043</v>
      </c>
      <c r="E42" s="72">
        <v>2.419</v>
      </c>
      <c r="F42" s="18">
        <f t="shared" si="3"/>
        <v>1.573</v>
      </c>
      <c r="G42" s="18">
        <f t="shared" si="2"/>
        <v>0.84600000000000009</v>
      </c>
      <c r="H42" s="18">
        <f t="shared" si="4"/>
        <v>0.71571600000000013</v>
      </c>
      <c r="I42" s="24">
        <f t="shared" si="5"/>
        <v>0.34973129392310875</v>
      </c>
      <c r="J42" s="18">
        <f t="shared" si="10"/>
        <v>1.8950000000000002</v>
      </c>
      <c r="K42" s="18">
        <f t="shared" si="11"/>
        <v>0.5239999999999998</v>
      </c>
      <c r="L42" s="18">
        <f t="shared" si="12"/>
        <v>0.27457599999999976</v>
      </c>
      <c r="M42" s="24">
        <f t="shared" si="13"/>
        <v>0.21661843737081429</v>
      </c>
      <c r="N42" s="18">
        <f t="shared" si="14"/>
        <v>1.9772500000000002</v>
      </c>
      <c r="O42" s="18">
        <f t="shared" si="15"/>
        <v>0.44174999999999986</v>
      </c>
      <c r="P42" s="18">
        <f t="shared" si="18"/>
        <v>0.19514306249999988</v>
      </c>
      <c r="Q42" s="24">
        <f t="shared" si="19"/>
        <v>0.18261678379495652</v>
      </c>
      <c r="R42" s="18">
        <f t="shared" si="16"/>
        <v>1.8779999999999997</v>
      </c>
      <c r="S42" s="18">
        <f t="shared" si="17"/>
        <v>0.54100000000000037</v>
      </c>
      <c r="T42" s="18">
        <f t="shared" si="20"/>
        <v>0.29268100000000041</v>
      </c>
      <c r="U42" s="24">
        <f t="shared" si="21"/>
        <v>0.22364613476643255</v>
      </c>
      <c r="V42" s="18">
        <f t="shared" si="6"/>
        <v>1.6508235655668562</v>
      </c>
      <c r="W42" s="18">
        <f t="shared" si="7"/>
        <v>0.76817643443314387</v>
      </c>
      <c r="X42" s="18">
        <f t="shared" si="8"/>
        <v>0.59009503441841815</v>
      </c>
      <c r="Y42" s="24">
        <f t="shared" si="9"/>
        <v>0.31755950162593793</v>
      </c>
    </row>
    <row r="43" spans="1:25" x14ac:dyDescent="0.25">
      <c r="A43" s="3">
        <v>40</v>
      </c>
      <c r="B43" s="7"/>
      <c r="C43" s="3">
        <v>4</v>
      </c>
      <c r="D43" s="2">
        <v>44135</v>
      </c>
      <c r="E43" s="73">
        <v>2.871</v>
      </c>
      <c r="F43" s="18">
        <f t="shared" si="3"/>
        <v>2.419</v>
      </c>
      <c r="G43" s="18">
        <f t="shared" si="2"/>
        <v>0.45199999999999996</v>
      </c>
      <c r="H43" s="18">
        <f t="shared" si="4"/>
        <v>0.20430399999999996</v>
      </c>
      <c r="I43" s="24">
        <f t="shared" si="5"/>
        <v>0.15743643329850224</v>
      </c>
      <c r="J43" s="18">
        <f t="shared" si="10"/>
        <v>2.0106666666666668</v>
      </c>
      <c r="K43" s="18">
        <f t="shared" si="11"/>
        <v>0.86033333333333317</v>
      </c>
      <c r="L43" s="18">
        <f t="shared" si="12"/>
        <v>0.74017344444444422</v>
      </c>
      <c r="M43" s="24">
        <f t="shared" si="13"/>
        <v>0.29966329966329963</v>
      </c>
      <c r="N43" s="18">
        <f t="shared" si="14"/>
        <v>2.0260000000000002</v>
      </c>
      <c r="O43" s="18">
        <f t="shared" si="15"/>
        <v>0.84499999999999975</v>
      </c>
      <c r="P43" s="18">
        <f t="shared" si="18"/>
        <v>0.71402499999999958</v>
      </c>
      <c r="Q43" s="24">
        <f t="shared" si="19"/>
        <v>0.29432253570184597</v>
      </c>
      <c r="R43" s="18">
        <f t="shared" si="16"/>
        <v>2.0547</v>
      </c>
      <c r="S43" s="18">
        <f t="shared" si="17"/>
        <v>0.81630000000000003</v>
      </c>
      <c r="T43" s="18">
        <f t="shared" si="20"/>
        <v>0.66634568999999999</v>
      </c>
      <c r="U43" s="24">
        <f t="shared" si="21"/>
        <v>0.28432601880877745</v>
      </c>
      <c r="V43" s="18">
        <f t="shared" si="6"/>
        <v>2.2938802405458967</v>
      </c>
      <c r="W43" s="18">
        <f t="shared" si="7"/>
        <v>0.57711975945410332</v>
      </c>
      <c r="X43" s="18">
        <f t="shared" si="8"/>
        <v>0.33306721675236206</v>
      </c>
      <c r="Y43" s="24">
        <f t="shared" si="9"/>
        <v>0.20101698343925578</v>
      </c>
    </row>
    <row r="44" spans="1:25" x14ac:dyDescent="0.25">
      <c r="A44" s="3">
        <v>41</v>
      </c>
      <c r="B44" s="6" t="s">
        <v>111</v>
      </c>
      <c r="C44" s="3">
        <v>1</v>
      </c>
      <c r="D44" s="2">
        <v>44227</v>
      </c>
      <c r="E44" s="73">
        <v>2.7770000000000001</v>
      </c>
      <c r="F44" s="18">
        <f t="shared" si="3"/>
        <v>2.871</v>
      </c>
      <c r="G44" s="18">
        <f t="shared" si="2"/>
        <v>9.3999999999999861E-2</v>
      </c>
      <c r="H44" s="18">
        <f t="shared" si="4"/>
        <v>8.8359999999999741E-3</v>
      </c>
      <c r="I44" s="24">
        <f t="shared" si="5"/>
        <v>3.3849477853799013E-2</v>
      </c>
      <c r="J44" s="18">
        <f t="shared" si="10"/>
        <v>2.2876666666666665</v>
      </c>
      <c r="K44" s="18">
        <f t="shared" si="11"/>
        <v>0.48933333333333362</v>
      </c>
      <c r="L44" s="18">
        <f t="shared" si="12"/>
        <v>0.23944711111111139</v>
      </c>
      <c r="M44" s="24">
        <f t="shared" si="13"/>
        <v>0.17620933861481225</v>
      </c>
      <c r="N44" s="18">
        <f t="shared" si="14"/>
        <v>2.2257500000000001</v>
      </c>
      <c r="O44" s="18">
        <f t="shared" si="15"/>
        <v>0.55125000000000002</v>
      </c>
      <c r="P44" s="18">
        <f t="shared" si="18"/>
        <v>0.3038765625</v>
      </c>
      <c r="Q44" s="24">
        <f t="shared" si="19"/>
        <v>0.1985055815628376</v>
      </c>
      <c r="R44" s="18">
        <f t="shared" si="16"/>
        <v>2.3927</v>
      </c>
      <c r="S44" s="18">
        <f t="shared" si="17"/>
        <v>0.38430000000000009</v>
      </c>
      <c r="T44" s="18">
        <f t="shared" si="20"/>
        <v>0.14768649000000006</v>
      </c>
      <c r="U44" s="24">
        <f t="shared" si="21"/>
        <v>0.13838674828952108</v>
      </c>
      <c r="V44" s="18">
        <f t="shared" si="6"/>
        <v>2.7769993482716089</v>
      </c>
      <c r="W44" s="18">
        <f t="shared" si="7"/>
        <v>6.5172839125438031E-7</v>
      </c>
      <c r="X44" s="18">
        <f t="shared" si="8"/>
        <v>4.2474989596702264E-13</v>
      </c>
      <c r="Y44" s="24">
        <f t="shared" si="9"/>
        <v>2.3468793347294933E-7</v>
      </c>
    </row>
    <row r="45" spans="1:25" x14ac:dyDescent="0.25">
      <c r="A45" s="3">
        <v>42</v>
      </c>
      <c r="C45" s="3">
        <v>2</v>
      </c>
      <c r="D45" s="2">
        <v>44316</v>
      </c>
      <c r="E45" s="73">
        <v>3.573</v>
      </c>
      <c r="F45" s="18">
        <f t="shared" si="3"/>
        <v>2.7770000000000001</v>
      </c>
      <c r="G45" s="18">
        <f t="shared" si="2"/>
        <v>0.79599999999999982</v>
      </c>
      <c r="H45" s="18">
        <f t="shared" si="4"/>
        <v>0.63361599999999973</v>
      </c>
      <c r="I45" s="24">
        <f t="shared" si="5"/>
        <v>0.22278197593059049</v>
      </c>
      <c r="J45" s="18">
        <f t="shared" si="10"/>
        <v>2.6890000000000001</v>
      </c>
      <c r="K45" s="18">
        <f t="shared" si="11"/>
        <v>0.8839999999999999</v>
      </c>
      <c r="L45" s="18">
        <f t="shared" si="12"/>
        <v>0.78145599999999982</v>
      </c>
      <c r="M45" s="24">
        <f t="shared" si="13"/>
        <v>0.2474111390987965</v>
      </c>
      <c r="N45" s="18">
        <f t="shared" si="14"/>
        <v>2.41</v>
      </c>
      <c r="O45" s="18">
        <f t="shared" si="15"/>
        <v>1.1629999999999998</v>
      </c>
      <c r="P45" s="18">
        <f t="shared" si="18"/>
        <v>1.3525689999999995</v>
      </c>
      <c r="Q45" s="24">
        <f t="shared" si="19"/>
        <v>0.32549678141617683</v>
      </c>
      <c r="R45" s="18">
        <f t="shared" si="16"/>
        <v>2.6132</v>
      </c>
      <c r="S45" s="18">
        <f t="shared" si="17"/>
        <v>0.95979999999999999</v>
      </c>
      <c r="T45" s="18">
        <f t="shared" si="20"/>
        <v>0.92121604000000001</v>
      </c>
      <c r="U45" s="24">
        <f t="shared" si="21"/>
        <v>0.26862580464595576</v>
      </c>
      <c r="V45" s="18">
        <f t="shared" si="6"/>
        <v>2.7769998938471741</v>
      </c>
      <c r="W45" s="18">
        <f t="shared" si="7"/>
        <v>0.7960001061528259</v>
      </c>
      <c r="X45" s="18">
        <f t="shared" si="8"/>
        <v>0.63361616899531015</v>
      </c>
      <c r="Y45" s="24">
        <f t="shared" si="9"/>
        <v>0.22278200564030953</v>
      </c>
    </row>
    <row r="46" spans="1:25" x14ac:dyDescent="0.25">
      <c r="A46" s="3">
        <v>43</v>
      </c>
      <c r="C46" s="3">
        <v>3</v>
      </c>
      <c r="D46" s="2">
        <v>44408</v>
      </c>
      <c r="E46" s="73">
        <v>3.6840000000000002</v>
      </c>
      <c r="F46" s="18">
        <f t="shared" si="3"/>
        <v>3.573</v>
      </c>
      <c r="G46" s="18">
        <f t="shared" si="2"/>
        <v>0.11100000000000021</v>
      </c>
      <c r="H46" s="18">
        <f t="shared" si="4"/>
        <v>1.2321000000000047E-2</v>
      </c>
      <c r="I46" s="24">
        <f t="shared" si="5"/>
        <v>3.0130293159609176E-2</v>
      </c>
      <c r="J46" s="18">
        <f t="shared" si="10"/>
        <v>3.0736666666666665</v>
      </c>
      <c r="K46" s="18">
        <f t="shared" si="11"/>
        <v>0.61033333333333362</v>
      </c>
      <c r="L46" s="18">
        <f t="shared" si="12"/>
        <v>0.37250677777777813</v>
      </c>
      <c r="M46" s="24">
        <f t="shared" si="13"/>
        <v>0.1656713716974304</v>
      </c>
      <c r="N46" s="18">
        <f t="shared" si="14"/>
        <v>2.91</v>
      </c>
      <c r="O46" s="18">
        <f t="shared" si="15"/>
        <v>0.77400000000000002</v>
      </c>
      <c r="P46" s="18">
        <f t="shared" si="18"/>
        <v>0.59907600000000005</v>
      </c>
      <c r="Q46" s="24">
        <f t="shared" si="19"/>
        <v>0.21009771986970685</v>
      </c>
      <c r="R46" s="18">
        <f t="shared" si="16"/>
        <v>3.0783999999999998</v>
      </c>
      <c r="S46" s="18">
        <f t="shared" si="17"/>
        <v>0.60560000000000036</v>
      </c>
      <c r="T46" s="18">
        <f t="shared" si="20"/>
        <v>0.36675136000000041</v>
      </c>
      <c r="U46" s="24">
        <f t="shared" si="21"/>
        <v>0.16438653637350714</v>
      </c>
      <c r="V46" s="18">
        <f t="shared" si="6"/>
        <v>3.4433483505312474</v>
      </c>
      <c r="W46" s="18">
        <f t="shared" si="7"/>
        <v>0.24065164946875273</v>
      </c>
      <c r="X46" s="18">
        <f t="shared" si="8"/>
        <v>5.7913216392031432E-2</v>
      </c>
      <c r="Y46" s="24">
        <f t="shared" si="9"/>
        <v>6.5323466196729837E-2</v>
      </c>
    </row>
    <row r="47" spans="1:25" x14ac:dyDescent="0.25">
      <c r="A47" s="3">
        <v>44</v>
      </c>
      <c r="B47" s="7"/>
      <c r="C47" s="3">
        <v>4</v>
      </c>
      <c r="D47" s="2">
        <v>44500</v>
      </c>
      <c r="E47" s="73">
        <v>3.35</v>
      </c>
      <c r="F47" s="18">
        <f t="shared" si="3"/>
        <v>3.6840000000000002</v>
      </c>
      <c r="G47" s="18">
        <f t="shared" si="2"/>
        <v>0.33400000000000007</v>
      </c>
      <c r="H47" s="18">
        <f t="shared" si="4"/>
        <v>0.11155600000000004</v>
      </c>
      <c r="I47" s="24">
        <f t="shared" si="5"/>
        <v>9.9701492537313446E-2</v>
      </c>
      <c r="J47" s="18">
        <f t="shared" si="10"/>
        <v>3.3446666666666665</v>
      </c>
      <c r="K47" s="18">
        <f t="shared" si="11"/>
        <v>5.3333333333336341E-3</v>
      </c>
      <c r="L47" s="18">
        <f t="shared" si="12"/>
        <v>2.8444444444447652E-5</v>
      </c>
      <c r="M47" s="24">
        <f t="shared" si="13"/>
        <v>1.5920398009951146E-3</v>
      </c>
      <c r="N47" s="18">
        <f t="shared" si="14"/>
        <v>3.2262500000000003</v>
      </c>
      <c r="O47" s="18">
        <f t="shared" si="15"/>
        <v>0.1237499999999998</v>
      </c>
      <c r="P47" s="18">
        <f t="shared" si="18"/>
        <v>1.5314062499999951E-2</v>
      </c>
      <c r="Q47" s="24">
        <f t="shared" si="19"/>
        <v>3.6940298507462624E-2</v>
      </c>
      <c r="R47" s="18">
        <f t="shared" si="16"/>
        <v>3.3880000000000003</v>
      </c>
      <c r="S47" s="18">
        <f t="shared" si="17"/>
        <v>3.8000000000000256E-2</v>
      </c>
      <c r="T47" s="18">
        <f t="shared" si="20"/>
        <v>1.4440000000000195E-3</v>
      </c>
      <c r="U47" s="24">
        <f t="shared" si="21"/>
        <v>1.1343283582089629E-2</v>
      </c>
      <c r="V47" s="18">
        <f t="shared" si="6"/>
        <v>3.6448029156531176</v>
      </c>
      <c r="W47" s="18">
        <f t="shared" si="7"/>
        <v>0.29480291565311756</v>
      </c>
      <c r="X47" s="18">
        <f t="shared" si="8"/>
        <v>8.690875907757914E-2</v>
      </c>
      <c r="Y47" s="24">
        <f t="shared" si="9"/>
        <v>8.8000870344214194E-2</v>
      </c>
    </row>
    <row r="48" spans="1:25" x14ac:dyDescent="0.25">
      <c r="A48" s="3">
        <v>45</v>
      </c>
      <c r="B48" s="6" t="s">
        <v>112</v>
      </c>
      <c r="C48" s="3">
        <v>1</v>
      </c>
      <c r="D48" s="2">
        <v>44592</v>
      </c>
      <c r="E48" s="73">
        <v>3.3109999999999999</v>
      </c>
      <c r="F48" s="18">
        <f t="shared" si="3"/>
        <v>3.35</v>
      </c>
      <c r="G48" s="18">
        <f t="shared" si="2"/>
        <v>3.9000000000000146E-2</v>
      </c>
      <c r="H48" s="18">
        <f t="shared" si="4"/>
        <v>1.5210000000000113E-3</v>
      </c>
      <c r="I48" s="24">
        <f t="shared" si="5"/>
        <v>1.1778918755662986E-2</v>
      </c>
      <c r="J48" s="18">
        <f t="shared" si="10"/>
        <v>3.5356666666666663</v>
      </c>
      <c r="K48" s="18">
        <f t="shared" si="11"/>
        <v>0.22466666666666635</v>
      </c>
      <c r="L48" s="18">
        <f t="shared" si="12"/>
        <v>5.0475111111110971E-2</v>
      </c>
      <c r="M48" s="24">
        <f t="shared" si="13"/>
        <v>6.7854625994160783E-2</v>
      </c>
      <c r="N48" s="18">
        <f t="shared" si="14"/>
        <v>3.3459999999999996</v>
      </c>
      <c r="O48" s="18">
        <f t="shared" si="15"/>
        <v>3.4999999999999698E-2</v>
      </c>
      <c r="P48" s="18">
        <f t="shared" si="18"/>
        <v>1.2249999999999789E-3</v>
      </c>
      <c r="Q48" s="24">
        <f t="shared" si="19"/>
        <v>1.0570824524312806E-2</v>
      </c>
      <c r="R48" s="18">
        <f t="shared" si="16"/>
        <v>3.4375</v>
      </c>
      <c r="S48" s="18">
        <f t="shared" si="17"/>
        <v>0.12650000000000006</v>
      </c>
      <c r="T48" s="18">
        <f t="shared" si="20"/>
        <v>1.6002250000000013E-2</v>
      </c>
      <c r="U48" s="24">
        <f t="shared" si="21"/>
        <v>3.8205980066445204E-2</v>
      </c>
      <c r="V48" s="18">
        <f t="shared" si="6"/>
        <v>3.3980171849063621</v>
      </c>
      <c r="W48" s="18">
        <f t="shared" si="7"/>
        <v>8.7017184906362122E-2</v>
      </c>
      <c r="X48" s="18">
        <f t="shared" si="8"/>
        <v>7.5719904690280159E-3</v>
      </c>
      <c r="Y48" s="24">
        <f t="shared" si="9"/>
        <v>2.6281239778424077E-2</v>
      </c>
    </row>
    <row r="49" spans="1:25" x14ac:dyDescent="0.25">
      <c r="A49" s="3">
        <v>46</v>
      </c>
      <c r="C49" s="3">
        <v>2</v>
      </c>
      <c r="D49" s="2">
        <v>44681</v>
      </c>
      <c r="E49" s="73">
        <v>2.5329999999999999</v>
      </c>
      <c r="F49" s="18">
        <f t="shared" si="3"/>
        <v>3.3109999999999999</v>
      </c>
      <c r="G49" s="18">
        <f t="shared" si="2"/>
        <v>0.77800000000000002</v>
      </c>
      <c r="H49" s="18">
        <f t="shared" si="4"/>
        <v>0.60528400000000004</v>
      </c>
      <c r="I49" s="24">
        <f t="shared" si="5"/>
        <v>0.30714567706277146</v>
      </c>
      <c r="J49" s="18">
        <f t="shared" si="10"/>
        <v>3.4483333333333337</v>
      </c>
      <c r="K49" s="18">
        <f t="shared" si="11"/>
        <v>0.91533333333333378</v>
      </c>
      <c r="L49" s="18">
        <f t="shared" si="12"/>
        <v>0.83783511111111197</v>
      </c>
      <c r="M49" s="24">
        <f t="shared" si="13"/>
        <v>0.36136333728122139</v>
      </c>
      <c r="N49" s="18">
        <f t="shared" si="14"/>
        <v>3.4794999999999998</v>
      </c>
      <c r="O49" s="18">
        <f t="shared" si="15"/>
        <v>0.9464999999999999</v>
      </c>
      <c r="P49" s="18">
        <f t="shared" si="18"/>
        <v>0.89586224999999986</v>
      </c>
      <c r="Q49" s="24">
        <f t="shared" si="19"/>
        <v>0.3736675878405053</v>
      </c>
      <c r="R49" s="18">
        <f t="shared" si="16"/>
        <v>3.4234999999999998</v>
      </c>
      <c r="S49" s="18">
        <f t="shared" si="17"/>
        <v>0.89049999999999985</v>
      </c>
      <c r="T49" s="18">
        <f t="shared" si="20"/>
        <v>0.79299024999999967</v>
      </c>
      <c r="U49" s="24">
        <f t="shared" si="21"/>
        <v>0.35155941571259369</v>
      </c>
      <c r="V49" s="18">
        <f t="shared" si="6"/>
        <v>3.3251732663953582</v>
      </c>
      <c r="W49" s="18">
        <f t="shared" si="7"/>
        <v>0.79217326639535823</v>
      </c>
      <c r="X49" s="18">
        <f t="shared" si="8"/>
        <v>0.62753848399149115</v>
      </c>
      <c r="Y49" s="24">
        <f t="shared" si="9"/>
        <v>0.31274112372497365</v>
      </c>
    </row>
    <row r="50" spans="1:25" x14ac:dyDescent="0.25">
      <c r="A50" s="3">
        <v>47</v>
      </c>
      <c r="C50" s="3">
        <v>3</v>
      </c>
      <c r="D50" s="2">
        <v>44773</v>
      </c>
      <c r="E50" s="73">
        <v>2.5859999999999999</v>
      </c>
      <c r="F50" s="18">
        <f t="shared" si="3"/>
        <v>2.5329999999999999</v>
      </c>
      <c r="G50" s="18">
        <f t="shared" si="2"/>
        <v>5.2999999999999936E-2</v>
      </c>
      <c r="H50" s="18">
        <f t="shared" si="4"/>
        <v>2.8089999999999934E-3</v>
      </c>
      <c r="I50" s="24">
        <f t="shared" si="5"/>
        <v>2.0494972931167803E-2</v>
      </c>
      <c r="J50" s="18">
        <f t="shared" si="10"/>
        <v>3.0646666666666662</v>
      </c>
      <c r="K50" s="18">
        <f t="shared" si="11"/>
        <v>0.47866666666666635</v>
      </c>
      <c r="L50" s="18">
        <f t="shared" si="12"/>
        <v>0.22912177777777748</v>
      </c>
      <c r="M50" s="24">
        <f t="shared" si="13"/>
        <v>0.18509925238463509</v>
      </c>
      <c r="N50" s="18">
        <f t="shared" si="14"/>
        <v>3.2195</v>
      </c>
      <c r="O50" s="18">
        <f t="shared" si="15"/>
        <v>0.63350000000000017</v>
      </c>
      <c r="P50" s="18">
        <f t="shared" si="18"/>
        <v>0.40132225000000021</v>
      </c>
      <c r="Q50" s="24">
        <f t="shared" si="19"/>
        <v>0.24497293116782684</v>
      </c>
      <c r="R50" s="18">
        <f t="shared" si="16"/>
        <v>3.0448999999999997</v>
      </c>
      <c r="S50" s="18">
        <f t="shared" si="17"/>
        <v>0.45889999999999986</v>
      </c>
      <c r="T50" s="18">
        <f t="shared" si="20"/>
        <v>0.21058920999999989</v>
      </c>
      <c r="U50" s="24">
        <f t="shared" si="21"/>
        <v>0.17745552977571535</v>
      </c>
      <c r="V50" s="18">
        <f t="shared" si="6"/>
        <v>2.6620283378850313</v>
      </c>
      <c r="W50" s="18">
        <f t="shared" si="7"/>
        <v>7.6028337885031494E-2</v>
      </c>
      <c r="X50" s="18">
        <f t="shared" si="8"/>
        <v>5.7803081615605155E-3</v>
      </c>
      <c r="Y50" s="24">
        <f t="shared" si="9"/>
        <v>2.9399975980290604E-2</v>
      </c>
    </row>
    <row r="51" spans="1:25" x14ac:dyDescent="0.25">
      <c r="A51" s="3">
        <v>48</v>
      </c>
      <c r="B51" s="7"/>
      <c r="C51" s="3">
        <v>4</v>
      </c>
      <c r="D51" s="2">
        <v>44865</v>
      </c>
      <c r="E51" s="73">
        <v>2.1890000000000001</v>
      </c>
      <c r="F51" s="18">
        <f t="shared" si="3"/>
        <v>2.5859999999999999</v>
      </c>
      <c r="G51" s="18">
        <f t="shared" si="2"/>
        <v>0.3969999999999998</v>
      </c>
      <c r="H51" s="18">
        <f t="shared" si="4"/>
        <v>0.15760899999999983</v>
      </c>
      <c r="I51" s="24">
        <f t="shared" si="5"/>
        <v>0.18136135221562347</v>
      </c>
      <c r="J51" s="18">
        <f t="shared" si="10"/>
        <v>2.81</v>
      </c>
      <c r="K51" s="18">
        <f t="shared" si="11"/>
        <v>0.621</v>
      </c>
      <c r="L51" s="18">
        <f t="shared" si="12"/>
        <v>0.38564100000000001</v>
      </c>
      <c r="M51" s="24">
        <f t="shared" si="13"/>
        <v>0.28369118318867059</v>
      </c>
      <c r="N51" s="18">
        <f t="shared" si="14"/>
        <v>2.9449999999999998</v>
      </c>
      <c r="O51" s="18">
        <f t="shared" si="15"/>
        <v>0.75599999999999978</v>
      </c>
      <c r="P51" s="18">
        <f t="shared" si="18"/>
        <v>0.57153599999999971</v>
      </c>
      <c r="Q51" s="24">
        <f t="shared" si="19"/>
        <v>0.34536317953403367</v>
      </c>
      <c r="R51" s="18">
        <f t="shared" si="16"/>
        <v>2.7915000000000001</v>
      </c>
      <c r="S51" s="18">
        <f t="shared" si="17"/>
        <v>0.60250000000000004</v>
      </c>
      <c r="T51" s="18">
        <f t="shared" si="20"/>
        <v>0.36300625000000003</v>
      </c>
      <c r="U51" s="24">
        <f t="shared" si="21"/>
        <v>0.27523983554134307</v>
      </c>
      <c r="V51" s="18">
        <f t="shared" si="6"/>
        <v>2.5983834146967681</v>
      </c>
      <c r="W51" s="18">
        <f t="shared" si="7"/>
        <v>0.40938341469676809</v>
      </c>
      <c r="X51" s="18">
        <f t="shared" si="8"/>
        <v>0.16759478022878599</v>
      </c>
      <c r="Y51" s="24">
        <f t="shared" si="9"/>
        <v>0.18701846262986208</v>
      </c>
    </row>
    <row r="52" spans="1:25" s="61" customFormat="1" x14ac:dyDescent="0.25">
      <c r="A52" s="58">
        <v>49</v>
      </c>
      <c r="B52" s="59" t="s">
        <v>113</v>
      </c>
      <c r="C52" s="58">
        <v>1</v>
      </c>
      <c r="D52" s="58"/>
      <c r="E52" s="60"/>
      <c r="F52" s="67">
        <f t="shared" si="3"/>
        <v>2.1890000000000001</v>
      </c>
      <c r="G52" s="67"/>
      <c r="H52" s="67"/>
      <c r="J52" s="67">
        <f t="shared" si="10"/>
        <v>2.4359999999999999</v>
      </c>
      <c r="K52" s="67"/>
      <c r="L52" s="67"/>
      <c r="N52" s="67">
        <f t="shared" si="14"/>
        <v>2.6547499999999999</v>
      </c>
      <c r="O52" s="67"/>
      <c r="P52" s="67"/>
      <c r="R52" s="67">
        <f t="shared" si="16"/>
        <v>2.4890999999999996</v>
      </c>
      <c r="S52" s="67"/>
      <c r="T52" s="67"/>
      <c r="V52" s="67">
        <f t="shared" si="6"/>
        <v>2.2556799345506571</v>
      </c>
      <c r="W52" s="67"/>
      <c r="X52" s="67"/>
    </row>
    <row r="53" spans="1:25" s="61" customFormat="1" x14ac:dyDescent="0.25">
      <c r="A53" s="58">
        <v>50</v>
      </c>
      <c r="B53" s="68"/>
      <c r="C53" s="58">
        <v>2</v>
      </c>
      <c r="D53" s="58"/>
      <c r="E53" s="58"/>
    </row>
    <row r="54" spans="1:25" s="61" customFormat="1" x14ac:dyDescent="0.25">
      <c r="A54" s="58">
        <v>51</v>
      </c>
      <c r="B54" s="68"/>
      <c r="C54" s="58">
        <v>3</v>
      </c>
      <c r="D54" s="58"/>
      <c r="E54" s="58"/>
    </row>
    <row r="55" spans="1:25" s="61" customFormat="1" x14ac:dyDescent="0.25">
      <c r="A55" s="58">
        <v>52</v>
      </c>
      <c r="B55" s="69"/>
      <c r="C55" s="58">
        <v>4</v>
      </c>
      <c r="D55" s="58"/>
      <c r="E55" s="58"/>
    </row>
    <row r="56" spans="1:25" s="61" customFormat="1" x14ac:dyDescent="0.25">
      <c r="A56" s="58">
        <v>53</v>
      </c>
      <c r="B56" s="59" t="s">
        <v>114</v>
      </c>
      <c r="C56" s="58">
        <v>1</v>
      </c>
      <c r="D56" s="58"/>
      <c r="E56" s="58"/>
    </row>
    <row r="57" spans="1:25" s="61" customFormat="1" x14ac:dyDescent="0.25">
      <c r="A57" s="58">
        <v>54</v>
      </c>
      <c r="B57" s="68"/>
      <c r="C57" s="58">
        <v>2</v>
      </c>
      <c r="D57" s="58"/>
      <c r="E57" s="58"/>
    </row>
    <row r="58" spans="1:25" s="61" customFormat="1" x14ac:dyDescent="0.25">
      <c r="A58" s="58">
        <v>55</v>
      </c>
      <c r="B58" s="68"/>
      <c r="C58" s="58">
        <v>3</v>
      </c>
      <c r="D58" s="58"/>
      <c r="E58" s="58"/>
    </row>
    <row r="59" spans="1:25" s="61" customFormat="1" x14ac:dyDescent="0.25">
      <c r="A59" s="58">
        <v>56</v>
      </c>
      <c r="B59" s="68"/>
      <c r="C59" s="58">
        <v>4</v>
      </c>
      <c r="D59" s="58"/>
      <c r="E59" s="58"/>
    </row>
  </sheetData>
  <autoFilter ref="A3:X59" xr:uid="{24B3E0A4-D8B8-4365-B1BF-6906BD12AEBB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791A-12A1-4E4C-9904-5354983A322C}">
  <sheetPr>
    <tabColor theme="1"/>
  </sheetPr>
  <dimension ref="A1"/>
  <sheetViews>
    <sheetView zoomScale="97" zoomScaleNormal="118" workbookViewId="0">
      <selection activeCell="W39" sqref="W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BEC7-F594-45A5-9B80-8C1F592A6FD8}">
  <dimension ref="A1:P57"/>
  <sheetViews>
    <sheetView zoomScale="78" workbookViewId="0">
      <pane xSplit="3" ySplit="1" topLeftCell="D2" activePane="bottomRight" state="frozen"/>
      <selection pane="topRight" activeCell="T31" sqref="T31"/>
      <selection pane="bottomLeft" activeCell="T31" sqref="T31"/>
      <selection pane="bottomRight" activeCell="S26" sqref="S26"/>
    </sheetView>
  </sheetViews>
  <sheetFormatPr defaultColWidth="9.140625" defaultRowHeight="15.75" x14ac:dyDescent="0.25"/>
  <cols>
    <col min="1" max="1" width="9.140625" style="2" customWidth="1"/>
    <col min="2" max="2" width="8.7109375" style="3" bestFit="1" customWidth="1"/>
    <col min="3" max="3" width="12" style="2" customWidth="1"/>
    <col min="4" max="4" width="9.140625" style="3"/>
    <col min="5" max="5" width="24.7109375" style="3" customWidth="1"/>
    <col min="6" max="6" width="15.7109375" style="3" bestFit="1" customWidth="1"/>
    <col min="7" max="7" width="21.42578125" style="3" bestFit="1" customWidth="1"/>
    <col min="8" max="8" width="18.85546875" style="3" bestFit="1" customWidth="1"/>
    <col min="9" max="9" width="11.85546875" style="3" customWidth="1"/>
    <col min="10" max="10" width="0" style="3" hidden="1" customWidth="1"/>
    <col min="11" max="16384" width="9.140625" style="3"/>
  </cols>
  <sheetData>
    <row r="1" spans="1:10" s="9" customFormat="1" x14ac:dyDescent="0.25">
      <c r="A1" s="8" t="s">
        <v>21</v>
      </c>
      <c r="B1" s="9" t="s">
        <v>22</v>
      </c>
      <c r="C1" s="8" t="s">
        <v>120</v>
      </c>
      <c r="D1" s="10" t="s">
        <v>96</v>
      </c>
      <c r="E1" s="10" t="s">
        <v>121</v>
      </c>
      <c r="F1" s="9" t="s">
        <v>122</v>
      </c>
      <c r="G1" s="10" t="s">
        <v>123</v>
      </c>
      <c r="H1" s="10" t="s">
        <v>124</v>
      </c>
      <c r="I1" s="10" t="s">
        <v>125</v>
      </c>
      <c r="J1" s="9" t="s">
        <v>126</v>
      </c>
    </row>
    <row r="2" spans="1:10" x14ac:dyDescent="0.25">
      <c r="A2" s="6" t="s">
        <v>101</v>
      </c>
      <c r="B2" s="3">
        <v>1</v>
      </c>
      <c r="C2" s="2">
        <v>40298</v>
      </c>
      <c r="D2" s="5">
        <v>2642</v>
      </c>
      <c r="E2" s="3">
        <v>146</v>
      </c>
      <c r="F2" s="5">
        <f>D2-E2</f>
        <v>2496</v>
      </c>
      <c r="G2" s="5">
        <v>5201</v>
      </c>
      <c r="H2" s="3">
        <v>835</v>
      </c>
      <c r="I2" s="5">
        <v>65445</v>
      </c>
      <c r="J2" s="12" t="s">
        <v>127</v>
      </c>
    </row>
    <row r="3" spans="1:10" x14ac:dyDescent="0.25">
      <c r="B3" s="3">
        <v>2</v>
      </c>
      <c r="C3" s="2">
        <v>40390</v>
      </c>
      <c r="D3" s="5">
        <f>5454-D2</f>
        <v>2812</v>
      </c>
      <c r="E3" s="3">
        <f>402-E2</f>
        <v>256</v>
      </c>
      <c r="F3" s="5">
        <f t="shared" ref="F3:F25" si="0">D3-E3</f>
        <v>2556</v>
      </c>
      <c r="G3" s="5">
        <v>5195</v>
      </c>
      <c r="H3" s="3">
        <v>837</v>
      </c>
      <c r="I3" s="5">
        <v>65399</v>
      </c>
      <c r="J3" s="12" t="s">
        <v>128</v>
      </c>
    </row>
    <row r="4" spans="1:10" x14ac:dyDescent="0.25">
      <c r="B4" s="3">
        <v>3</v>
      </c>
      <c r="C4" s="2">
        <v>40482</v>
      </c>
      <c r="D4" s="5">
        <v>2691</v>
      </c>
      <c r="E4" s="3">
        <v>240</v>
      </c>
      <c r="F4" s="5">
        <f t="shared" si="0"/>
        <v>2451</v>
      </c>
      <c r="G4" s="5">
        <v>5225</v>
      </c>
      <c r="H4" s="3">
        <v>843</v>
      </c>
      <c r="I4" s="5">
        <v>65130</v>
      </c>
      <c r="J4" s="12" t="s">
        <v>129</v>
      </c>
    </row>
    <row r="5" spans="1:10" x14ac:dyDescent="0.25">
      <c r="A5" s="4"/>
      <c r="B5" s="3">
        <v>4</v>
      </c>
      <c r="C5" s="4">
        <v>40574</v>
      </c>
      <c r="D5" s="5">
        <v>2305</v>
      </c>
      <c r="E5" s="3">
        <v>120</v>
      </c>
      <c r="F5" s="5">
        <f t="shared" si="0"/>
        <v>2185</v>
      </c>
      <c r="G5" s="5">
        <v>5250</v>
      </c>
      <c r="H5" s="3">
        <v>856</v>
      </c>
      <c r="I5" s="5">
        <v>65434</v>
      </c>
      <c r="J5" s="12" t="s">
        <v>130</v>
      </c>
    </row>
    <row r="6" spans="1:10" x14ac:dyDescent="0.25">
      <c r="A6" s="6" t="s">
        <v>102</v>
      </c>
      <c r="B6" s="3">
        <v>1</v>
      </c>
      <c r="C6" s="2">
        <v>40663</v>
      </c>
      <c r="D6" s="5">
        <v>2730</v>
      </c>
      <c r="E6" s="3">
        <v>174</v>
      </c>
      <c r="F6" s="5">
        <f t="shared" si="0"/>
        <v>2556</v>
      </c>
      <c r="G6" s="5">
        <v>5254</v>
      </c>
      <c r="H6" s="3">
        <v>860</v>
      </c>
      <c r="I6" s="5">
        <v>66958</v>
      </c>
      <c r="J6" s="12" t="s">
        <v>131</v>
      </c>
    </row>
    <row r="7" spans="1:10" x14ac:dyDescent="0.25">
      <c r="B7" s="3">
        <v>2</v>
      </c>
      <c r="C7" s="2">
        <v>40755</v>
      </c>
      <c r="D7" s="5">
        <f>5662-D6</f>
        <v>2932</v>
      </c>
      <c r="E7" s="3">
        <f>473-E6</f>
        <v>299</v>
      </c>
      <c r="F7" s="5">
        <f t="shared" si="0"/>
        <v>2633</v>
      </c>
      <c r="G7" s="5">
        <v>5300</v>
      </c>
      <c r="H7" s="3">
        <v>875</v>
      </c>
      <c r="I7" s="5">
        <v>67834</v>
      </c>
      <c r="J7" s="12" t="s">
        <v>132</v>
      </c>
    </row>
    <row r="8" spans="1:10" x14ac:dyDescent="0.25">
      <c r="B8" s="3">
        <v>3</v>
      </c>
      <c r="C8" s="2">
        <v>40847</v>
      </c>
      <c r="D8" s="5">
        <v>2814</v>
      </c>
      <c r="E8" s="3">
        <v>273</v>
      </c>
      <c r="F8" s="5">
        <f t="shared" si="0"/>
        <v>2541</v>
      </c>
      <c r="G8" s="5">
        <v>5451</v>
      </c>
      <c r="H8" s="3">
        <v>913</v>
      </c>
      <c r="I8" s="5">
        <v>67197</v>
      </c>
      <c r="J8" s="12" t="s">
        <v>133</v>
      </c>
    </row>
    <row r="9" spans="1:10" x14ac:dyDescent="0.25">
      <c r="A9" s="7"/>
      <c r="B9" s="3">
        <v>4</v>
      </c>
      <c r="C9" s="4">
        <v>40939</v>
      </c>
      <c r="D9" s="5">
        <v>2355</v>
      </c>
      <c r="E9" s="3">
        <f>882-SUM(E6:E8)</f>
        <v>136</v>
      </c>
      <c r="F9" s="5">
        <f t="shared" si="0"/>
        <v>2219</v>
      </c>
      <c r="G9" s="5">
        <v>5495</v>
      </c>
      <c r="H9" s="5">
        <v>955</v>
      </c>
      <c r="I9" s="5">
        <v>66878</v>
      </c>
      <c r="J9" s="12" t="s">
        <v>134</v>
      </c>
    </row>
    <row r="10" spans="1:10" x14ac:dyDescent="0.25">
      <c r="A10" s="6" t="s">
        <v>103</v>
      </c>
      <c r="B10" s="3">
        <v>1</v>
      </c>
      <c r="C10" s="2">
        <v>41029</v>
      </c>
      <c r="D10" s="5">
        <v>2632</v>
      </c>
      <c r="E10" s="3">
        <v>160</v>
      </c>
      <c r="F10" s="5">
        <f t="shared" si="0"/>
        <v>2472</v>
      </c>
      <c r="G10" s="5">
        <v>5517</v>
      </c>
      <c r="H10" s="3">
        <v>968</v>
      </c>
      <c r="I10" s="5">
        <v>67386</v>
      </c>
      <c r="J10" s="12" t="s">
        <v>135</v>
      </c>
    </row>
    <row r="11" spans="1:10" x14ac:dyDescent="0.25">
      <c r="B11" s="3">
        <v>2</v>
      </c>
      <c r="C11" s="2">
        <v>41121</v>
      </c>
      <c r="D11" s="5">
        <f>5478-D10</f>
        <v>2846</v>
      </c>
      <c r="E11" s="3">
        <f>403-E10</f>
        <v>243</v>
      </c>
      <c r="F11" s="5">
        <f t="shared" si="0"/>
        <v>2603</v>
      </c>
      <c r="G11" s="5">
        <v>5549</v>
      </c>
      <c r="H11" s="3">
        <v>988</v>
      </c>
      <c r="I11" s="5">
        <v>67942</v>
      </c>
      <c r="J11" s="12" t="s">
        <v>136</v>
      </c>
    </row>
    <row r="12" spans="1:10" x14ac:dyDescent="0.25">
      <c r="B12" s="3">
        <v>3</v>
      </c>
      <c r="C12" s="2">
        <v>41213</v>
      </c>
      <c r="D12" s="5">
        <v>2705</v>
      </c>
      <c r="E12" s="3">
        <v>257</v>
      </c>
      <c r="F12" s="5">
        <f t="shared" si="0"/>
        <v>2448</v>
      </c>
      <c r="G12" s="5">
        <v>5568</v>
      </c>
      <c r="H12" s="5">
        <v>1002</v>
      </c>
      <c r="I12" s="5">
        <v>65921</v>
      </c>
      <c r="J12" s="12" t="s">
        <v>137</v>
      </c>
    </row>
    <row r="13" spans="1:10" x14ac:dyDescent="0.25">
      <c r="A13" s="7"/>
      <c r="B13" s="3">
        <v>4</v>
      </c>
      <c r="C13" s="2">
        <v>41305</v>
      </c>
      <c r="D13" s="5">
        <v>2390</v>
      </c>
      <c r="E13" s="3">
        <f>781-SUM(E10:E12)</f>
        <v>121</v>
      </c>
      <c r="F13" s="5">
        <f t="shared" si="0"/>
        <v>2269</v>
      </c>
      <c r="G13" s="5">
        <v>5561</v>
      </c>
      <c r="H13" s="5">
        <v>1025</v>
      </c>
      <c r="I13" s="5">
        <v>65336</v>
      </c>
      <c r="J13" s="12" t="s">
        <v>138</v>
      </c>
    </row>
    <row r="14" spans="1:10" x14ac:dyDescent="0.25">
      <c r="A14" s="6" t="s">
        <v>104</v>
      </c>
      <c r="B14" s="3">
        <v>1</v>
      </c>
      <c r="C14" s="2">
        <v>41394</v>
      </c>
      <c r="D14" s="5">
        <v>2623</v>
      </c>
      <c r="E14" s="3">
        <v>114</v>
      </c>
      <c r="F14" s="5">
        <f t="shared" si="0"/>
        <v>2509</v>
      </c>
      <c r="G14" s="13">
        <v>5609</v>
      </c>
      <c r="H14" s="5">
        <v>1036</v>
      </c>
      <c r="I14" s="5">
        <v>66141</v>
      </c>
      <c r="J14" s="12" t="s">
        <v>139</v>
      </c>
    </row>
    <row r="15" spans="1:10" x14ac:dyDescent="0.25">
      <c r="B15" s="3">
        <v>2</v>
      </c>
      <c r="C15" s="2">
        <v>41486</v>
      </c>
      <c r="D15" s="5">
        <f>5716-D14</f>
        <v>3093</v>
      </c>
      <c r="E15" s="3">
        <f>394-E14</f>
        <v>280</v>
      </c>
      <c r="F15" s="5">
        <f t="shared" si="0"/>
        <v>2813</v>
      </c>
      <c r="G15" s="5">
        <v>5793</v>
      </c>
      <c r="H15" s="5">
        <v>1069</v>
      </c>
      <c r="I15" s="5">
        <v>68416</v>
      </c>
      <c r="J15" s="12" t="s">
        <v>140</v>
      </c>
    </row>
    <row r="16" spans="1:10" x14ac:dyDescent="0.25">
      <c r="B16" s="3">
        <v>3</v>
      </c>
      <c r="C16" s="2">
        <v>41578</v>
      </c>
      <c r="D16" s="5">
        <v>2921</v>
      </c>
      <c r="E16" s="3">
        <v>271</v>
      </c>
      <c r="F16" s="5">
        <f t="shared" si="0"/>
        <v>2650</v>
      </c>
      <c r="G16" s="5">
        <v>5813</v>
      </c>
      <c r="H16" s="5">
        <v>1082</v>
      </c>
      <c r="I16" s="5">
        <v>66754</v>
      </c>
      <c r="J16" s="12" t="s">
        <v>141</v>
      </c>
    </row>
    <row r="17" spans="1:10" x14ac:dyDescent="0.25">
      <c r="A17" s="7"/>
      <c r="B17" s="3">
        <v>4</v>
      </c>
      <c r="C17" s="4">
        <v>41670</v>
      </c>
      <c r="D17" s="5">
        <f>11125-SUM(D14:D16)</f>
        <v>2488</v>
      </c>
      <c r="E17" s="3">
        <f>805-SUM(E14:E16)</f>
        <v>140</v>
      </c>
      <c r="F17" s="5">
        <f t="shared" si="0"/>
        <v>2348</v>
      </c>
      <c r="G17" s="5">
        <v>5866</v>
      </c>
      <c r="H17" s="5">
        <v>1124</v>
      </c>
      <c r="I17" s="5">
        <v>66301</v>
      </c>
      <c r="J17" s="12" t="s">
        <v>142</v>
      </c>
    </row>
    <row r="18" spans="1:10" x14ac:dyDescent="0.25">
      <c r="A18" s="6" t="s">
        <v>105</v>
      </c>
      <c r="B18" s="3">
        <v>1</v>
      </c>
      <c r="C18" s="2">
        <v>41759</v>
      </c>
      <c r="D18" s="5">
        <v>2783</v>
      </c>
      <c r="E18" s="3">
        <v>142</v>
      </c>
      <c r="F18" s="5">
        <f t="shared" si="0"/>
        <v>2641</v>
      </c>
      <c r="G18" s="5">
        <v>5888</v>
      </c>
      <c r="H18" s="5">
        <v>1134</v>
      </c>
      <c r="I18" s="5">
        <v>67291</v>
      </c>
      <c r="J18" s="12" t="s">
        <v>143</v>
      </c>
    </row>
    <row r="19" spans="1:10" x14ac:dyDescent="0.25">
      <c r="B19" s="3">
        <v>2</v>
      </c>
      <c r="C19" s="2">
        <v>41851</v>
      </c>
      <c r="D19" s="5">
        <f>5768-D18</f>
        <v>2985</v>
      </c>
      <c r="E19" s="3">
        <f>390-E18</f>
        <v>248</v>
      </c>
      <c r="F19" s="5">
        <f t="shared" si="0"/>
        <v>2737</v>
      </c>
      <c r="G19" s="5">
        <v>5935</v>
      </c>
      <c r="H19" s="5">
        <v>1157</v>
      </c>
      <c r="I19" s="5">
        <v>67641</v>
      </c>
      <c r="J19" s="12" t="s">
        <v>144</v>
      </c>
    </row>
    <row r="20" spans="1:10" x14ac:dyDescent="0.25">
      <c r="B20" s="3">
        <v>3</v>
      </c>
      <c r="C20" s="2">
        <v>41943</v>
      </c>
      <c r="D20" s="5">
        <v>2816</v>
      </c>
      <c r="E20" s="3">
        <v>225</v>
      </c>
      <c r="F20" s="5">
        <f t="shared" si="0"/>
        <v>2591</v>
      </c>
      <c r="G20" s="5">
        <v>5947</v>
      </c>
      <c r="H20" s="5">
        <v>1176</v>
      </c>
      <c r="I20" s="5">
        <v>67143</v>
      </c>
      <c r="J20" s="12" t="s">
        <v>145</v>
      </c>
    </row>
    <row r="21" spans="1:10" x14ac:dyDescent="0.25">
      <c r="A21" s="7"/>
      <c r="B21" s="3">
        <v>4</v>
      </c>
      <c r="C21" s="4">
        <v>42035</v>
      </c>
      <c r="D21" s="5">
        <f>10966-SUM(D18:D20)</f>
        <v>2382</v>
      </c>
      <c r="E21" s="3">
        <f>733-SUM(E18:E20)</f>
        <v>118</v>
      </c>
      <c r="F21" s="5">
        <f t="shared" si="0"/>
        <v>2264</v>
      </c>
      <c r="G21" s="5">
        <v>5956</v>
      </c>
      <c r="H21" s="5">
        <v>1202</v>
      </c>
      <c r="I21" s="5">
        <v>66673</v>
      </c>
      <c r="J21" s="12" t="s">
        <v>146</v>
      </c>
    </row>
    <row r="22" spans="1:10" x14ac:dyDescent="0.25">
      <c r="A22" s="6" t="s">
        <v>106</v>
      </c>
      <c r="B22" s="3">
        <v>1</v>
      </c>
      <c r="C22" s="2">
        <v>42126</v>
      </c>
      <c r="D22" s="5">
        <v>2590</v>
      </c>
      <c r="E22" s="3">
        <v>150</v>
      </c>
      <c r="F22" s="5">
        <f t="shared" si="0"/>
        <v>2440</v>
      </c>
      <c r="G22" s="5"/>
      <c r="H22" s="5"/>
      <c r="I22" s="5"/>
      <c r="J22" s="12" t="s">
        <v>147</v>
      </c>
    </row>
    <row r="23" spans="1:10" x14ac:dyDescent="0.25">
      <c r="B23" s="3">
        <v>2</v>
      </c>
      <c r="C23" s="2">
        <v>41759</v>
      </c>
      <c r="D23" s="5">
        <f>5382-D22</f>
        <v>2792</v>
      </c>
      <c r="E23" s="3">
        <f>410-E22</f>
        <v>260</v>
      </c>
      <c r="F23" s="5">
        <f t="shared" si="0"/>
        <v>2532</v>
      </c>
      <c r="G23" s="5"/>
      <c r="H23" s="5"/>
      <c r="I23" s="5"/>
      <c r="J23" s="12" t="s">
        <v>148</v>
      </c>
    </row>
    <row r="24" spans="1:10" x14ac:dyDescent="0.25">
      <c r="B24" s="3">
        <v>3</v>
      </c>
      <c r="C24" s="2">
        <v>42308</v>
      </c>
      <c r="D24" s="5">
        <v>2651</v>
      </c>
      <c r="E24" s="3">
        <v>223</v>
      </c>
      <c r="F24" s="5">
        <f t="shared" si="0"/>
        <v>2428</v>
      </c>
      <c r="G24" s="5"/>
      <c r="H24" s="5"/>
      <c r="I24" s="5"/>
      <c r="J24" s="12" t="s">
        <v>149</v>
      </c>
    </row>
    <row r="25" spans="1:10" x14ac:dyDescent="0.25">
      <c r="A25" s="7"/>
      <c r="B25" s="3">
        <v>4</v>
      </c>
      <c r="C25" s="2">
        <v>42400</v>
      </c>
      <c r="D25" s="5">
        <f>10331-SUM(D22:D24)</f>
        <v>2298</v>
      </c>
      <c r="E25" s="3">
        <f>746-SUM(E22:E24)</f>
        <v>113</v>
      </c>
      <c r="F25" s="5">
        <f t="shared" si="0"/>
        <v>2185</v>
      </c>
      <c r="G25" s="5">
        <v>5643</v>
      </c>
      <c r="H25" s="5">
        <v>1156</v>
      </c>
      <c r="I25" s="5">
        <v>60494</v>
      </c>
      <c r="J25" s="12" t="s">
        <v>150</v>
      </c>
    </row>
    <row r="26" spans="1:10" x14ac:dyDescent="0.25">
      <c r="A26" s="6" t="s">
        <v>107</v>
      </c>
      <c r="B26" s="3">
        <v>1</v>
      </c>
      <c r="C26" s="2">
        <v>42490</v>
      </c>
      <c r="D26" s="5">
        <v>2723</v>
      </c>
      <c r="F26" s="14">
        <v>2543</v>
      </c>
      <c r="G26" s="5"/>
      <c r="H26" s="5"/>
      <c r="I26" s="5"/>
    </row>
    <row r="27" spans="1:10" x14ac:dyDescent="0.25">
      <c r="B27" s="3">
        <v>2</v>
      </c>
      <c r="C27" s="2">
        <v>42582</v>
      </c>
      <c r="D27" s="5">
        <v>3026</v>
      </c>
      <c r="E27" s="3">
        <v>464</v>
      </c>
      <c r="F27" s="5">
        <f>SUM(D26:D27)-E27-F26</f>
        <v>2742</v>
      </c>
      <c r="G27" s="5"/>
      <c r="H27" s="5"/>
      <c r="I27" s="5"/>
    </row>
    <row r="28" spans="1:10" x14ac:dyDescent="0.25">
      <c r="B28" s="3">
        <v>3</v>
      </c>
      <c r="C28" s="2">
        <v>42674</v>
      </c>
      <c r="D28" s="5">
        <v>2955</v>
      </c>
      <c r="F28" s="5">
        <v>2644.5</v>
      </c>
      <c r="G28" s="5"/>
      <c r="H28" s="5"/>
      <c r="I28" s="5"/>
    </row>
    <row r="29" spans="1:10" x14ac:dyDescent="0.25">
      <c r="A29" s="7"/>
      <c r="B29" s="3">
        <v>4</v>
      </c>
      <c r="C29" s="2">
        <v>42766</v>
      </c>
      <c r="D29" s="5">
        <v>2521</v>
      </c>
      <c r="E29" s="3">
        <f>847-E27</f>
        <v>383</v>
      </c>
      <c r="F29" s="5">
        <f>SUM(D28:D29)-E29-F28</f>
        <v>2448.5</v>
      </c>
      <c r="G29" s="5">
        <v>5485</v>
      </c>
      <c r="H29" s="5">
        <v>1194</v>
      </c>
      <c r="I29" s="5">
        <v>62012</v>
      </c>
      <c r="J29" s="12" t="s">
        <v>151</v>
      </c>
    </row>
    <row r="30" spans="1:10" x14ac:dyDescent="0.25">
      <c r="A30" s="6" t="s">
        <v>108</v>
      </c>
      <c r="B30" s="3">
        <v>1</v>
      </c>
      <c r="C30" s="4">
        <v>42855</v>
      </c>
      <c r="D30" s="15">
        <v>2860</v>
      </c>
      <c r="F30" s="14">
        <v>2670.5</v>
      </c>
      <c r="G30" s="5"/>
      <c r="H30" s="5"/>
      <c r="I30" s="5"/>
    </row>
    <row r="31" spans="1:10" x14ac:dyDescent="0.25">
      <c r="B31" s="3">
        <v>2</v>
      </c>
      <c r="C31" s="2">
        <v>42947</v>
      </c>
      <c r="D31" s="15">
        <v>3148</v>
      </c>
      <c r="E31" s="3">
        <v>467</v>
      </c>
      <c r="F31" s="5">
        <f>SUM(D30:D31)-E31-F30</f>
        <v>2870.5</v>
      </c>
      <c r="G31" s="5"/>
      <c r="H31" s="5"/>
      <c r="I31" s="5"/>
    </row>
    <row r="32" spans="1:10" x14ac:dyDescent="0.25">
      <c r="B32" s="3">
        <v>3</v>
      </c>
      <c r="C32" s="2">
        <v>43039</v>
      </c>
      <c r="D32" s="15">
        <v>3043</v>
      </c>
      <c r="F32" s="5">
        <v>2711.5</v>
      </c>
      <c r="G32" s="5"/>
      <c r="H32" s="5"/>
      <c r="I32" s="5"/>
    </row>
    <row r="33" spans="1:16" x14ac:dyDescent="0.25">
      <c r="A33" s="7"/>
      <c r="B33" s="3">
        <v>4</v>
      </c>
      <c r="C33" s="2">
        <v>43131</v>
      </c>
      <c r="D33" s="15">
        <v>2604</v>
      </c>
      <c r="E33" s="3">
        <f>849-467</f>
        <v>382</v>
      </c>
      <c r="F33" s="5">
        <f>SUM(D32:D33)-E33-F32</f>
        <v>2553.5</v>
      </c>
      <c r="G33" s="15">
        <v>5664</v>
      </c>
      <c r="H33" s="15">
        <v>1280</v>
      </c>
      <c r="I33" s="15">
        <v>62012</v>
      </c>
    </row>
    <row r="34" spans="1:16" x14ac:dyDescent="0.25">
      <c r="A34" s="6" t="s">
        <v>109</v>
      </c>
      <c r="B34" s="3">
        <v>1</v>
      </c>
      <c r="C34" s="4">
        <v>43220</v>
      </c>
      <c r="D34" s="15">
        <v>2825</v>
      </c>
      <c r="F34" s="5">
        <v>2715.5</v>
      </c>
      <c r="G34" s="15"/>
      <c r="H34" s="15"/>
      <c r="I34" s="15"/>
      <c r="P34" s="3" t="s">
        <v>152</v>
      </c>
    </row>
    <row r="35" spans="1:16" x14ac:dyDescent="0.25">
      <c r="B35" s="3">
        <v>2</v>
      </c>
      <c r="C35" s="2">
        <v>43312</v>
      </c>
      <c r="D35" s="15">
        <v>3255</v>
      </c>
      <c r="E35" s="3">
        <f>753-404</f>
        <v>349</v>
      </c>
      <c r="F35" s="5">
        <f>SUM(D34:D35)-E35-F34</f>
        <v>3015.5</v>
      </c>
      <c r="G35" s="5"/>
      <c r="H35" s="5"/>
      <c r="I35" s="5"/>
    </row>
    <row r="36" spans="1:16" x14ac:dyDescent="0.25">
      <c r="B36" s="3">
        <v>3</v>
      </c>
      <c r="C36" s="2">
        <v>43404</v>
      </c>
      <c r="D36" s="15">
        <v>3048</v>
      </c>
      <c r="F36" s="5">
        <v>2700.5</v>
      </c>
      <c r="G36" s="5"/>
      <c r="H36" s="5"/>
      <c r="I36" s="5"/>
    </row>
    <row r="37" spans="1:16" x14ac:dyDescent="0.25">
      <c r="A37" s="7"/>
      <c r="B37" s="3">
        <v>4</v>
      </c>
      <c r="C37" s="2">
        <v>43496</v>
      </c>
      <c r="D37" s="15">
        <v>2557</v>
      </c>
      <c r="E37" s="3">
        <f>753-349</f>
        <v>404</v>
      </c>
      <c r="F37" s="5">
        <f>SUM(D36:D37)-E37-F36</f>
        <v>2500.5</v>
      </c>
      <c r="G37" s="15">
        <v>5664</v>
      </c>
      <c r="H37" s="15">
        <v>1331</v>
      </c>
      <c r="I37" s="15">
        <v>62576</v>
      </c>
    </row>
    <row r="38" spans="1:16" x14ac:dyDescent="0.25">
      <c r="A38" s="6" t="s">
        <v>110</v>
      </c>
      <c r="B38" s="3">
        <v>1</v>
      </c>
      <c r="C38" s="2">
        <v>43585</v>
      </c>
      <c r="D38" s="5">
        <v>2835</v>
      </c>
      <c r="F38" s="5">
        <v>2648.5</v>
      </c>
      <c r="G38" s="5"/>
      <c r="H38" s="5"/>
      <c r="I38" s="5"/>
    </row>
    <row r="39" spans="1:16" x14ac:dyDescent="0.25">
      <c r="B39" s="3">
        <v>2</v>
      </c>
      <c r="C39" s="2">
        <v>43677</v>
      </c>
      <c r="D39" s="5">
        <v>3162</v>
      </c>
      <c r="E39" s="3">
        <v>454</v>
      </c>
      <c r="F39" s="5">
        <f>SUM(D38:D39)-E39-F38</f>
        <v>2894.5</v>
      </c>
      <c r="G39" s="15"/>
      <c r="H39" s="15"/>
      <c r="I39" s="15"/>
    </row>
    <row r="40" spans="1:16" x14ac:dyDescent="0.25">
      <c r="B40" s="3">
        <v>3</v>
      </c>
      <c r="C40" s="2">
        <v>43769</v>
      </c>
      <c r="D40" s="5">
        <v>2955</v>
      </c>
      <c r="F40" s="5">
        <v>2719</v>
      </c>
      <c r="G40" s="5"/>
      <c r="H40" s="5"/>
      <c r="I40" s="5"/>
    </row>
    <row r="41" spans="1:16" x14ac:dyDescent="0.25">
      <c r="A41" s="7"/>
      <c r="B41" s="3">
        <v>4</v>
      </c>
      <c r="C41" s="2">
        <v>43861</v>
      </c>
      <c r="D41" s="15">
        <v>2561</v>
      </c>
      <c r="E41" s="3">
        <f>786-E39</f>
        <v>332</v>
      </c>
      <c r="F41" s="5">
        <f>SUM(D40:D41)-E41-F40</f>
        <v>2465</v>
      </c>
      <c r="G41" s="15">
        <v>5679</v>
      </c>
      <c r="H41" s="15">
        <v>1367</v>
      </c>
      <c r="I41" s="15">
        <v>61551</v>
      </c>
    </row>
    <row r="42" spans="1:16" x14ac:dyDescent="0.25">
      <c r="A42" s="6" t="s">
        <v>111</v>
      </c>
      <c r="B42" s="3">
        <v>1</v>
      </c>
      <c r="C42" s="4">
        <v>43951</v>
      </c>
      <c r="D42" s="15">
        <v>2155</v>
      </c>
      <c r="F42" s="5">
        <v>2034</v>
      </c>
      <c r="G42" s="16"/>
      <c r="H42" s="16"/>
      <c r="I42" s="16"/>
    </row>
    <row r="43" spans="1:16" x14ac:dyDescent="0.25">
      <c r="B43" s="3">
        <v>2</v>
      </c>
      <c r="C43" s="2">
        <v>44043</v>
      </c>
      <c r="D43" s="15">
        <v>3766</v>
      </c>
      <c r="E43" s="3">
        <f>1003-533</f>
        <v>470</v>
      </c>
      <c r="F43" s="5">
        <f>SUM(D42:D43)-E43-F42</f>
        <v>3417</v>
      </c>
      <c r="G43" s="5"/>
      <c r="H43" s="5"/>
      <c r="I43" s="5"/>
    </row>
    <row r="44" spans="1:16" x14ac:dyDescent="0.25">
      <c r="B44" s="3">
        <v>3</v>
      </c>
      <c r="C44" s="2">
        <v>44135</v>
      </c>
      <c r="D44" s="15">
        <v>3463</v>
      </c>
      <c r="F44" s="5">
        <v>3076.5</v>
      </c>
      <c r="G44" s="5"/>
      <c r="H44" s="5"/>
      <c r="I44" s="5"/>
    </row>
    <row r="45" spans="1:16" x14ac:dyDescent="0.25">
      <c r="A45" s="7"/>
      <c r="B45" s="3">
        <v>4</v>
      </c>
      <c r="C45" s="2">
        <v>44227</v>
      </c>
      <c r="D45" s="15">
        <v>2959</v>
      </c>
      <c r="E45" s="3">
        <f>1003-470</f>
        <v>533</v>
      </c>
      <c r="F45" s="5">
        <f>SUM(D44:D45)-E45-F44</f>
        <v>2812.5</v>
      </c>
      <c r="G45" s="16">
        <v>5638</v>
      </c>
      <c r="H45" s="16">
        <v>1386</v>
      </c>
      <c r="I45" s="16">
        <v>64605</v>
      </c>
    </row>
    <row r="46" spans="1:16" x14ac:dyDescent="0.25">
      <c r="A46" s="6" t="s">
        <v>112</v>
      </c>
      <c r="B46" s="3">
        <v>1</v>
      </c>
      <c r="C46" s="4">
        <v>44316</v>
      </c>
      <c r="D46" s="15">
        <v>3448</v>
      </c>
      <c r="F46" s="5">
        <v>3067</v>
      </c>
      <c r="G46" s="16"/>
      <c r="H46" s="16"/>
      <c r="I46" s="16"/>
    </row>
    <row r="47" spans="1:16" x14ac:dyDescent="0.25">
      <c r="B47" s="3">
        <v>2</v>
      </c>
      <c r="C47" s="2">
        <v>44408</v>
      </c>
      <c r="D47" s="15">
        <v>3653</v>
      </c>
      <c r="E47" s="3">
        <f>1148-381</f>
        <v>767</v>
      </c>
      <c r="F47" s="5">
        <f>SUM(D46:D47)-E47-F46</f>
        <v>3267</v>
      </c>
      <c r="G47" s="5"/>
      <c r="H47" s="5"/>
      <c r="I47" s="5"/>
    </row>
    <row r="48" spans="1:16" x14ac:dyDescent="0.25">
      <c r="B48" s="3">
        <v>3</v>
      </c>
      <c r="C48" s="2">
        <v>44500</v>
      </c>
      <c r="D48" s="15">
        <v>3246</v>
      </c>
      <c r="F48" s="5">
        <v>2981.5</v>
      </c>
      <c r="G48" s="5"/>
      <c r="H48" s="5"/>
      <c r="I48" s="5"/>
    </row>
    <row r="49" spans="1:9" x14ac:dyDescent="0.25">
      <c r="A49" s="7"/>
      <c r="B49" s="3">
        <v>4</v>
      </c>
      <c r="C49" s="2">
        <v>44592</v>
      </c>
      <c r="D49" s="15">
        <v>2836</v>
      </c>
      <c r="E49" s="3">
        <f>1148-767</f>
        <v>381</v>
      </c>
      <c r="F49" s="5">
        <f>SUM(D48:D49)-E49-F48</f>
        <v>2719.5</v>
      </c>
      <c r="G49" s="16">
        <v>5511</v>
      </c>
      <c r="H49" s="16">
        <v>1474</v>
      </c>
      <c r="I49" s="16">
        <v>63679</v>
      </c>
    </row>
    <row r="50" spans="1:9" x14ac:dyDescent="0.25">
      <c r="A50" s="6" t="s">
        <v>113</v>
      </c>
      <c r="B50" s="3">
        <v>1</v>
      </c>
      <c r="C50" s="2">
        <v>44681</v>
      </c>
      <c r="D50" s="17"/>
      <c r="F50" s="5"/>
      <c r="G50" s="5"/>
      <c r="H50" s="5"/>
      <c r="I50" s="5"/>
    </row>
    <row r="51" spans="1:9" x14ac:dyDescent="0.25">
      <c r="B51" s="3">
        <v>2</v>
      </c>
      <c r="C51" s="2">
        <v>44773</v>
      </c>
      <c r="F51" s="5"/>
      <c r="G51" s="5"/>
      <c r="H51" s="5"/>
      <c r="I51" s="5"/>
    </row>
    <row r="52" spans="1:9" x14ac:dyDescent="0.25">
      <c r="B52" s="3">
        <v>3</v>
      </c>
      <c r="C52" s="2">
        <v>44865</v>
      </c>
      <c r="F52" s="5"/>
      <c r="G52" s="5"/>
      <c r="H52" s="5"/>
      <c r="I52" s="5"/>
    </row>
    <row r="53" spans="1:9" x14ac:dyDescent="0.25">
      <c r="A53" s="7"/>
      <c r="B53" s="3">
        <v>4</v>
      </c>
      <c r="C53" s="2">
        <v>44957</v>
      </c>
      <c r="F53" s="5"/>
      <c r="G53" s="5"/>
      <c r="H53" s="5"/>
      <c r="I53" s="5"/>
    </row>
    <row r="54" spans="1:9" x14ac:dyDescent="0.25">
      <c r="A54" s="6" t="s">
        <v>114</v>
      </c>
      <c r="B54" s="3">
        <v>1</v>
      </c>
      <c r="C54" s="2">
        <v>45046</v>
      </c>
    </row>
    <row r="55" spans="1:9" x14ac:dyDescent="0.25">
      <c r="B55" s="3">
        <v>2</v>
      </c>
      <c r="C55" s="2">
        <v>45138</v>
      </c>
    </row>
    <row r="56" spans="1:9" x14ac:dyDescent="0.25">
      <c r="B56" s="3">
        <v>3</v>
      </c>
      <c r="C56" s="2">
        <v>45230</v>
      </c>
    </row>
    <row r="57" spans="1:9" x14ac:dyDescent="0.25">
      <c r="B57" s="3">
        <v>4</v>
      </c>
      <c r="C57" s="2">
        <v>45322</v>
      </c>
    </row>
  </sheetData>
  <autoFilter ref="A1:J57" xr:uid="{24B3E0A4-D8B8-4365-B1BF-6906BD12AEBB}"/>
  <hyperlinks>
    <hyperlink ref="J2" r:id="rId1" display="https://www.kingfisher.com/content/dam/kingfisher/Corporate/Documents/Investors/Results&amp;Presentations/2010/First_Quarter_to_01_May_2010/q1_trading_10.pdf.downloadasset.pdf" xr:uid="{838562BC-2FE0-4C09-90E8-39CB31DFDDC5}"/>
    <hyperlink ref="J3" r:id="rId2" display="https://www.kingfisher.com/content/dam/kingfisher/Corporate/Documents/Investors/Results&amp;Presentations/2010/Interim_results/2010_interim_results.pdf.downloadasset.pdf" xr:uid="{FD9F3B32-51C8-48CA-888D-2239554127F0}"/>
    <hyperlink ref="J4" r:id="rId3" display="https://www.kingfisher.com/content/dam/kingfisher/Corporate/Documents/Investors/Results&amp;Presentations/2010/Third_Quarter_to_30_October_2010/q3_trading_update.pdf.downloadasset.pdf" xr:uid="{C9F110A8-2C00-4CF4-8E76-7FC92A3987E9}"/>
    <hyperlink ref="J5" r:id="rId4" display="https://www.kingfisher.com/content/dam/kingfisher/Corporate/Documents/Investors/Results&amp;Presentations/2011/Preliminary_results/2011_prelim_results.pdf.downloadasset.pdf" xr:uid="{45270A7C-0221-49A9-8608-2B9D7DCEF150}"/>
    <hyperlink ref="J6" r:id="rId5" display="https://www.kingfisher.com/content/dam/kingfisher/Corporate/Documents/Investors/Results&amp;Presentations/2011/First_Quarter_to_30_April_2011/q1_trading_11.pdf.downloadasset.pdf" xr:uid="{252D8610-4366-45B2-B64C-C1FEAB02C5D7}"/>
    <hyperlink ref="J8" r:id="rId6" display="https://www.kingfisher.com/content/dam/kingfisher/Corporate/Documents/Investors/Results&amp;Presentations/2011/Third_Quarter_to_29_October_2011/q3_trading_update.pdf.downloadasset.pdf" xr:uid="{F4202B39-F848-4DF9-B2C0-61C37A76A48E}"/>
    <hyperlink ref="J7" r:id="rId7" display="https://www.kingfisher.com/content/dam/kingfisher/Corporate/Documents/Investors/Results&amp;Presentations/2011/Interim_results/2011_interim_results.pdf.downloadasset.pdf" xr:uid="{3DA3A1D1-5BA5-4A11-9D54-024C1DE2D840}"/>
    <hyperlink ref="J9" r:id="rId8" display="https://www.kingfisher.com/content/dam/kingfisher/Corporate/Documents/Investors/Results&amp;Presentations/2012/Preliminary_results/2012_prelim_results.pdf.downloadasset.pdf" xr:uid="{F70EEC79-5C73-40B5-88D3-D54F4D330A97}"/>
    <hyperlink ref="J10" r:id="rId9" display="https://www.kingfisher.com/content/dam/kingfisher/Corporate/Documents/Investors/Results&amp;Presentations/2012/First_Quarter_to_28_April_2012/q1_trading_12.pdf.downloadasset.pdf" xr:uid="{0B53F067-F0CD-4CFC-BB6D-06BA9A49D1DA}"/>
    <hyperlink ref="J11" r:id="rId10" display="https://www.kingfisher.com/content/dam/kingfisher/Corporate/Documents/Investors/Results&amp;Presentations/2012/Interim_results/2012_interim_results.pdf.downloadasset.pdf" xr:uid="{88BD645E-BEFB-4C38-9B4D-F524F31D5016}"/>
    <hyperlink ref="J12" r:id="rId11" display="https://www.kingfisher.com/content/dam/kingfisher/Corporate/Documents/Investors/Results&amp;Presentations/2012/Third_Quarter_to_27_October_2012/q3_trading_12.pdf.downloadasset.pdf" xr:uid="{0F01E77B-8223-4CB9-A785-55992A53F970}"/>
    <hyperlink ref="J13" r:id="rId12" display="https://www.kingfisher.com/content/dam/kingfisher/Corporate/Documents/Investors/Results&amp;Presentations/2013/Preliminary_Results/2013_prelim_results.pdf.downloadasset.pdf" xr:uid="{C70AAFB8-E334-4A4A-809C-E522A6119AC1}"/>
    <hyperlink ref="J15" r:id="rId13" display="https://www.kingfisher.com/content/dam/kingfisher/Corporate/Documents/Investors/Results&amp;Presentations/2013/Interim_Results/2013_interim_results.pdf.downloadasset.pdf" xr:uid="{2CDE78D9-256E-4466-8EFA-74A37CA06545}"/>
    <hyperlink ref="J17" r:id="rId14" display="https://www.kingfisher.com/content/dam/kingfisher/Corporate/Documents/Investors/Results&amp;Presentations/2014/Preliminary_results/2014_prelim_results.pdf.downloadasset.pdf" xr:uid="{E09330D0-F98E-496E-A639-310D05337604}"/>
    <hyperlink ref="J18" r:id="rId15" display="https://www.kingfisher.com/content/dam/kingfisher/Corporate/Documents/Investors/Results&amp;Presentations/2014/First_Quarter_to_3_May_2014/q1_trading_14.pdf.downloadasset.pdf" xr:uid="{34BDCE24-F490-4D51-8C2A-B06118F44DEA}"/>
    <hyperlink ref="J19" r:id="rId16" display="https://www.kingfisher.com/content/dam/kingfisher/Corporate/Documents/Investors/Results&amp;Presentations/2014/Interim_results/2014_interim_results.pdf.downloadasset.pdf" xr:uid="{10BF3CFE-0997-4212-91BC-70921BD8C813}"/>
    <hyperlink ref="J20" r:id="rId17" display="https://www.kingfisher.com/content/dam/kingfisher/Corporate/Documents/Investors/Results&amp;Presentations/2014/Third_Quarter_to_1_November_2014/q3_trading_14.pdf.downloadasset.pdf" xr:uid="{5BA8541F-21C2-4E5B-BD5A-FB35018DF85E}"/>
    <hyperlink ref="J21" r:id="rId18" display="https://www.kingfisher.com/content/dam/kingfisher/Corporate/Documents/Investors/Results&amp;Presentations/2015/Preliminary_results/2015_prelim_results.pdf.downloadasset.pdf" xr:uid="{57614055-2149-4E48-AA08-DED108D7CE65}"/>
    <hyperlink ref="J22" r:id="rId19" display="https://www.kingfisher.com/content/dam/kingfisher/Corporate/Documents/Investors/Results&amp;Presentations/2015/First_Quarter_to_2_May_2015/q1_trading_15.pdf.downloadasset.pdf" xr:uid="{5044C2CC-BEC7-4423-A685-DC2C297CDDC9}"/>
    <hyperlink ref="J23" r:id="rId20" display="https://www.kingfisher.com/content/dam/kingfisher/Corporate/Documents/Investors/Results&amp;Presentations/2015/Interim_results/2015_interim_results.pdf.downloadasset.pdf" xr:uid="{3C3D2E0D-7DC0-4154-959C-AE2CF44B7000}"/>
    <hyperlink ref="J24" r:id="rId21" display="https://www.kingfisher.com/content/dam/kingfisher/Corporate/Documents/Investors/Results&amp;Presentations/2015/Third_Quarter_to_31_October_2015/q3_trading_15.pdf.downloadasset.pdf" xr:uid="{CDFC2B09-FD05-43ED-B362-26E719704DCE}"/>
    <hyperlink ref="J25" r:id="rId22" display="https://www.kingfisher.com/content/dam/kingfisher/Corporate/Documents/Investors/Results&amp;Presentations/2016/Final_results/2016_prelim_results.pdf.downloadasset.pdf" xr:uid="{C4B21F55-53A0-4F72-9618-11FBE11B7A82}"/>
    <hyperlink ref="J29" r:id="rId23" display="https://www.kingfisher.com/content/dam/kingfisher/Corporate/Documents/Investors/Results&amp;Presentations/2017/Final_Results/2017_final_results.pdf.downloadasset.pdf" xr:uid="{90FF6A81-AEBF-4E3F-BB03-1EBC1B98460A}"/>
    <hyperlink ref="J14" r:id="rId24" display="https://www.kingfisher.com/content/dam/kingfisher/Corporate/Documents/Investors/Results&amp;Presentations/2013/First_Quarter_to_4_May_2013/q1_trading_13_french.pdf.downloadasset.pdf" xr:uid="{F45A044B-A319-451C-AED3-9B536B657130}"/>
    <hyperlink ref="J16" r:id="rId25" display="https://www.kingfisher.com/content/dam/kingfisher/Corporate/Documents/Investors/Results&amp;Presentations/2013/Third_Quarter_to_2_November_2013/q3_trading_13.pdf.downloadasset.pdf" xr:uid="{8A0B501F-C74B-4EF5-912F-1E0154E7E87A}"/>
  </hyperlinks>
  <pageMargins left="0.7" right="0.7" top="0.75" bottom="0.75" header="0.3" footer="0.3"/>
  <pageSetup orientation="portrait" r:id="rId2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67D6-9A46-4A80-A427-BD26EBBC2CF8}">
  <dimension ref="A3:I16"/>
  <sheetViews>
    <sheetView zoomScale="103" workbookViewId="0">
      <selection activeCell="G3" sqref="G3:I15"/>
    </sheetView>
  </sheetViews>
  <sheetFormatPr defaultRowHeight="15" x14ac:dyDescent="0.25"/>
  <cols>
    <col min="1" max="1" width="13.140625" bestFit="1" customWidth="1"/>
    <col min="2" max="2" width="12.28515625" customWidth="1"/>
    <col min="3" max="3" width="23.42578125" bestFit="1" customWidth="1"/>
    <col min="4" max="4" width="18.85546875" bestFit="1" customWidth="1"/>
    <col min="5" max="6" width="5" bestFit="1" customWidth="1"/>
    <col min="7" max="7" width="10.140625" bestFit="1" customWidth="1"/>
    <col min="8" max="8" width="19" bestFit="1" customWidth="1"/>
    <col min="9" max="9" width="16.5703125" bestFit="1" customWidth="1"/>
    <col min="10" max="12" width="5" bestFit="1" customWidth="1"/>
    <col min="13" max="13" width="11.28515625" bestFit="1" customWidth="1"/>
  </cols>
  <sheetData>
    <row r="3" spans="1:9" x14ac:dyDescent="0.25">
      <c r="A3" s="11" t="s">
        <v>21</v>
      </c>
      <c r="B3" s="11" t="s">
        <v>22</v>
      </c>
      <c r="C3" s="11" t="s">
        <v>123</v>
      </c>
      <c r="D3" s="11" t="s">
        <v>124</v>
      </c>
      <c r="G3" s="1" t="s">
        <v>153</v>
      </c>
      <c r="H3" t="s">
        <v>123</v>
      </c>
      <c r="I3" t="s">
        <v>124</v>
      </c>
    </row>
    <row r="4" spans="1:9" x14ac:dyDescent="0.25">
      <c r="A4" t="s">
        <v>154</v>
      </c>
      <c r="B4">
        <v>4</v>
      </c>
      <c r="C4">
        <v>5250</v>
      </c>
      <c r="D4">
        <v>856</v>
      </c>
      <c r="G4" t="s">
        <v>155</v>
      </c>
      <c r="H4">
        <v>5250</v>
      </c>
      <c r="I4">
        <v>856</v>
      </c>
    </row>
    <row r="5" spans="1:9" x14ac:dyDescent="0.25">
      <c r="A5" t="s">
        <v>154</v>
      </c>
      <c r="B5">
        <v>4</v>
      </c>
      <c r="C5">
        <v>5485</v>
      </c>
      <c r="D5">
        <v>1194</v>
      </c>
      <c r="G5" t="s">
        <v>156</v>
      </c>
      <c r="H5">
        <v>5485</v>
      </c>
      <c r="I5">
        <v>1194</v>
      </c>
    </row>
    <row r="6" spans="1:9" x14ac:dyDescent="0.25">
      <c r="A6" t="s">
        <v>154</v>
      </c>
      <c r="B6">
        <v>4</v>
      </c>
      <c r="C6">
        <v>5495</v>
      </c>
      <c r="D6">
        <v>955</v>
      </c>
      <c r="G6" t="s">
        <v>157</v>
      </c>
      <c r="H6">
        <v>5495</v>
      </c>
      <c r="I6">
        <v>955</v>
      </c>
    </row>
    <row r="7" spans="1:9" x14ac:dyDescent="0.25">
      <c r="A7" t="s">
        <v>154</v>
      </c>
      <c r="B7">
        <v>4</v>
      </c>
      <c r="C7">
        <v>5511</v>
      </c>
      <c r="D7">
        <v>1474</v>
      </c>
      <c r="G7" t="s">
        <v>158</v>
      </c>
      <c r="H7">
        <v>5511</v>
      </c>
      <c r="I7">
        <v>1474</v>
      </c>
    </row>
    <row r="8" spans="1:9" x14ac:dyDescent="0.25">
      <c r="A8" t="s">
        <v>154</v>
      </c>
      <c r="B8">
        <v>4</v>
      </c>
      <c r="C8">
        <v>5561</v>
      </c>
      <c r="D8">
        <v>1025</v>
      </c>
      <c r="G8" t="s">
        <v>159</v>
      </c>
      <c r="H8">
        <v>5561</v>
      </c>
      <c r="I8">
        <v>1025</v>
      </c>
    </row>
    <row r="9" spans="1:9" x14ac:dyDescent="0.25">
      <c r="A9" t="s">
        <v>154</v>
      </c>
      <c r="B9">
        <v>4</v>
      </c>
      <c r="C9">
        <v>5638</v>
      </c>
      <c r="D9">
        <v>1386</v>
      </c>
      <c r="G9" t="s">
        <v>160</v>
      </c>
      <c r="H9">
        <v>5638</v>
      </c>
      <c r="I9">
        <v>1386</v>
      </c>
    </row>
    <row r="10" spans="1:9" x14ac:dyDescent="0.25">
      <c r="A10" t="s">
        <v>154</v>
      </c>
      <c r="B10">
        <v>4</v>
      </c>
      <c r="C10">
        <v>5643</v>
      </c>
      <c r="D10">
        <v>1156</v>
      </c>
      <c r="G10" t="s">
        <v>161</v>
      </c>
      <c r="H10">
        <v>5643</v>
      </c>
      <c r="I10">
        <v>1156</v>
      </c>
    </row>
    <row r="11" spans="1:9" x14ac:dyDescent="0.25">
      <c r="A11" t="s">
        <v>154</v>
      </c>
      <c r="B11">
        <v>4</v>
      </c>
      <c r="C11">
        <v>5664</v>
      </c>
      <c r="D11">
        <v>1280</v>
      </c>
      <c r="G11" t="s">
        <v>162</v>
      </c>
      <c r="H11">
        <v>5664</v>
      </c>
      <c r="I11">
        <v>1280</v>
      </c>
    </row>
    <row r="12" spans="1:9" x14ac:dyDescent="0.25">
      <c r="A12" t="s">
        <v>154</v>
      </c>
      <c r="B12">
        <v>4</v>
      </c>
      <c r="C12">
        <v>5664</v>
      </c>
      <c r="D12">
        <v>1331</v>
      </c>
      <c r="G12" t="s">
        <v>163</v>
      </c>
      <c r="H12">
        <v>5664</v>
      </c>
      <c r="I12">
        <v>1331</v>
      </c>
    </row>
    <row r="13" spans="1:9" x14ac:dyDescent="0.25">
      <c r="A13" t="s">
        <v>154</v>
      </c>
      <c r="B13">
        <v>4</v>
      </c>
      <c r="C13">
        <v>5679</v>
      </c>
      <c r="D13">
        <v>1367</v>
      </c>
      <c r="G13" t="s">
        <v>164</v>
      </c>
      <c r="H13">
        <v>5679</v>
      </c>
      <c r="I13">
        <v>1367</v>
      </c>
    </row>
    <row r="14" spans="1:9" x14ac:dyDescent="0.25">
      <c r="A14" t="s">
        <v>154</v>
      </c>
      <c r="B14">
        <v>4</v>
      </c>
      <c r="C14">
        <v>5866</v>
      </c>
      <c r="D14">
        <v>1124</v>
      </c>
      <c r="G14" t="s">
        <v>165</v>
      </c>
      <c r="H14">
        <v>5866</v>
      </c>
      <c r="I14">
        <v>1124</v>
      </c>
    </row>
    <row r="15" spans="1:9" x14ac:dyDescent="0.25">
      <c r="A15" t="s">
        <v>154</v>
      </c>
      <c r="B15">
        <v>4</v>
      </c>
      <c r="C15">
        <v>5956</v>
      </c>
      <c r="D15">
        <v>1202</v>
      </c>
      <c r="G15" t="s">
        <v>166</v>
      </c>
      <c r="H15">
        <v>5956</v>
      </c>
      <c r="I15">
        <v>1202</v>
      </c>
    </row>
    <row r="16" spans="1:9" x14ac:dyDescent="0.25">
      <c r="A16" t="s">
        <v>167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EE17-1401-41AC-B028-04CD555F2A62}">
  <sheetPr>
    <tabColor theme="7" tint="0.79998168889431442"/>
  </sheetPr>
  <dimension ref="A1:AR60"/>
  <sheetViews>
    <sheetView zoomScale="106" zoomScaleNormal="106" workbookViewId="0">
      <pane xSplit="4" ySplit="3" topLeftCell="E4" activePane="bottomRight" state="frozen"/>
      <selection pane="topRight" activeCell="Y69" sqref="Y69"/>
      <selection pane="bottomLeft" activeCell="Y69" sqref="Y69"/>
      <selection pane="bottomRight" activeCell="E3" sqref="E3"/>
    </sheetView>
  </sheetViews>
  <sheetFormatPr defaultColWidth="9.140625" defaultRowHeight="15.75" x14ac:dyDescent="0.25"/>
  <cols>
    <col min="1" max="1" width="7.7109375" style="3" customWidth="1"/>
    <col min="2" max="2" width="6.5703125" style="2" customWidth="1"/>
    <col min="3" max="3" width="8.140625" style="3" customWidth="1"/>
    <col min="4" max="4" width="12.7109375" style="3" customWidth="1"/>
    <col min="5" max="5" width="11.7109375" style="13" bestFit="1" customWidth="1"/>
    <col min="6" max="6" width="10.42578125" style="13" bestFit="1" customWidth="1"/>
    <col min="7" max="7" width="12.42578125" style="13" bestFit="1" customWidth="1"/>
    <col min="8" max="8" width="10.42578125" style="13" customWidth="1"/>
    <col min="9" max="9" width="13" style="13" bestFit="1" customWidth="1"/>
    <col min="10" max="10" width="15.85546875" style="13" bestFit="1" customWidth="1"/>
    <col min="11" max="11" width="15.7109375" style="13" bestFit="1" customWidth="1"/>
    <col min="12" max="12" width="15.7109375" style="13" customWidth="1"/>
    <col min="13" max="13" width="11.5703125" style="13" bestFit="1" customWidth="1"/>
    <col min="14" max="14" width="10.85546875" style="13" bestFit="1" customWidth="1"/>
    <col min="15" max="15" width="13.85546875" style="13" bestFit="1" customWidth="1"/>
    <col min="16" max="16" width="13.85546875" style="13" customWidth="1"/>
    <col min="17" max="17" width="11.7109375" style="13" customWidth="1"/>
    <col min="18" max="18" width="9.7109375" style="13" customWidth="1"/>
    <col min="19" max="19" width="12.42578125" style="13" bestFit="1" customWidth="1"/>
    <col min="20" max="20" width="14.42578125" style="13" bestFit="1" customWidth="1"/>
    <col min="21" max="21" width="12" style="13" bestFit="1" customWidth="1"/>
    <col min="22" max="22" width="8.140625" style="13" bestFit="1" customWidth="1"/>
    <col min="23" max="23" width="12.42578125" style="13" bestFit="1" customWidth="1"/>
    <col min="24" max="24" width="7.140625" style="13" bestFit="1" customWidth="1"/>
    <col min="25" max="25" width="7" style="13" bestFit="1" customWidth="1"/>
    <col min="26" max="26" width="10.42578125" style="13" customWidth="1"/>
    <col min="27" max="27" width="9.140625" style="13"/>
    <col min="28" max="28" width="10.5703125" style="13" customWidth="1"/>
    <col min="29" max="29" width="12.7109375" style="13" customWidth="1"/>
    <col min="30" max="30" width="7.5703125" style="13" customWidth="1"/>
    <col min="31" max="31" width="15.7109375" style="20" customWidth="1"/>
    <col min="32" max="32" width="9.140625" style="13"/>
    <col min="33" max="33" width="12.28515625" style="13" bestFit="1" customWidth="1"/>
    <col min="34" max="35" width="9.140625" style="13"/>
    <col min="36" max="36" width="9.140625" style="13" customWidth="1"/>
    <col min="37" max="38" width="9.140625" style="13"/>
    <col min="39" max="39" width="11.42578125" style="13" bestFit="1" customWidth="1"/>
    <col min="40" max="40" width="11.28515625" style="18" bestFit="1" customWidth="1"/>
    <col min="41" max="41" width="10.140625" style="18" bestFit="1" customWidth="1"/>
    <col min="42" max="42" width="9.140625" style="13"/>
    <col min="43" max="43" width="10.7109375" style="13" bestFit="1" customWidth="1"/>
    <col min="44" max="16384" width="9.140625" style="13"/>
  </cols>
  <sheetData>
    <row r="1" spans="1:44" x14ac:dyDescent="0.25">
      <c r="A1" s="1"/>
      <c r="B1" s="110"/>
      <c r="C1" s="1"/>
      <c r="D1" s="1"/>
      <c r="E1" s="104"/>
      <c r="F1" s="111" t="s">
        <v>1</v>
      </c>
      <c r="G1" s="111" t="s">
        <v>2</v>
      </c>
      <c r="H1" s="111" t="s">
        <v>3</v>
      </c>
      <c r="I1" s="104"/>
      <c r="J1" s="112" t="s">
        <v>1</v>
      </c>
      <c r="K1" s="112" t="s">
        <v>2</v>
      </c>
      <c r="L1" s="112" t="s">
        <v>3</v>
      </c>
      <c r="M1" s="104"/>
      <c r="N1" s="113" t="s">
        <v>1</v>
      </c>
      <c r="O1" s="113" t="s">
        <v>2</v>
      </c>
      <c r="P1" s="113" t="s">
        <v>3</v>
      </c>
      <c r="Q1" s="104"/>
      <c r="R1" s="114" t="s">
        <v>1</v>
      </c>
      <c r="S1" s="114" t="s">
        <v>2</v>
      </c>
      <c r="T1" s="114" t="s">
        <v>3</v>
      </c>
      <c r="U1" s="115" t="s">
        <v>14</v>
      </c>
      <c r="V1" s="116" t="s">
        <v>1</v>
      </c>
      <c r="W1" s="116" t="s">
        <v>2</v>
      </c>
      <c r="X1" s="116" t="s">
        <v>3</v>
      </c>
      <c r="Y1" s="117"/>
      <c r="Z1" s="118" t="s">
        <v>12</v>
      </c>
      <c r="AA1" s="104"/>
      <c r="AB1" s="104"/>
      <c r="AC1" s="104" t="s">
        <v>15</v>
      </c>
      <c r="AD1" s="119">
        <v>0.62370000000000003</v>
      </c>
      <c r="AE1" s="103"/>
      <c r="AF1" s="120" t="s">
        <v>1</v>
      </c>
      <c r="AG1" s="120" t="s">
        <v>2</v>
      </c>
      <c r="AH1" s="120" t="s">
        <v>3</v>
      </c>
      <c r="AI1" s="104" t="s">
        <v>16</v>
      </c>
      <c r="AJ1" s="104" t="s">
        <v>16</v>
      </c>
      <c r="AK1" s="104" t="s">
        <v>16</v>
      </c>
      <c r="AL1" s="104" t="s">
        <v>16</v>
      </c>
      <c r="AM1" s="104" t="s">
        <v>17</v>
      </c>
      <c r="AN1" s="121"/>
      <c r="AO1" s="121"/>
      <c r="AP1" s="122" t="s">
        <v>1</v>
      </c>
      <c r="AQ1" s="122" t="s">
        <v>2</v>
      </c>
      <c r="AR1" s="122" t="s">
        <v>3</v>
      </c>
    </row>
    <row r="2" spans="1:44" ht="16.5" thickBot="1" x14ac:dyDescent="0.3">
      <c r="A2" s="1"/>
      <c r="B2" s="110"/>
      <c r="C2" s="1"/>
      <c r="D2" s="1"/>
      <c r="E2" s="104"/>
      <c r="F2" s="104">
        <f>AVERAGE(F5:F51)</f>
        <v>10.468085106382979</v>
      </c>
      <c r="G2" s="104">
        <f>AVERAGE(G5:G51)</f>
        <v>168.41829787234045</v>
      </c>
      <c r="H2" s="123">
        <f>AVERAGE(H5:H51)</f>
        <v>0.11365807660613256</v>
      </c>
      <c r="I2" s="104"/>
      <c r="J2" s="104">
        <f>AVERAGE(J7:J51)</f>
        <v>8.3570370370370402</v>
      </c>
      <c r="K2" s="104">
        <f>AVERAGE(K7:K51)</f>
        <v>114.01520987654322</v>
      </c>
      <c r="L2" s="123">
        <f>AVERAGE(L7:L51)</f>
        <v>8.7405960954672998E-2</v>
      </c>
      <c r="M2" s="104"/>
      <c r="N2" s="104">
        <f>AVERAGE(N8:N51)</f>
        <v>6.2045454545454541</v>
      </c>
      <c r="O2" s="104">
        <f t="shared" ref="O2:T2" si="0">AVERAGE(O8:O51)</f>
        <v>67.705113636363635</v>
      </c>
      <c r="P2" s="123">
        <f t="shared" si="0"/>
        <v>6.4301893859253861E-2</v>
      </c>
      <c r="Q2" s="104"/>
      <c r="R2" s="104">
        <f t="shared" si="0"/>
        <v>7.4095454545454515</v>
      </c>
      <c r="S2" s="104">
        <f t="shared" si="0"/>
        <v>94.198668181818178</v>
      </c>
      <c r="T2" s="123">
        <f t="shared" si="0"/>
        <v>7.75649263972049E-2</v>
      </c>
      <c r="U2" s="124">
        <v>0.19925627854881572</v>
      </c>
      <c r="V2" s="104">
        <f t="shared" ref="V2:X2" si="1">AVERAGE(V5:V51)</f>
        <v>6.7511889118810995</v>
      </c>
      <c r="W2" s="104">
        <f t="shared" si="1"/>
        <v>86.104906174386073</v>
      </c>
      <c r="X2" s="123">
        <f t="shared" si="1"/>
        <v>6.9571683300078194E-2</v>
      </c>
      <c r="Y2" s="123"/>
      <c r="Z2" s="104"/>
      <c r="AA2" s="104"/>
      <c r="AB2" s="104"/>
      <c r="AC2" s="1" t="s">
        <v>18</v>
      </c>
      <c r="AD2" s="103">
        <v>75.849000000000004</v>
      </c>
      <c r="AE2" s="103"/>
      <c r="AF2" s="104">
        <f>AVERAGE(AF4:AF51)</f>
        <v>3.3070848334770608</v>
      </c>
      <c r="AG2" s="104">
        <f t="shared" ref="AG2:AH2" si="2">AVERAGE(AG4:AG51)</f>
        <v>22.823704753384888</v>
      </c>
      <c r="AH2" s="123">
        <f t="shared" si="2"/>
        <v>3.4225808320301837E-2</v>
      </c>
      <c r="AI2" s="1">
        <v>0.58433129370629355</v>
      </c>
      <c r="AJ2" s="1">
        <v>-20.01367278554779</v>
      </c>
      <c r="AK2" s="1">
        <v>-15.331337412587407</v>
      </c>
      <c r="AL2" s="1">
        <v>-14.85733537296038</v>
      </c>
      <c r="AM2" s="1">
        <v>89.950050990676004</v>
      </c>
      <c r="AN2" s="125" t="s">
        <v>19</v>
      </c>
      <c r="AO2" s="121"/>
      <c r="AP2" s="104">
        <f>AVERAGE(AP4:AP51)</f>
        <v>1.7655315170940169</v>
      </c>
      <c r="AQ2" s="104">
        <f t="shared" ref="AQ2:AR2" si="3">AVERAGE(AQ4:AQ51)</f>
        <v>5.9116098788364368</v>
      </c>
      <c r="AR2" s="123">
        <f t="shared" si="3"/>
        <v>1.9621798473806733E-2</v>
      </c>
    </row>
    <row r="3" spans="1:44" s="48" customFormat="1" ht="45" x14ac:dyDescent="0.25">
      <c r="A3" s="126" t="s">
        <v>20</v>
      </c>
      <c r="B3" s="127" t="s">
        <v>21</v>
      </c>
      <c r="C3" s="126" t="s">
        <v>22</v>
      </c>
      <c r="D3" s="126" t="s">
        <v>23</v>
      </c>
      <c r="E3" s="128" t="s">
        <v>24</v>
      </c>
      <c r="F3" s="128" t="s">
        <v>25</v>
      </c>
      <c r="G3" s="128" t="s">
        <v>26</v>
      </c>
      <c r="H3" s="128" t="s">
        <v>27</v>
      </c>
      <c r="I3" s="129" t="s">
        <v>28</v>
      </c>
      <c r="J3" s="129" t="s">
        <v>29</v>
      </c>
      <c r="K3" s="129" t="s">
        <v>30</v>
      </c>
      <c r="L3" s="129" t="s">
        <v>31</v>
      </c>
      <c r="M3" s="130" t="s">
        <v>32</v>
      </c>
      <c r="N3" s="130" t="s">
        <v>33</v>
      </c>
      <c r="O3" s="130" t="s">
        <v>34</v>
      </c>
      <c r="P3" s="130" t="s">
        <v>35</v>
      </c>
      <c r="Q3" s="131" t="s">
        <v>10</v>
      </c>
      <c r="R3" s="131" t="s">
        <v>25</v>
      </c>
      <c r="S3" s="131" t="s">
        <v>26</v>
      </c>
      <c r="T3" s="131" t="s">
        <v>36</v>
      </c>
      <c r="U3" s="132" t="s">
        <v>37</v>
      </c>
      <c r="V3" s="132" t="s">
        <v>25</v>
      </c>
      <c r="W3" s="132" t="s">
        <v>26</v>
      </c>
      <c r="X3" s="132" t="s">
        <v>27</v>
      </c>
      <c r="Y3" s="98" t="s">
        <v>38</v>
      </c>
      <c r="Z3" s="99" t="s">
        <v>39</v>
      </c>
      <c r="AA3" s="98" t="s">
        <v>40</v>
      </c>
      <c r="AB3" s="100" t="s">
        <v>41</v>
      </c>
      <c r="AC3" s="100" t="s">
        <v>42</v>
      </c>
      <c r="AD3" s="100" t="s">
        <v>43</v>
      </c>
      <c r="AE3" s="101" t="s">
        <v>44</v>
      </c>
      <c r="AF3" s="98" t="s">
        <v>45</v>
      </c>
      <c r="AG3" s="98" t="s">
        <v>46</v>
      </c>
      <c r="AH3" s="98" t="s">
        <v>47</v>
      </c>
      <c r="AI3" s="133" t="s">
        <v>48</v>
      </c>
      <c r="AJ3" s="134" t="s">
        <v>49</v>
      </c>
      <c r="AK3" s="134" t="s">
        <v>50</v>
      </c>
      <c r="AL3" s="134" t="s">
        <v>51</v>
      </c>
      <c r="AM3" s="134" t="s">
        <v>52</v>
      </c>
      <c r="AN3" s="76" t="s">
        <v>53</v>
      </c>
      <c r="AO3" s="76" t="s">
        <v>54</v>
      </c>
      <c r="AP3" s="102" t="s">
        <v>25</v>
      </c>
      <c r="AQ3" s="102" t="s">
        <v>26</v>
      </c>
      <c r="AR3" s="102" t="s">
        <v>27</v>
      </c>
    </row>
    <row r="4" spans="1:44" x14ac:dyDescent="0.25">
      <c r="A4" s="1">
        <v>1</v>
      </c>
      <c r="B4" s="135" t="s">
        <v>55</v>
      </c>
      <c r="C4" s="1">
        <v>1</v>
      </c>
      <c r="D4" s="1">
        <v>75.5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 t="s">
        <v>168</v>
      </c>
      <c r="Z4" s="104"/>
      <c r="AA4" s="104"/>
      <c r="AB4" s="119">
        <f>SUMIFS($AA$6:$AA$50,$C$6:$C$50,$C4)/COUNTIF($C$6:$C$51,C4)</f>
        <v>0.91636363323751524</v>
      </c>
      <c r="AC4" s="104">
        <f>D4/AB4</f>
        <v>82.390873296944676</v>
      </c>
      <c r="AD4" s="104">
        <f>A4*$AD$1+$AD$2</f>
        <v>76.472700000000003</v>
      </c>
      <c r="AE4" s="103">
        <f>AB4*AD4</f>
        <v>70.076801215482533</v>
      </c>
      <c r="AF4" s="104">
        <f>ABS(D4-AE4)</f>
        <v>5.4231987845174672</v>
      </c>
      <c r="AG4" s="104">
        <f>AF4^2</f>
        <v>29.411085056391734</v>
      </c>
      <c r="AH4" s="105">
        <f>AF4/D4</f>
        <v>7.1830447477052542E-2</v>
      </c>
      <c r="AI4" s="1">
        <v>0</v>
      </c>
      <c r="AJ4" s="136">
        <f>IF($C4=1,1,0)</f>
        <v>1</v>
      </c>
      <c r="AK4" s="136">
        <f>IF($C4=2,1,0)</f>
        <v>0</v>
      </c>
      <c r="AL4" s="136">
        <f>IF($C4=3,1,0)</f>
        <v>0</v>
      </c>
      <c r="AM4" s="136">
        <f>IF($C4=4,1,0)</f>
        <v>0</v>
      </c>
      <c r="AN4" s="121">
        <v>69.936378205128221</v>
      </c>
      <c r="AO4" s="121">
        <v>5.5636217948717785</v>
      </c>
      <c r="AP4" s="104">
        <f>ABS(AO4)</f>
        <v>5.5636217948717785</v>
      </c>
      <c r="AQ4" s="104">
        <f>AP4^2</f>
        <v>30.95388747637227</v>
      </c>
      <c r="AR4" s="123">
        <f>AP4/D4</f>
        <v>7.3690354898963958E-2</v>
      </c>
    </row>
    <row r="5" spans="1:44" x14ac:dyDescent="0.25">
      <c r="A5" s="1">
        <v>2</v>
      </c>
      <c r="B5" s="110"/>
      <c r="C5" s="1">
        <v>2</v>
      </c>
      <c r="D5" s="1">
        <v>79.400000000000006</v>
      </c>
      <c r="E5" s="104">
        <f>D4</f>
        <v>75.5</v>
      </c>
      <c r="F5" s="104">
        <f t="shared" ref="F5:F51" si="4">ABS(D5-E5)</f>
        <v>3.9000000000000057</v>
      </c>
      <c r="G5" s="104">
        <f>F5^2</f>
        <v>15.210000000000043</v>
      </c>
      <c r="H5" s="123">
        <f>F5/D5</f>
        <v>4.9118387909319966E-2</v>
      </c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>
        <f>D4</f>
        <v>75.5</v>
      </c>
      <c r="V5" s="104">
        <f>ABS(D5-U5)</f>
        <v>3.9000000000000057</v>
      </c>
      <c r="W5" s="104">
        <f>V5^2</f>
        <v>15.210000000000043</v>
      </c>
      <c r="X5" s="123">
        <f>V5/D5</f>
        <v>4.9118387909319966E-2</v>
      </c>
      <c r="Y5" s="123"/>
      <c r="Z5" s="104"/>
      <c r="AA5" s="104"/>
      <c r="AB5" s="119">
        <f t="shared" ref="AB5:AB59" si="5">SUMIFS($AA$6:$AA$50,$C$6:$C$50,$C5)/COUNTIF($C$6:$C$51,C5)</f>
        <v>0.96897179623044882</v>
      </c>
      <c r="AC5" s="104">
        <f t="shared" ref="AC5:AC50" si="6">D5/AB5</f>
        <v>81.942529502805513</v>
      </c>
      <c r="AD5" s="104">
        <f t="shared" ref="AD5:AD59" si="7">A5*$AD$1+$AD$2</f>
        <v>77.096400000000003</v>
      </c>
      <c r="AE5" s="103">
        <f t="shared" ref="AE5:AE59" si="8">AB5*AD5</f>
        <v>74.704237190901182</v>
      </c>
      <c r="AF5" s="104">
        <f t="shared" ref="AF5:AF51" si="9">ABS(D5-AE5)</f>
        <v>4.6957628090988237</v>
      </c>
      <c r="AG5" s="104">
        <f t="shared" ref="AG5:AG51" si="10">AF5^2</f>
        <v>22.050188359315676</v>
      </c>
      <c r="AH5" s="105">
        <f t="shared" ref="AH5:AH51" si="11">AF5/D5</f>
        <v>5.9140589535249664E-2</v>
      </c>
      <c r="AI5" s="1">
        <v>1</v>
      </c>
      <c r="AJ5" s="136">
        <f t="shared" ref="AJ5:AJ59" si="12">IF($C5=1,1,0)</f>
        <v>0</v>
      </c>
      <c r="AK5" s="136">
        <f t="shared" ref="AK5:AK59" si="13">IF($C5=2,1,0)</f>
        <v>1</v>
      </c>
      <c r="AL5" s="136">
        <f t="shared" ref="AL5:AL59" si="14">IF($C5=3,1,0)</f>
        <v>0</v>
      </c>
      <c r="AM5" s="136">
        <f t="shared" ref="AM5:AM59" si="15">IF($C5=4,1,0)</f>
        <v>0</v>
      </c>
      <c r="AN5" s="121">
        <v>75.203044871794901</v>
      </c>
      <c r="AO5" s="121">
        <v>4.1969551282051043</v>
      </c>
      <c r="AP5" s="104">
        <f t="shared" ref="AP5:AP51" si="16">ABS(AO5)</f>
        <v>4.1969551282051043</v>
      </c>
      <c r="AQ5" s="104">
        <f t="shared" ref="AQ5:AQ51" si="17">AP5^2</f>
        <v>17.614432348167124</v>
      </c>
      <c r="AR5" s="123">
        <f t="shared" ref="AR5:AR51" si="18">AP5/D5</f>
        <v>5.2858376929535315E-2</v>
      </c>
    </row>
    <row r="6" spans="1:44" x14ac:dyDescent="0.25">
      <c r="A6" s="1">
        <v>3</v>
      </c>
      <c r="B6" s="110"/>
      <c r="C6" s="1">
        <v>3</v>
      </c>
      <c r="D6" s="1">
        <v>79.599999999999994</v>
      </c>
      <c r="E6" s="104">
        <f t="shared" ref="E6:E52" si="19">D5</f>
        <v>79.400000000000006</v>
      </c>
      <c r="F6" s="104">
        <f t="shared" si="4"/>
        <v>0.19999999999998863</v>
      </c>
      <c r="G6" s="104">
        <f t="shared" ref="G6:G51" si="20">F6^2</f>
        <v>3.9999999999995456E-2</v>
      </c>
      <c r="H6" s="123">
        <f t="shared" ref="H6:H51" si="21">F6/D6</f>
        <v>2.5125628140702091E-3</v>
      </c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>
        <f t="shared" ref="U6:U52" si="22">D5*$U$2+U5*(1-$U$2)</f>
        <v>76.27709948634039</v>
      </c>
      <c r="V6" s="104">
        <f t="shared" ref="V6:V51" si="23">ABS(D6-U6)</f>
        <v>3.3229005136596044</v>
      </c>
      <c r="W6" s="104">
        <f t="shared" ref="W6:W51" si="24">V6^2</f>
        <v>11.041667823679262</v>
      </c>
      <c r="X6" s="123">
        <f t="shared" ref="X6:X51" si="25">V6/D6</f>
        <v>4.1744981327381969E-2</v>
      </c>
      <c r="Y6" s="104">
        <f>AVERAGE(D4:D7)</f>
        <v>81.599999999999994</v>
      </c>
      <c r="Z6" s="104">
        <f>AVERAGE(Y6:Y7)</f>
        <v>81.512499999999989</v>
      </c>
      <c r="AA6" s="106">
        <f>D6/Z6</f>
        <v>0.9765373408986352</v>
      </c>
      <c r="AB6" s="119">
        <f t="shared" si="5"/>
        <v>0.97533962108872041</v>
      </c>
      <c r="AC6" s="104">
        <f t="shared" si="6"/>
        <v>81.612597580263056</v>
      </c>
      <c r="AD6" s="104">
        <f t="shared" si="7"/>
        <v>77.720100000000002</v>
      </c>
      <c r="AE6" s="103">
        <f t="shared" si="8"/>
        <v>75.803492884977459</v>
      </c>
      <c r="AF6" s="104">
        <f t="shared" si="9"/>
        <v>3.7965071150225356</v>
      </c>
      <c r="AG6" s="104">
        <f t="shared" si="10"/>
        <v>14.413466274416736</v>
      </c>
      <c r="AH6" s="105">
        <f t="shared" si="11"/>
        <v>4.7694813002795676E-2</v>
      </c>
      <c r="AI6" s="1">
        <v>2</v>
      </c>
      <c r="AJ6" s="136">
        <f t="shared" si="12"/>
        <v>0</v>
      </c>
      <c r="AK6" s="136">
        <f t="shared" si="13"/>
        <v>0</v>
      </c>
      <c r="AL6" s="136">
        <f t="shared" si="14"/>
        <v>1</v>
      </c>
      <c r="AM6" s="136">
        <f t="shared" si="15"/>
        <v>0</v>
      </c>
      <c r="AN6" s="121">
        <v>76.26137820512821</v>
      </c>
      <c r="AO6" s="121">
        <v>3.3386217948717842</v>
      </c>
      <c r="AP6" s="104">
        <f t="shared" si="16"/>
        <v>3.3386217948717842</v>
      </c>
      <c r="AQ6" s="104">
        <f t="shared" si="17"/>
        <v>11.146395489192894</v>
      </c>
      <c r="AR6" s="123">
        <f t="shared" si="18"/>
        <v>4.1942484860198297E-2</v>
      </c>
    </row>
    <row r="7" spans="1:44" x14ac:dyDescent="0.25">
      <c r="A7" s="1">
        <v>4</v>
      </c>
      <c r="B7" s="137"/>
      <c r="C7" s="1">
        <v>4</v>
      </c>
      <c r="D7" s="1">
        <v>91.9</v>
      </c>
      <c r="E7" s="104">
        <f t="shared" si="19"/>
        <v>79.599999999999994</v>
      </c>
      <c r="F7" s="104">
        <f t="shared" si="4"/>
        <v>12.300000000000011</v>
      </c>
      <c r="G7" s="104">
        <f t="shared" si="20"/>
        <v>151.29000000000028</v>
      </c>
      <c r="H7" s="123">
        <f t="shared" si="21"/>
        <v>0.13384113166485323</v>
      </c>
      <c r="I7" s="104">
        <f t="shared" ref="I7:I52" si="26">AVERAGE(D4:D6)</f>
        <v>78.166666666666671</v>
      </c>
      <c r="J7" s="104">
        <f t="shared" ref="J7:J51" si="27">ABS(D7-I7)</f>
        <v>13.733333333333334</v>
      </c>
      <c r="K7" s="104">
        <f t="shared" ref="K7:K51" si="28">J7^2</f>
        <v>188.60444444444448</v>
      </c>
      <c r="L7" s="123">
        <f>J7/D7</f>
        <v>0.14943779470438884</v>
      </c>
      <c r="M7" s="104"/>
      <c r="N7" s="104"/>
      <c r="O7" s="104"/>
      <c r="P7" s="104"/>
      <c r="Q7" s="104"/>
      <c r="R7" s="104"/>
      <c r="S7" s="104"/>
      <c r="T7" s="104"/>
      <c r="U7" s="104">
        <f t="shared" si="22"/>
        <v>76.939208276680162</v>
      </c>
      <c r="V7" s="104">
        <f t="shared" si="23"/>
        <v>14.960791723319844</v>
      </c>
      <c r="W7" s="104">
        <f t="shared" si="24"/>
        <v>223.82528898855554</v>
      </c>
      <c r="X7" s="123">
        <f t="shared" si="25"/>
        <v>0.16279425161392647</v>
      </c>
      <c r="Y7" s="104">
        <f t="shared" ref="Y7:Y50" si="29">AVERAGE(D5:D8)</f>
        <v>81.424999999999997</v>
      </c>
      <c r="Z7" s="104">
        <f t="shared" ref="Z7:Z50" si="30">AVERAGE(Y7:Y8)</f>
        <v>81.362500000000011</v>
      </c>
      <c r="AA7" s="106">
        <f t="shared" ref="AA7:AA50" si="31">D7/Z7</f>
        <v>1.1295129820248886</v>
      </c>
      <c r="AB7" s="119">
        <f t="shared" si="5"/>
        <v>1.0447804128058191</v>
      </c>
      <c r="AC7" s="104">
        <f t="shared" si="6"/>
        <v>87.961067104232129</v>
      </c>
      <c r="AD7" s="104">
        <f t="shared" si="7"/>
        <v>78.343800000000002</v>
      </c>
      <c r="AE7" s="103">
        <f t="shared" si="8"/>
        <v>81.85206770477653</v>
      </c>
      <c r="AF7" s="104">
        <f t="shared" si="9"/>
        <v>10.047932295223475</v>
      </c>
      <c r="AG7" s="104">
        <f t="shared" si="10"/>
        <v>100.9609434093949</v>
      </c>
      <c r="AH7" s="105">
        <f t="shared" si="11"/>
        <v>0.10933549831581584</v>
      </c>
      <c r="AI7" s="1">
        <v>3</v>
      </c>
      <c r="AJ7" s="136">
        <f t="shared" si="12"/>
        <v>0</v>
      </c>
      <c r="AK7" s="136">
        <f t="shared" si="13"/>
        <v>0</v>
      </c>
      <c r="AL7" s="136">
        <f t="shared" si="14"/>
        <v>0</v>
      </c>
      <c r="AM7" s="136">
        <f t="shared" si="15"/>
        <v>1</v>
      </c>
      <c r="AN7" s="121">
        <v>91.703044871794887</v>
      </c>
      <c r="AO7" s="121">
        <v>0.19695512820511851</v>
      </c>
      <c r="AP7" s="104">
        <f t="shared" si="16"/>
        <v>0.19695512820511851</v>
      </c>
      <c r="AQ7" s="104">
        <f t="shared" si="17"/>
        <v>3.8791322526294671E-2</v>
      </c>
      <c r="AR7" s="123">
        <f t="shared" si="18"/>
        <v>2.1431461175747389E-3</v>
      </c>
    </row>
    <row r="8" spans="1:44" x14ac:dyDescent="0.25">
      <c r="A8" s="1">
        <v>5</v>
      </c>
      <c r="B8" s="135" t="s">
        <v>56</v>
      </c>
      <c r="C8" s="1">
        <v>1</v>
      </c>
      <c r="D8" s="1">
        <v>74.8</v>
      </c>
      <c r="E8" s="104">
        <f t="shared" si="19"/>
        <v>91.9</v>
      </c>
      <c r="F8" s="104">
        <f t="shared" si="4"/>
        <v>17.100000000000009</v>
      </c>
      <c r="G8" s="104">
        <f t="shared" si="20"/>
        <v>292.41000000000031</v>
      </c>
      <c r="H8" s="123">
        <f t="shared" si="21"/>
        <v>0.22860962566844933</v>
      </c>
      <c r="I8" s="104">
        <f t="shared" si="26"/>
        <v>83.63333333333334</v>
      </c>
      <c r="J8" s="104">
        <f t="shared" si="27"/>
        <v>8.8333333333333428</v>
      </c>
      <c r="K8" s="104">
        <f t="shared" si="28"/>
        <v>78.027777777777942</v>
      </c>
      <c r="L8" s="123">
        <f t="shared" ref="L8:L51" si="32">J8/D8</f>
        <v>0.11809269162210352</v>
      </c>
      <c r="M8" s="104">
        <f t="shared" ref="M8:M52" si="33">AVERAGE(D4:D7)</f>
        <v>81.599999999999994</v>
      </c>
      <c r="N8" s="104">
        <f t="shared" ref="N8:N51" si="34">ABS(D8-M8)</f>
        <v>6.7999999999999972</v>
      </c>
      <c r="O8" s="104">
        <f>N8^2</f>
        <v>46.239999999999959</v>
      </c>
      <c r="P8" s="123">
        <f>N8/D8</f>
        <v>9.090909090909087E-2</v>
      </c>
      <c r="Q8" s="104">
        <f t="shared" ref="Q8:Q52" si="35">(D7*4+D6*3+D5*2+D4*1)/10</f>
        <v>84.070000000000007</v>
      </c>
      <c r="R8" s="104">
        <f t="shared" ref="R8:R51" si="36">ABS(D8-Q8)</f>
        <v>9.2700000000000102</v>
      </c>
      <c r="S8" s="104">
        <f>R8^2</f>
        <v>85.932900000000188</v>
      </c>
      <c r="T8" s="123">
        <f>R8/D8</f>
        <v>0.1239304812834226</v>
      </c>
      <c r="U8" s="104">
        <f t="shared" si="22"/>
        <v>79.9202399596128</v>
      </c>
      <c r="V8" s="104">
        <f t="shared" si="23"/>
        <v>5.1202399596128032</v>
      </c>
      <c r="W8" s="104">
        <f t="shared" si="24"/>
        <v>26.216857244015721</v>
      </c>
      <c r="X8" s="123">
        <f t="shared" si="25"/>
        <v>6.845240587717652E-2</v>
      </c>
      <c r="Y8" s="104">
        <f t="shared" si="29"/>
        <v>81.300000000000011</v>
      </c>
      <c r="Z8" s="104">
        <f t="shared" si="30"/>
        <v>81.112500000000011</v>
      </c>
      <c r="AA8" s="106">
        <f t="shared" si="31"/>
        <v>0.92217599013715501</v>
      </c>
      <c r="AB8" s="119">
        <f t="shared" si="5"/>
        <v>0.91636363323751524</v>
      </c>
      <c r="AC8" s="104">
        <f t="shared" si="6"/>
        <v>81.626984405449818</v>
      </c>
      <c r="AD8" s="104">
        <f t="shared" si="7"/>
        <v>78.967500000000001</v>
      </c>
      <c r="AE8" s="103">
        <f t="shared" si="8"/>
        <v>72.362945207683481</v>
      </c>
      <c r="AF8" s="104">
        <f t="shared" si="9"/>
        <v>2.4370547923165162</v>
      </c>
      <c r="AG8" s="104">
        <f t="shared" si="10"/>
        <v>5.939236060752898</v>
      </c>
      <c r="AH8" s="105">
        <f t="shared" si="11"/>
        <v>3.25809464213438E-2</v>
      </c>
      <c r="AI8" s="1">
        <v>4</v>
      </c>
      <c r="AJ8" s="136">
        <f t="shared" si="12"/>
        <v>1</v>
      </c>
      <c r="AK8" s="136">
        <f t="shared" si="13"/>
        <v>0</v>
      </c>
      <c r="AL8" s="136">
        <f t="shared" si="14"/>
        <v>0</v>
      </c>
      <c r="AM8" s="136">
        <f t="shared" si="15"/>
        <v>0</v>
      </c>
      <c r="AN8" s="121">
        <v>72.273703379953389</v>
      </c>
      <c r="AO8" s="121">
        <v>2.5262966200466082</v>
      </c>
      <c r="AP8" s="104">
        <f t="shared" si="16"/>
        <v>2.5262966200466082</v>
      </c>
      <c r="AQ8" s="104">
        <f t="shared" si="17"/>
        <v>6.3821746124589165</v>
      </c>
      <c r="AR8" s="123">
        <f t="shared" si="18"/>
        <v>3.3774018984580323E-2</v>
      </c>
    </row>
    <row r="9" spans="1:44" x14ac:dyDescent="0.25">
      <c r="A9" s="1">
        <v>6</v>
      </c>
      <c r="B9" s="110"/>
      <c r="C9" s="1">
        <v>2</v>
      </c>
      <c r="D9" s="1">
        <v>78.900000000000006</v>
      </c>
      <c r="E9" s="104">
        <f t="shared" si="19"/>
        <v>74.8</v>
      </c>
      <c r="F9" s="104">
        <f t="shared" si="4"/>
        <v>4.1000000000000085</v>
      </c>
      <c r="G9" s="104">
        <f t="shared" si="20"/>
        <v>16.81000000000007</v>
      </c>
      <c r="H9" s="123">
        <f t="shared" si="21"/>
        <v>5.196451204055777E-2</v>
      </c>
      <c r="I9" s="104">
        <f t="shared" si="26"/>
        <v>82.100000000000009</v>
      </c>
      <c r="J9" s="104">
        <f t="shared" si="27"/>
        <v>3.2000000000000028</v>
      </c>
      <c r="K9" s="104">
        <f t="shared" si="28"/>
        <v>10.240000000000018</v>
      </c>
      <c r="L9" s="123">
        <f t="shared" si="32"/>
        <v>4.0557667934093822E-2</v>
      </c>
      <c r="M9" s="104">
        <f t="shared" si="33"/>
        <v>81.424999999999997</v>
      </c>
      <c r="N9" s="104">
        <f t="shared" si="34"/>
        <v>2.5249999999999915</v>
      </c>
      <c r="O9" s="104">
        <f t="shared" ref="O9:O51" si="37">N9^2</f>
        <v>6.3756249999999568</v>
      </c>
      <c r="P9" s="123">
        <f t="shared" ref="P9:P51" si="38">N9/D9</f>
        <v>3.200253485424577E-2</v>
      </c>
      <c r="Q9" s="104">
        <f t="shared" si="35"/>
        <v>81.350000000000009</v>
      </c>
      <c r="R9" s="104">
        <f t="shared" si="36"/>
        <v>2.4500000000000028</v>
      </c>
      <c r="S9" s="104">
        <f t="shared" ref="S9:S51" si="39">R9^2</f>
        <v>6.0025000000000137</v>
      </c>
      <c r="T9" s="123">
        <f t="shared" ref="T9:T51" si="40">R9/D9</f>
        <v>3.1051964512040592E-2</v>
      </c>
      <c r="U9" s="104">
        <f t="shared" si="22"/>
        <v>78.899999999983422</v>
      </c>
      <c r="V9" s="104">
        <f t="shared" si="23"/>
        <v>1.6584067452640738E-11</v>
      </c>
      <c r="W9" s="104">
        <f t="shared" si="24"/>
        <v>2.7503129327373787E-22</v>
      </c>
      <c r="X9" s="123">
        <f t="shared" si="25"/>
        <v>2.1019096898150492E-13</v>
      </c>
      <c r="Y9" s="104">
        <f t="shared" si="29"/>
        <v>80.924999999999997</v>
      </c>
      <c r="Z9" s="104">
        <f t="shared" si="30"/>
        <v>81.012499999999989</v>
      </c>
      <c r="AA9" s="106">
        <f t="shared" si="31"/>
        <v>0.97392377719487755</v>
      </c>
      <c r="AB9" s="119">
        <f t="shared" si="5"/>
        <v>0.96897179623044882</v>
      </c>
      <c r="AC9" s="104">
        <f t="shared" si="6"/>
        <v>81.426518611729918</v>
      </c>
      <c r="AD9" s="104">
        <f t="shared" si="7"/>
        <v>79.591200000000001</v>
      </c>
      <c r="AE9" s="103">
        <f t="shared" si="8"/>
        <v>77.121628028136897</v>
      </c>
      <c r="AF9" s="104">
        <f t="shared" si="9"/>
        <v>1.778371971863109</v>
      </c>
      <c r="AG9" s="104">
        <f t="shared" si="10"/>
        <v>3.1626068703082826</v>
      </c>
      <c r="AH9" s="105">
        <f t="shared" si="11"/>
        <v>2.2539568718163611E-2</v>
      </c>
      <c r="AI9" s="1">
        <v>5</v>
      </c>
      <c r="AJ9" s="136">
        <f t="shared" si="12"/>
        <v>0</v>
      </c>
      <c r="AK9" s="136">
        <f t="shared" si="13"/>
        <v>1</v>
      </c>
      <c r="AL9" s="136">
        <f t="shared" si="14"/>
        <v>0</v>
      </c>
      <c r="AM9" s="136">
        <f t="shared" si="15"/>
        <v>0</v>
      </c>
      <c r="AN9" s="121">
        <v>77.540370046620069</v>
      </c>
      <c r="AO9" s="121">
        <v>1.3596299533799368</v>
      </c>
      <c r="AP9" s="104">
        <f t="shared" si="16"/>
        <v>1.3596299533799368</v>
      </c>
      <c r="AQ9" s="104">
        <f t="shared" si="17"/>
        <v>1.848593610127929</v>
      </c>
      <c r="AR9" s="123">
        <f t="shared" si="18"/>
        <v>1.7232318800759653E-2</v>
      </c>
    </row>
    <row r="10" spans="1:44" x14ac:dyDescent="0.25">
      <c r="A10" s="1">
        <v>7</v>
      </c>
      <c r="B10" s="110"/>
      <c r="C10" s="1">
        <v>3</v>
      </c>
      <c r="D10" s="1">
        <v>78.099999999999994</v>
      </c>
      <c r="E10" s="104">
        <f t="shared" si="19"/>
        <v>78.900000000000006</v>
      </c>
      <c r="F10" s="104">
        <f t="shared" si="4"/>
        <v>0.80000000000001137</v>
      </c>
      <c r="G10" s="104">
        <f t="shared" si="20"/>
        <v>0.64000000000001822</v>
      </c>
      <c r="H10" s="123">
        <f t="shared" si="21"/>
        <v>1.0243277848911799E-2</v>
      </c>
      <c r="I10" s="104">
        <f>AVERAGE(D7:D9)</f>
        <v>81.86666666666666</v>
      </c>
      <c r="J10" s="104">
        <f t="shared" si="27"/>
        <v>3.7666666666666657</v>
      </c>
      <c r="K10" s="104">
        <f t="shared" si="28"/>
        <v>14.18777777777777</v>
      </c>
      <c r="L10" s="123">
        <f t="shared" si="32"/>
        <v>4.8228766538625685E-2</v>
      </c>
      <c r="M10" s="104">
        <f t="shared" si="33"/>
        <v>81.300000000000011</v>
      </c>
      <c r="N10" s="104">
        <f t="shared" si="34"/>
        <v>3.2000000000000171</v>
      </c>
      <c r="O10" s="104">
        <f t="shared" si="37"/>
        <v>10.240000000000109</v>
      </c>
      <c r="P10" s="123">
        <f t="shared" si="38"/>
        <v>4.0973111395646827E-2</v>
      </c>
      <c r="Q10" s="104">
        <f t="shared" si="35"/>
        <v>80.34</v>
      </c>
      <c r="R10" s="104">
        <f t="shared" si="36"/>
        <v>2.2400000000000091</v>
      </c>
      <c r="S10" s="104">
        <f t="shared" si="39"/>
        <v>5.0176000000000407</v>
      </c>
      <c r="T10" s="123">
        <f t="shared" si="40"/>
        <v>2.8681177976952743E-2</v>
      </c>
      <c r="U10" s="104">
        <f t="shared" si="22"/>
        <v>78.899999999986733</v>
      </c>
      <c r="V10" s="104">
        <f t="shared" si="23"/>
        <v>0.79999999998673843</v>
      </c>
      <c r="W10" s="104">
        <f t="shared" si="24"/>
        <v>0.63999999997878154</v>
      </c>
      <c r="X10" s="123">
        <f t="shared" si="25"/>
        <v>1.024327784874185E-2</v>
      </c>
      <c r="Y10" s="104">
        <f t="shared" si="29"/>
        <v>81.099999999999994</v>
      </c>
      <c r="Z10" s="104">
        <f t="shared" si="30"/>
        <v>81.125</v>
      </c>
      <c r="AA10" s="106">
        <f t="shared" si="31"/>
        <v>0.96271186440677958</v>
      </c>
      <c r="AB10" s="119">
        <f t="shared" si="5"/>
        <v>0.97533962108872041</v>
      </c>
      <c r="AC10" s="104">
        <f t="shared" si="6"/>
        <v>80.074671746464134</v>
      </c>
      <c r="AD10" s="104">
        <f t="shared" si="7"/>
        <v>80.2149</v>
      </c>
      <c r="AE10" s="103">
        <f t="shared" si="8"/>
        <v>78.236770171669605</v>
      </c>
      <c r="AF10" s="104">
        <f t="shared" si="9"/>
        <v>0.13677017166961036</v>
      </c>
      <c r="AG10" s="104">
        <f t="shared" si="10"/>
        <v>1.8706079858534688E-2</v>
      </c>
      <c r="AH10" s="105">
        <f t="shared" si="11"/>
        <v>1.7512185873189549E-3</v>
      </c>
      <c r="AI10" s="1">
        <v>6</v>
      </c>
      <c r="AJ10" s="136">
        <f t="shared" si="12"/>
        <v>0</v>
      </c>
      <c r="AK10" s="136">
        <f t="shared" si="13"/>
        <v>0</v>
      </c>
      <c r="AL10" s="136">
        <f t="shared" si="14"/>
        <v>1</v>
      </c>
      <c r="AM10" s="136">
        <f t="shared" si="15"/>
        <v>0</v>
      </c>
      <c r="AN10" s="121">
        <v>78.598703379953392</v>
      </c>
      <c r="AO10" s="121">
        <v>-0.49870337995339753</v>
      </c>
      <c r="AP10" s="104">
        <f t="shared" si="16"/>
        <v>0.49870337995339753</v>
      </c>
      <c r="AQ10" s="104">
        <f t="shared" si="17"/>
        <v>0.24870506117694277</v>
      </c>
      <c r="AR10" s="123">
        <f t="shared" si="18"/>
        <v>6.3854466063175104E-3</v>
      </c>
    </row>
    <row r="11" spans="1:44" x14ac:dyDescent="0.25">
      <c r="A11" s="1">
        <v>8</v>
      </c>
      <c r="B11" s="138"/>
      <c r="C11" s="1">
        <v>4</v>
      </c>
      <c r="D11" s="1">
        <v>92.6</v>
      </c>
      <c r="E11" s="104">
        <f t="shared" si="19"/>
        <v>78.099999999999994</v>
      </c>
      <c r="F11" s="104">
        <f t="shared" si="4"/>
        <v>14.5</v>
      </c>
      <c r="G11" s="104">
        <f t="shared" si="20"/>
        <v>210.25</v>
      </c>
      <c r="H11" s="123">
        <f t="shared" si="21"/>
        <v>0.15658747300215983</v>
      </c>
      <c r="I11" s="104">
        <f t="shared" si="26"/>
        <v>77.266666666666666</v>
      </c>
      <c r="J11" s="104">
        <f t="shared" si="27"/>
        <v>15.333333333333329</v>
      </c>
      <c r="K11" s="104">
        <f t="shared" si="28"/>
        <v>235.11111111111097</v>
      </c>
      <c r="L11" s="123">
        <f t="shared" si="32"/>
        <v>0.16558675305975518</v>
      </c>
      <c r="M11" s="104">
        <f t="shared" si="33"/>
        <v>80.924999999999997</v>
      </c>
      <c r="N11" s="104">
        <f t="shared" si="34"/>
        <v>11.674999999999997</v>
      </c>
      <c r="O11" s="104">
        <f t="shared" si="37"/>
        <v>136.30562499999994</v>
      </c>
      <c r="P11" s="123">
        <f t="shared" si="38"/>
        <v>0.12607991360691143</v>
      </c>
      <c r="Q11" s="104">
        <f t="shared" si="35"/>
        <v>79.06</v>
      </c>
      <c r="R11" s="104">
        <f t="shared" si="36"/>
        <v>13.539999999999992</v>
      </c>
      <c r="S11" s="104">
        <f t="shared" si="39"/>
        <v>183.33159999999978</v>
      </c>
      <c r="T11" s="123">
        <f t="shared" si="40"/>
        <v>0.14622030237580985</v>
      </c>
      <c r="U11" s="104">
        <f t="shared" si="22"/>
        <v>78.740594977150323</v>
      </c>
      <c r="V11" s="104">
        <f t="shared" si="23"/>
        <v>13.859405022849671</v>
      </c>
      <c r="W11" s="104">
        <f t="shared" si="24"/>
        <v>192.08310758739069</v>
      </c>
      <c r="X11" s="123">
        <f t="shared" si="25"/>
        <v>0.14966960067872215</v>
      </c>
      <c r="Y11" s="104">
        <f t="shared" si="29"/>
        <v>81.150000000000006</v>
      </c>
      <c r="Z11" s="104">
        <f t="shared" si="30"/>
        <v>81.174999999999997</v>
      </c>
      <c r="AA11" s="106">
        <f t="shared" si="31"/>
        <v>1.1407453033569448</v>
      </c>
      <c r="AB11" s="119">
        <f t="shared" si="5"/>
        <v>1.0447804128058191</v>
      </c>
      <c r="AC11" s="104">
        <f t="shared" si="6"/>
        <v>88.631064350945536</v>
      </c>
      <c r="AD11" s="104">
        <f t="shared" si="7"/>
        <v>80.8386</v>
      </c>
      <c r="AE11" s="103">
        <f t="shared" si="8"/>
        <v>84.458585878644485</v>
      </c>
      <c r="AF11" s="104">
        <f t="shared" si="9"/>
        <v>8.1414141213555098</v>
      </c>
      <c r="AG11" s="104">
        <f t="shared" si="10"/>
        <v>66.282623895406914</v>
      </c>
      <c r="AH11" s="105">
        <f t="shared" si="11"/>
        <v>8.7920238891528182E-2</v>
      </c>
      <c r="AI11" s="1">
        <v>7</v>
      </c>
      <c r="AJ11" s="136">
        <f t="shared" si="12"/>
        <v>0</v>
      </c>
      <c r="AK11" s="136">
        <f t="shared" si="13"/>
        <v>0</v>
      </c>
      <c r="AL11" s="136">
        <f t="shared" si="14"/>
        <v>0</v>
      </c>
      <c r="AM11" s="136">
        <f t="shared" si="15"/>
        <v>1</v>
      </c>
      <c r="AN11" s="121">
        <v>94.040370046620055</v>
      </c>
      <c r="AO11" s="121">
        <v>-1.4403700466200604</v>
      </c>
      <c r="AP11" s="104">
        <f t="shared" si="16"/>
        <v>1.4403700466200604</v>
      </c>
      <c r="AQ11" s="104">
        <f t="shared" si="17"/>
        <v>2.074665871200275</v>
      </c>
      <c r="AR11" s="123">
        <f t="shared" si="18"/>
        <v>1.5554752123326788E-2</v>
      </c>
    </row>
    <row r="12" spans="1:44" x14ac:dyDescent="0.25">
      <c r="A12" s="1">
        <v>9</v>
      </c>
      <c r="B12" s="135" t="s">
        <v>57</v>
      </c>
      <c r="C12" s="1">
        <v>1</v>
      </c>
      <c r="D12" s="1">
        <v>75</v>
      </c>
      <c r="E12" s="104">
        <f t="shared" si="19"/>
        <v>92.6</v>
      </c>
      <c r="F12" s="104">
        <f t="shared" si="4"/>
        <v>17.599999999999994</v>
      </c>
      <c r="G12" s="104">
        <f t="shared" si="20"/>
        <v>309.75999999999982</v>
      </c>
      <c r="H12" s="123">
        <f t="shared" si="21"/>
        <v>0.23466666666666658</v>
      </c>
      <c r="I12" s="104">
        <f t="shared" si="26"/>
        <v>83.2</v>
      </c>
      <c r="J12" s="104">
        <f t="shared" si="27"/>
        <v>8.2000000000000028</v>
      </c>
      <c r="K12" s="104">
        <f t="shared" si="28"/>
        <v>67.240000000000052</v>
      </c>
      <c r="L12" s="123">
        <f t="shared" si="32"/>
        <v>0.10933333333333337</v>
      </c>
      <c r="M12" s="104">
        <f t="shared" si="33"/>
        <v>81.099999999999994</v>
      </c>
      <c r="N12" s="104">
        <f t="shared" si="34"/>
        <v>6.0999999999999943</v>
      </c>
      <c r="O12" s="104">
        <f t="shared" si="37"/>
        <v>37.20999999999993</v>
      </c>
      <c r="P12" s="123">
        <f t="shared" si="38"/>
        <v>8.1333333333333258E-2</v>
      </c>
      <c r="Q12" s="104">
        <f t="shared" si="35"/>
        <v>83.72999999999999</v>
      </c>
      <c r="R12" s="104">
        <f t="shared" si="36"/>
        <v>8.7299999999999898</v>
      </c>
      <c r="S12" s="104">
        <f t="shared" si="39"/>
        <v>76.21289999999982</v>
      </c>
      <c r="T12" s="123">
        <f t="shared" si="40"/>
        <v>0.11639999999999986</v>
      </c>
      <c r="U12" s="104">
        <f t="shared" si="22"/>
        <v>81.502168444904129</v>
      </c>
      <c r="V12" s="104">
        <f t="shared" si="23"/>
        <v>6.5021684449041288</v>
      </c>
      <c r="W12" s="104">
        <f t="shared" si="24"/>
        <v>42.27819448590698</v>
      </c>
      <c r="X12" s="123">
        <f t="shared" si="25"/>
        <v>8.6695579265388387E-2</v>
      </c>
      <c r="Y12" s="104">
        <f t="shared" si="29"/>
        <v>81.199999999999989</v>
      </c>
      <c r="Z12" s="104">
        <f t="shared" si="30"/>
        <v>81.362499999999997</v>
      </c>
      <c r="AA12" s="106">
        <f t="shared" si="31"/>
        <v>0.92180058380703644</v>
      </c>
      <c r="AB12" s="119">
        <f t="shared" si="5"/>
        <v>0.91636363323751524</v>
      </c>
      <c r="AC12" s="104">
        <f t="shared" si="6"/>
        <v>81.845238374448357</v>
      </c>
      <c r="AD12" s="104">
        <f t="shared" si="7"/>
        <v>81.462299999999999</v>
      </c>
      <c r="AE12" s="103">
        <f t="shared" si="8"/>
        <v>74.649089199884443</v>
      </c>
      <c r="AF12" s="104">
        <f t="shared" si="9"/>
        <v>0.35091080011555675</v>
      </c>
      <c r="AG12" s="104">
        <f t="shared" si="10"/>
        <v>0.12313838963774022</v>
      </c>
      <c r="AH12" s="105">
        <f t="shared" si="11"/>
        <v>4.6788106682074237E-3</v>
      </c>
      <c r="AI12" s="1">
        <v>8</v>
      </c>
      <c r="AJ12" s="136">
        <f t="shared" si="12"/>
        <v>1</v>
      </c>
      <c r="AK12" s="136">
        <f t="shared" si="13"/>
        <v>0</v>
      </c>
      <c r="AL12" s="136">
        <f t="shared" si="14"/>
        <v>0</v>
      </c>
      <c r="AM12" s="136">
        <f t="shared" si="15"/>
        <v>0</v>
      </c>
      <c r="AN12" s="121">
        <v>74.611028554778557</v>
      </c>
      <c r="AO12" s="121">
        <v>0.38897144522144345</v>
      </c>
      <c r="AP12" s="104">
        <f t="shared" si="16"/>
        <v>0.38897144522144345</v>
      </c>
      <c r="AQ12" s="104">
        <f t="shared" si="17"/>
        <v>0.15129878519765838</v>
      </c>
      <c r="AR12" s="123">
        <f t="shared" si="18"/>
        <v>5.1862859362859122E-3</v>
      </c>
    </row>
    <row r="13" spans="1:44" x14ac:dyDescent="0.25">
      <c r="A13" s="1">
        <v>10</v>
      </c>
      <c r="B13" s="110"/>
      <c r="C13" s="1">
        <v>2</v>
      </c>
      <c r="D13" s="1">
        <v>79.099999999999994</v>
      </c>
      <c r="E13" s="104">
        <f t="shared" si="19"/>
        <v>75</v>
      </c>
      <c r="F13" s="104">
        <f t="shared" si="4"/>
        <v>4.0999999999999943</v>
      </c>
      <c r="G13" s="104">
        <f t="shared" si="20"/>
        <v>16.809999999999953</v>
      </c>
      <c r="H13" s="123">
        <f t="shared" si="21"/>
        <v>5.1833122629582735E-2</v>
      </c>
      <c r="I13" s="104">
        <f t="shared" si="26"/>
        <v>81.899999999999991</v>
      </c>
      <c r="J13" s="104">
        <f t="shared" si="27"/>
        <v>2.7999999999999972</v>
      </c>
      <c r="K13" s="104">
        <f t="shared" si="28"/>
        <v>7.8399999999999839</v>
      </c>
      <c r="L13" s="123">
        <f t="shared" si="32"/>
        <v>3.539823008849554E-2</v>
      </c>
      <c r="M13" s="104">
        <f t="shared" si="33"/>
        <v>81.150000000000006</v>
      </c>
      <c r="N13" s="104">
        <f t="shared" si="34"/>
        <v>2.0500000000000114</v>
      </c>
      <c r="O13" s="104">
        <f t="shared" si="37"/>
        <v>4.2025000000000468</v>
      </c>
      <c r="P13" s="123">
        <f t="shared" si="38"/>
        <v>2.5916561314791548E-2</v>
      </c>
      <c r="Q13" s="104">
        <f t="shared" si="35"/>
        <v>81.289999999999992</v>
      </c>
      <c r="R13" s="104">
        <f t="shared" si="36"/>
        <v>2.1899999999999977</v>
      </c>
      <c r="S13" s="104">
        <f t="shared" si="39"/>
        <v>4.7960999999999903</v>
      </c>
      <c r="T13" s="123">
        <f t="shared" si="40"/>
        <v>2.7686472819216157E-2</v>
      </c>
      <c r="U13" s="104">
        <f t="shared" si="22"/>
        <v>80.206570558075001</v>
      </c>
      <c r="V13" s="104">
        <f t="shared" si="23"/>
        <v>1.1065705580750063</v>
      </c>
      <c r="W13" s="104">
        <f t="shared" si="24"/>
        <v>1.2244983999984309</v>
      </c>
      <c r="X13" s="123">
        <f t="shared" si="25"/>
        <v>1.3989514008533582E-2</v>
      </c>
      <c r="Y13" s="104">
        <f t="shared" si="29"/>
        <v>81.525000000000006</v>
      </c>
      <c r="Z13" s="104">
        <f t="shared" si="30"/>
        <v>81.537499999999994</v>
      </c>
      <c r="AA13" s="106">
        <f t="shared" si="31"/>
        <v>0.97010577954928712</v>
      </c>
      <c r="AB13" s="119">
        <f t="shared" si="5"/>
        <v>0.96897179623044882</v>
      </c>
      <c r="AC13" s="104">
        <f t="shared" si="6"/>
        <v>81.632922968160145</v>
      </c>
      <c r="AD13" s="104">
        <f t="shared" si="7"/>
        <v>82.085999999999999</v>
      </c>
      <c r="AE13" s="103">
        <f t="shared" si="8"/>
        <v>79.539018865372626</v>
      </c>
      <c r="AF13" s="104">
        <f t="shared" si="9"/>
        <v>0.43901886537263124</v>
      </c>
      <c r="AG13" s="104">
        <f t="shared" si="10"/>
        <v>0.1927375641530725</v>
      </c>
      <c r="AH13" s="105">
        <f t="shared" si="11"/>
        <v>5.5501752891609513E-3</v>
      </c>
      <c r="AI13" s="1">
        <v>9</v>
      </c>
      <c r="AJ13" s="136">
        <f t="shared" si="12"/>
        <v>0</v>
      </c>
      <c r="AK13" s="136">
        <f t="shared" si="13"/>
        <v>1</v>
      </c>
      <c r="AL13" s="136">
        <f t="shared" si="14"/>
        <v>0</v>
      </c>
      <c r="AM13" s="136">
        <f t="shared" si="15"/>
        <v>0</v>
      </c>
      <c r="AN13" s="121">
        <v>79.877695221445251</v>
      </c>
      <c r="AO13" s="121">
        <v>-0.77769522144525638</v>
      </c>
      <c r="AP13" s="104">
        <f t="shared" si="16"/>
        <v>0.77769522144525638</v>
      </c>
      <c r="AQ13" s="104">
        <f t="shared" si="17"/>
        <v>0.60480985745878635</v>
      </c>
      <c r="AR13" s="123">
        <f t="shared" si="18"/>
        <v>9.8317979955152516E-3</v>
      </c>
    </row>
    <row r="14" spans="1:44" x14ac:dyDescent="0.25">
      <c r="A14" s="1">
        <v>11</v>
      </c>
      <c r="B14" s="110"/>
      <c r="C14" s="1">
        <v>3</v>
      </c>
      <c r="D14" s="1">
        <v>79.400000000000006</v>
      </c>
      <c r="E14" s="104">
        <f t="shared" si="19"/>
        <v>79.099999999999994</v>
      </c>
      <c r="F14" s="104">
        <f t="shared" si="4"/>
        <v>0.30000000000001137</v>
      </c>
      <c r="G14" s="104">
        <f t="shared" si="20"/>
        <v>9.0000000000006825E-2</v>
      </c>
      <c r="H14" s="123">
        <f t="shared" si="21"/>
        <v>3.7783375314862891E-3</v>
      </c>
      <c r="I14" s="104">
        <f t="shared" si="26"/>
        <v>82.233333333333334</v>
      </c>
      <c r="J14" s="104">
        <f t="shared" si="27"/>
        <v>2.8333333333333286</v>
      </c>
      <c r="K14" s="104">
        <f t="shared" si="28"/>
        <v>8.0277777777777501</v>
      </c>
      <c r="L14" s="123">
        <f t="shared" si="32"/>
        <v>3.5684298908480204E-2</v>
      </c>
      <c r="M14" s="104">
        <f t="shared" si="33"/>
        <v>81.199999999999989</v>
      </c>
      <c r="N14" s="104">
        <f t="shared" si="34"/>
        <v>1.7999999999999829</v>
      </c>
      <c r="O14" s="104">
        <f t="shared" si="37"/>
        <v>3.2399999999999385</v>
      </c>
      <c r="P14" s="123">
        <f t="shared" si="38"/>
        <v>2.267002518891666E-2</v>
      </c>
      <c r="Q14" s="104">
        <f t="shared" si="35"/>
        <v>80.47</v>
      </c>
      <c r="R14" s="104">
        <f t="shared" si="36"/>
        <v>1.0699999999999932</v>
      </c>
      <c r="S14" s="104">
        <f t="shared" si="39"/>
        <v>1.1448999999999854</v>
      </c>
      <c r="T14" s="123">
        <f t="shared" si="40"/>
        <v>1.3476070528967168E-2</v>
      </c>
      <c r="U14" s="104">
        <f t="shared" si="22"/>
        <v>79.98607942672129</v>
      </c>
      <c r="V14" s="104">
        <f t="shared" si="23"/>
        <v>0.58607942672128388</v>
      </c>
      <c r="W14" s="104">
        <f t="shared" si="24"/>
        <v>0.34348909442594877</v>
      </c>
      <c r="X14" s="123">
        <f t="shared" si="25"/>
        <v>7.3813529813763707E-3</v>
      </c>
      <c r="Y14" s="104">
        <f t="shared" si="29"/>
        <v>81.55</v>
      </c>
      <c r="Z14" s="104">
        <f t="shared" si="30"/>
        <v>81.612499999999997</v>
      </c>
      <c r="AA14" s="106">
        <f t="shared" si="31"/>
        <v>0.97289018226374646</v>
      </c>
      <c r="AB14" s="119">
        <f t="shared" si="5"/>
        <v>0.97533962108872041</v>
      </c>
      <c r="AC14" s="104">
        <f t="shared" si="6"/>
        <v>81.407540802423213</v>
      </c>
      <c r="AD14" s="104">
        <f t="shared" si="7"/>
        <v>82.709699999999998</v>
      </c>
      <c r="AE14" s="103">
        <f t="shared" si="8"/>
        <v>80.670047458361736</v>
      </c>
      <c r="AF14" s="104">
        <f t="shared" si="9"/>
        <v>1.2700474583617307</v>
      </c>
      <c r="AG14" s="104">
        <f t="shared" si="10"/>
        <v>1.6130205464910921</v>
      </c>
      <c r="AH14" s="105">
        <f t="shared" si="11"/>
        <v>1.5995559928989052E-2</v>
      </c>
      <c r="AI14" s="1">
        <v>10</v>
      </c>
      <c r="AJ14" s="136">
        <f t="shared" si="12"/>
        <v>0</v>
      </c>
      <c r="AK14" s="136">
        <f t="shared" si="13"/>
        <v>0</v>
      </c>
      <c r="AL14" s="136">
        <f t="shared" si="14"/>
        <v>1</v>
      </c>
      <c r="AM14" s="136">
        <f t="shared" si="15"/>
        <v>0</v>
      </c>
      <c r="AN14" s="121">
        <v>80.936028554778559</v>
      </c>
      <c r="AO14" s="121">
        <v>-1.5360285547785537</v>
      </c>
      <c r="AP14" s="104">
        <f t="shared" si="16"/>
        <v>1.5360285547785537</v>
      </c>
      <c r="AQ14" s="104">
        <f t="shared" si="17"/>
        <v>2.3593837210950923</v>
      </c>
      <c r="AR14" s="123">
        <f t="shared" si="18"/>
        <v>1.9345447793180776E-2</v>
      </c>
    </row>
    <row r="15" spans="1:44" x14ac:dyDescent="0.25">
      <c r="A15" s="1">
        <v>12</v>
      </c>
      <c r="B15" s="138"/>
      <c r="C15" s="1">
        <v>4</v>
      </c>
      <c r="D15" s="1">
        <v>92.7</v>
      </c>
      <c r="E15" s="104">
        <f t="shared" si="19"/>
        <v>79.400000000000006</v>
      </c>
      <c r="F15" s="104">
        <f t="shared" si="4"/>
        <v>13.299999999999997</v>
      </c>
      <c r="G15" s="104">
        <f t="shared" si="20"/>
        <v>176.88999999999993</v>
      </c>
      <c r="H15" s="123">
        <f t="shared" si="21"/>
        <v>0.14347357065803665</v>
      </c>
      <c r="I15" s="104">
        <f t="shared" si="26"/>
        <v>77.833333333333329</v>
      </c>
      <c r="J15" s="104">
        <f t="shared" si="27"/>
        <v>14.866666666666674</v>
      </c>
      <c r="K15" s="104">
        <f t="shared" si="28"/>
        <v>221.01777777777801</v>
      </c>
      <c r="L15" s="123">
        <f t="shared" si="32"/>
        <v>0.16037396619920899</v>
      </c>
      <c r="M15" s="104">
        <f t="shared" si="33"/>
        <v>81.525000000000006</v>
      </c>
      <c r="N15" s="104">
        <f t="shared" si="34"/>
        <v>11.174999999999997</v>
      </c>
      <c r="O15" s="104">
        <f t="shared" si="37"/>
        <v>124.88062499999994</v>
      </c>
      <c r="P15" s="123">
        <f t="shared" si="38"/>
        <v>0.1205501618122977</v>
      </c>
      <c r="Q15" s="104">
        <f t="shared" si="35"/>
        <v>79.75</v>
      </c>
      <c r="R15" s="104">
        <f t="shared" si="36"/>
        <v>12.950000000000003</v>
      </c>
      <c r="S15" s="104">
        <f t="shared" si="39"/>
        <v>167.70250000000007</v>
      </c>
      <c r="T15" s="123">
        <f t="shared" si="40"/>
        <v>0.13969795037756205</v>
      </c>
      <c r="U15" s="104">
        <f t="shared" si="22"/>
        <v>79.869299421218784</v>
      </c>
      <c r="V15" s="104">
        <f t="shared" si="23"/>
        <v>12.830700578781219</v>
      </c>
      <c r="W15" s="104">
        <f t="shared" si="24"/>
        <v>164.62687734233671</v>
      </c>
      <c r="X15" s="123">
        <f t="shared" si="25"/>
        <v>0.13841100947984053</v>
      </c>
      <c r="Y15" s="104">
        <f t="shared" si="29"/>
        <v>81.674999999999997</v>
      </c>
      <c r="Z15" s="104">
        <f t="shared" si="30"/>
        <v>81.75</v>
      </c>
      <c r="AA15" s="106">
        <f t="shared" si="31"/>
        <v>1.1339449541284403</v>
      </c>
      <c r="AB15" s="119">
        <f t="shared" si="5"/>
        <v>1.0447804128058191</v>
      </c>
      <c r="AC15" s="104">
        <f t="shared" si="6"/>
        <v>88.726778243333172</v>
      </c>
      <c r="AD15" s="104">
        <f t="shared" si="7"/>
        <v>83.333400000000012</v>
      </c>
      <c r="AE15" s="103">
        <f t="shared" si="8"/>
        <v>87.065104052512453</v>
      </c>
      <c r="AF15" s="104">
        <f t="shared" si="9"/>
        <v>5.63489594748755</v>
      </c>
      <c r="AG15" s="104">
        <f t="shared" si="10"/>
        <v>31.752052339011613</v>
      </c>
      <c r="AH15" s="105">
        <f t="shared" si="11"/>
        <v>6.078636405056688E-2</v>
      </c>
      <c r="AI15" s="1">
        <v>11</v>
      </c>
      <c r="AJ15" s="136">
        <f t="shared" si="12"/>
        <v>0</v>
      </c>
      <c r="AK15" s="136">
        <f t="shared" si="13"/>
        <v>0</v>
      </c>
      <c r="AL15" s="136">
        <f t="shared" si="14"/>
        <v>0</v>
      </c>
      <c r="AM15" s="136">
        <f t="shared" si="15"/>
        <v>1</v>
      </c>
      <c r="AN15" s="121">
        <v>96.377695221445236</v>
      </c>
      <c r="AO15" s="121">
        <v>-3.6776952214452336</v>
      </c>
      <c r="AP15" s="104">
        <f t="shared" si="16"/>
        <v>3.6776952214452336</v>
      </c>
      <c r="AQ15" s="104">
        <f t="shared" si="17"/>
        <v>13.525442141841106</v>
      </c>
      <c r="AR15" s="123">
        <f t="shared" si="18"/>
        <v>3.9673087609980943E-2</v>
      </c>
    </row>
    <row r="16" spans="1:44" x14ac:dyDescent="0.25">
      <c r="A16" s="1">
        <v>13</v>
      </c>
      <c r="B16" s="135" t="s">
        <v>58</v>
      </c>
      <c r="C16" s="1">
        <v>1</v>
      </c>
      <c r="D16" s="1">
        <v>75.5</v>
      </c>
      <c r="E16" s="104">
        <f t="shared" si="19"/>
        <v>92.7</v>
      </c>
      <c r="F16" s="104">
        <f t="shared" si="4"/>
        <v>17.200000000000003</v>
      </c>
      <c r="G16" s="104">
        <f t="shared" si="20"/>
        <v>295.84000000000009</v>
      </c>
      <c r="H16" s="123">
        <f t="shared" si="21"/>
        <v>0.22781456953642387</v>
      </c>
      <c r="I16" s="104">
        <f t="shared" si="26"/>
        <v>83.733333333333334</v>
      </c>
      <c r="J16" s="104">
        <f t="shared" si="27"/>
        <v>8.2333333333333343</v>
      </c>
      <c r="K16" s="104">
        <f t="shared" si="28"/>
        <v>67.787777777777791</v>
      </c>
      <c r="L16" s="123">
        <f t="shared" si="32"/>
        <v>0.10905077262693158</v>
      </c>
      <c r="M16" s="104">
        <f t="shared" si="33"/>
        <v>81.55</v>
      </c>
      <c r="N16" s="104">
        <f t="shared" si="34"/>
        <v>6.0499999999999972</v>
      </c>
      <c r="O16" s="104">
        <f t="shared" si="37"/>
        <v>36.602499999999964</v>
      </c>
      <c r="P16" s="123">
        <f t="shared" si="38"/>
        <v>8.0132450331125787E-2</v>
      </c>
      <c r="Q16" s="104">
        <f t="shared" si="35"/>
        <v>84.22</v>
      </c>
      <c r="R16" s="104">
        <f t="shared" si="36"/>
        <v>8.7199999999999989</v>
      </c>
      <c r="S16" s="104">
        <f t="shared" si="39"/>
        <v>76.038399999999982</v>
      </c>
      <c r="T16" s="123">
        <f t="shared" si="40"/>
        <v>0.11549668874172184</v>
      </c>
      <c r="U16" s="104">
        <f t="shared" si="22"/>
        <v>82.425897069720861</v>
      </c>
      <c r="V16" s="104">
        <f t="shared" si="23"/>
        <v>6.9258970697208611</v>
      </c>
      <c r="W16" s="104">
        <f t="shared" si="24"/>
        <v>47.968050220368006</v>
      </c>
      <c r="X16" s="123">
        <f t="shared" si="25"/>
        <v>9.1733736022792861E-2</v>
      </c>
      <c r="Y16" s="104">
        <f t="shared" si="29"/>
        <v>81.825000000000003</v>
      </c>
      <c r="Z16" s="104">
        <f t="shared" si="30"/>
        <v>82.012499999999989</v>
      </c>
      <c r="AA16" s="106">
        <f t="shared" si="31"/>
        <v>0.9205913732662705</v>
      </c>
      <c r="AB16" s="119">
        <f t="shared" si="5"/>
        <v>0.91636363323751524</v>
      </c>
      <c r="AC16" s="104">
        <f t="shared" si="6"/>
        <v>82.390873296944676</v>
      </c>
      <c r="AD16" s="104">
        <f t="shared" si="7"/>
        <v>83.957099999999997</v>
      </c>
      <c r="AE16" s="103">
        <f t="shared" si="8"/>
        <v>76.935233192085391</v>
      </c>
      <c r="AF16" s="104">
        <f t="shared" si="9"/>
        <v>1.4352331920853914</v>
      </c>
      <c r="AG16" s="104">
        <f t="shared" si="10"/>
        <v>2.0598943156636218</v>
      </c>
      <c r="AH16" s="105">
        <f t="shared" si="11"/>
        <v>1.9009711153448891E-2</v>
      </c>
      <c r="AI16" s="1">
        <v>12</v>
      </c>
      <c r="AJ16" s="136">
        <f t="shared" si="12"/>
        <v>1</v>
      </c>
      <c r="AK16" s="136">
        <f t="shared" si="13"/>
        <v>0</v>
      </c>
      <c r="AL16" s="136">
        <f t="shared" si="14"/>
        <v>0</v>
      </c>
      <c r="AM16" s="136">
        <f t="shared" si="15"/>
        <v>0</v>
      </c>
      <c r="AN16" s="121">
        <v>76.948353729603724</v>
      </c>
      <c r="AO16" s="121">
        <v>-1.4483537296037241</v>
      </c>
      <c r="AP16" s="104">
        <f t="shared" si="16"/>
        <v>1.4483537296037241</v>
      </c>
      <c r="AQ16" s="104">
        <f t="shared" si="17"/>
        <v>2.0977285260570175</v>
      </c>
      <c r="AR16" s="123">
        <f t="shared" si="18"/>
        <v>1.9183493107334092E-2</v>
      </c>
    </row>
    <row r="17" spans="1:44" x14ac:dyDescent="0.25">
      <c r="A17" s="1">
        <v>14</v>
      </c>
      <c r="B17" s="110"/>
      <c r="C17" s="1">
        <v>2</v>
      </c>
      <c r="D17" s="1">
        <v>79.7</v>
      </c>
      <c r="E17" s="104">
        <f t="shared" si="19"/>
        <v>75.5</v>
      </c>
      <c r="F17" s="104">
        <f t="shared" si="4"/>
        <v>4.2000000000000028</v>
      </c>
      <c r="G17" s="104">
        <f t="shared" si="20"/>
        <v>17.640000000000025</v>
      </c>
      <c r="H17" s="123">
        <f t="shared" si="21"/>
        <v>5.2697616060225883E-2</v>
      </c>
      <c r="I17" s="104">
        <f t="shared" si="26"/>
        <v>82.533333333333346</v>
      </c>
      <c r="J17" s="104">
        <f t="shared" si="27"/>
        <v>2.8333333333333428</v>
      </c>
      <c r="K17" s="104">
        <f t="shared" si="28"/>
        <v>8.0277777777778319</v>
      </c>
      <c r="L17" s="123">
        <f t="shared" si="32"/>
        <v>3.554997908824771E-2</v>
      </c>
      <c r="M17" s="104">
        <f t="shared" si="33"/>
        <v>81.674999999999997</v>
      </c>
      <c r="N17" s="104">
        <f t="shared" si="34"/>
        <v>1.9749999999999943</v>
      </c>
      <c r="O17" s="104">
        <f t="shared" si="37"/>
        <v>3.9006249999999776</v>
      </c>
      <c r="P17" s="123">
        <f t="shared" si="38"/>
        <v>2.4780426599748988E-2</v>
      </c>
      <c r="Q17" s="104">
        <f t="shared" si="35"/>
        <v>81.800000000000011</v>
      </c>
      <c r="R17" s="104">
        <f t="shared" si="36"/>
        <v>2.1000000000000085</v>
      </c>
      <c r="S17" s="104">
        <f t="shared" si="39"/>
        <v>4.4100000000000357</v>
      </c>
      <c r="T17" s="123">
        <f t="shared" si="40"/>
        <v>2.6348808030113028E-2</v>
      </c>
      <c r="U17" s="104">
        <f t="shared" si="22"/>
        <v>81.045868593996133</v>
      </c>
      <c r="V17" s="104">
        <f t="shared" si="23"/>
        <v>1.3458685939961299</v>
      </c>
      <c r="W17" s="104">
        <f t="shared" si="24"/>
        <v>1.8113622723051195</v>
      </c>
      <c r="X17" s="123">
        <f t="shared" si="25"/>
        <v>1.6886682484267626E-2</v>
      </c>
      <c r="Y17" s="104">
        <f t="shared" si="29"/>
        <v>82.199999999999989</v>
      </c>
      <c r="Z17" s="104">
        <f t="shared" si="30"/>
        <v>82.5</v>
      </c>
      <c r="AA17" s="106">
        <f t="shared" si="31"/>
        <v>0.96606060606060606</v>
      </c>
      <c r="AB17" s="119">
        <f t="shared" si="5"/>
        <v>0.96897179623044882</v>
      </c>
      <c r="AC17" s="104">
        <f t="shared" si="6"/>
        <v>82.252136037450867</v>
      </c>
      <c r="AD17" s="104">
        <f t="shared" si="7"/>
        <v>84.580800000000011</v>
      </c>
      <c r="AE17" s="103">
        <f t="shared" si="8"/>
        <v>81.956409702608354</v>
      </c>
      <c r="AF17" s="104">
        <f t="shared" si="9"/>
        <v>2.2564097026083516</v>
      </c>
      <c r="AG17" s="104">
        <f t="shared" si="10"/>
        <v>5.0913847460251098</v>
      </c>
      <c r="AH17" s="105">
        <f t="shared" si="11"/>
        <v>2.8311288614910307E-2</v>
      </c>
      <c r="AI17" s="1">
        <v>13</v>
      </c>
      <c r="AJ17" s="136">
        <f t="shared" si="12"/>
        <v>0</v>
      </c>
      <c r="AK17" s="136">
        <f t="shared" si="13"/>
        <v>1</v>
      </c>
      <c r="AL17" s="136">
        <f t="shared" si="14"/>
        <v>0</v>
      </c>
      <c r="AM17" s="136">
        <f t="shared" si="15"/>
        <v>0</v>
      </c>
      <c r="AN17" s="121">
        <v>82.215020396270418</v>
      </c>
      <c r="AO17" s="121">
        <v>-2.5150203962704154</v>
      </c>
      <c r="AP17" s="104">
        <f t="shared" si="16"/>
        <v>2.5150203962704154</v>
      </c>
      <c r="AQ17" s="104">
        <f t="shared" si="17"/>
        <v>6.3253275936561977</v>
      </c>
      <c r="AR17" s="123">
        <f t="shared" si="18"/>
        <v>3.1556090291975099E-2</v>
      </c>
    </row>
    <row r="18" spans="1:44" x14ac:dyDescent="0.25">
      <c r="A18" s="1">
        <v>15</v>
      </c>
      <c r="B18" s="110"/>
      <c r="C18" s="1">
        <v>3</v>
      </c>
      <c r="D18" s="1">
        <v>80.900000000000006</v>
      </c>
      <c r="E18" s="104">
        <f t="shared" si="19"/>
        <v>79.7</v>
      </c>
      <c r="F18" s="104">
        <f t="shared" si="4"/>
        <v>1.2000000000000028</v>
      </c>
      <c r="G18" s="104">
        <f t="shared" si="20"/>
        <v>1.4400000000000068</v>
      </c>
      <c r="H18" s="123">
        <f t="shared" si="21"/>
        <v>1.4833127317676177E-2</v>
      </c>
      <c r="I18" s="104">
        <f t="shared" si="26"/>
        <v>82.633333333333326</v>
      </c>
      <c r="J18" s="104">
        <f t="shared" si="27"/>
        <v>1.7333333333333201</v>
      </c>
      <c r="K18" s="104">
        <f t="shared" si="28"/>
        <v>3.0044444444443985</v>
      </c>
      <c r="L18" s="123">
        <f t="shared" si="32"/>
        <v>2.1425628347754265E-2</v>
      </c>
      <c r="M18" s="104">
        <f t="shared" si="33"/>
        <v>81.825000000000003</v>
      </c>
      <c r="N18" s="104">
        <f t="shared" si="34"/>
        <v>0.92499999999999716</v>
      </c>
      <c r="O18" s="104">
        <f t="shared" si="37"/>
        <v>0.85562499999999475</v>
      </c>
      <c r="P18" s="123">
        <f t="shared" si="38"/>
        <v>1.1433868974041991E-2</v>
      </c>
      <c r="Q18" s="104">
        <f t="shared" si="35"/>
        <v>81.009999999999991</v>
      </c>
      <c r="R18" s="104">
        <f t="shared" si="36"/>
        <v>0.10999999999998522</v>
      </c>
      <c r="S18" s="104">
        <f t="shared" si="39"/>
        <v>1.2099999999996749E-2</v>
      </c>
      <c r="T18" s="123">
        <f t="shared" si="40"/>
        <v>1.3597033374534637E-3</v>
      </c>
      <c r="U18" s="104">
        <f t="shared" si="22"/>
        <v>80.777695826540736</v>
      </c>
      <c r="V18" s="104">
        <f t="shared" si="23"/>
        <v>0.1223041734592698</v>
      </c>
      <c r="W18" s="104">
        <f t="shared" si="24"/>
        <v>1.4958310845555156E-2</v>
      </c>
      <c r="X18" s="123">
        <f t="shared" si="25"/>
        <v>1.5117944803370803E-3</v>
      </c>
      <c r="Y18" s="104">
        <f t="shared" si="29"/>
        <v>82.8</v>
      </c>
      <c r="Z18" s="104">
        <f t="shared" si="30"/>
        <v>83.087500000000006</v>
      </c>
      <c r="AA18" s="106">
        <f t="shared" si="31"/>
        <v>0.97367233338348125</v>
      </c>
      <c r="AB18" s="119">
        <f t="shared" si="5"/>
        <v>0.97533962108872041</v>
      </c>
      <c r="AC18" s="104">
        <f t="shared" si="6"/>
        <v>82.945466636222136</v>
      </c>
      <c r="AD18" s="104">
        <f t="shared" si="7"/>
        <v>85.20450000000001</v>
      </c>
      <c r="AE18" s="103">
        <f t="shared" si="8"/>
        <v>83.103324745053882</v>
      </c>
      <c r="AF18" s="104">
        <f t="shared" si="9"/>
        <v>2.2033247450538767</v>
      </c>
      <c r="AG18" s="104">
        <f t="shared" si="10"/>
        <v>4.8546399321667302</v>
      </c>
      <c r="AH18" s="105">
        <f t="shared" si="11"/>
        <v>2.7235163721308735E-2</v>
      </c>
      <c r="AI18" s="1">
        <v>14</v>
      </c>
      <c r="AJ18" s="136">
        <f t="shared" si="12"/>
        <v>0</v>
      </c>
      <c r="AK18" s="136">
        <f t="shared" si="13"/>
        <v>0</v>
      </c>
      <c r="AL18" s="136">
        <f t="shared" si="14"/>
        <v>1</v>
      </c>
      <c r="AM18" s="136">
        <f t="shared" si="15"/>
        <v>0</v>
      </c>
      <c r="AN18" s="121">
        <v>83.273353729603741</v>
      </c>
      <c r="AO18" s="121">
        <v>-2.3733537296037355</v>
      </c>
      <c r="AP18" s="104">
        <f t="shared" si="16"/>
        <v>2.3733537296037355</v>
      </c>
      <c r="AQ18" s="104">
        <f t="shared" si="17"/>
        <v>5.6328079258239612</v>
      </c>
      <c r="AR18" s="123">
        <f t="shared" si="18"/>
        <v>2.9336881700911439E-2</v>
      </c>
    </row>
    <row r="19" spans="1:44" x14ac:dyDescent="0.25">
      <c r="A19" s="1">
        <v>16</v>
      </c>
      <c r="B19" s="138"/>
      <c r="C19" s="1">
        <v>4</v>
      </c>
      <c r="D19" s="1">
        <v>95.1</v>
      </c>
      <c r="E19" s="104">
        <f t="shared" si="19"/>
        <v>80.900000000000006</v>
      </c>
      <c r="F19" s="104">
        <f t="shared" si="4"/>
        <v>14.199999999999989</v>
      </c>
      <c r="G19" s="104">
        <f t="shared" si="20"/>
        <v>201.63999999999967</v>
      </c>
      <c r="H19" s="123">
        <f t="shared" si="21"/>
        <v>0.14931650893795992</v>
      </c>
      <c r="I19" s="104">
        <f t="shared" si="26"/>
        <v>78.7</v>
      </c>
      <c r="J19" s="104">
        <f t="shared" si="27"/>
        <v>16.399999999999991</v>
      </c>
      <c r="K19" s="104">
        <f t="shared" si="28"/>
        <v>268.9599999999997</v>
      </c>
      <c r="L19" s="123">
        <f t="shared" si="32"/>
        <v>0.17245005257623547</v>
      </c>
      <c r="M19" s="104">
        <f t="shared" si="33"/>
        <v>82.199999999999989</v>
      </c>
      <c r="N19" s="104">
        <f t="shared" si="34"/>
        <v>12.900000000000006</v>
      </c>
      <c r="O19" s="104">
        <f t="shared" si="37"/>
        <v>166.41000000000014</v>
      </c>
      <c r="P19" s="123">
        <f t="shared" si="38"/>
        <v>0.13564668769716096</v>
      </c>
      <c r="Q19" s="104">
        <f t="shared" si="35"/>
        <v>80.640000000000015</v>
      </c>
      <c r="R19" s="104">
        <f t="shared" si="36"/>
        <v>14.45999999999998</v>
      </c>
      <c r="S19" s="104">
        <f t="shared" si="39"/>
        <v>209.0915999999994</v>
      </c>
      <c r="T19" s="123">
        <f t="shared" si="40"/>
        <v>0.15205047318611967</v>
      </c>
      <c r="U19" s="104">
        <f t="shared" si="22"/>
        <v>80.802065700995215</v>
      </c>
      <c r="V19" s="104">
        <f t="shared" si="23"/>
        <v>14.29793429900478</v>
      </c>
      <c r="W19" s="104">
        <f t="shared" si="24"/>
        <v>204.43092521865731</v>
      </c>
      <c r="X19" s="123">
        <f t="shared" si="25"/>
        <v>0.15034631229237413</v>
      </c>
      <c r="Y19" s="104">
        <f t="shared" si="29"/>
        <v>83.375</v>
      </c>
      <c r="Z19" s="104">
        <f t="shared" si="30"/>
        <v>83.875</v>
      </c>
      <c r="AA19" s="106">
        <f t="shared" si="31"/>
        <v>1.1338301043219075</v>
      </c>
      <c r="AB19" s="119">
        <f t="shared" si="5"/>
        <v>1.0447804128058191</v>
      </c>
      <c r="AC19" s="104">
        <f t="shared" si="6"/>
        <v>91.023911660636287</v>
      </c>
      <c r="AD19" s="104">
        <f t="shared" si="7"/>
        <v>85.82820000000001</v>
      </c>
      <c r="AE19" s="103">
        <f t="shared" si="8"/>
        <v>89.671622226380421</v>
      </c>
      <c r="AF19" s="104">
        <f t="shared" si="9"/>
        <v>5.4283777736195731</v>
      </c>
      <c r="AG19" s="104">
        <f t="shared" si="10"/>
        <v>29.467285253126992</v>
      </c>
      <c r="AH19" s="105">
        <f t="shared" si="11"/>
        <v>5.7080733686851452E-2</v>
      </c>
      <c r="AI19" s="1">
        <v>15</v>
      </c>
      <c r="AJ19" s="136">
        <f t="shared" si="12"/>
        <v>0</v>
      </c>
      <c r="AK19" s="136">
        <f t="shared" si="13"/>
        <v>0</v>
      </c>
      <c r="AL19" s="136">
        <f t="shared" si="14"/>
        <v>0</v>
      </c>
      <c r="AM19" s="136">
        <f t="shared" si="15"/>
        <v>1</v>
      </c>
      <c r="AN19" s="121">
        <v>98.715020396270404</v>
      </c>
      <c r="AO19" s="121">
        <v>-3.6150203962704097</v>
      </c>
      <c r="AP19" s="104">
        <f t="shared" si="16"/>
        <v>3.6150203962704097</v>
      </c>
      <c r="AQ19" s="104">
        <f t="shared" si="17"/>
        <v>13.06837246545107</v>
      </c>
      <c r="AR19" s="123">
        <f t="shared" si="18"/>
        <v>3.8012832768353419E-2</v>
      </c>
    </row>
    <row r="20" spans="1:44" x14ac:dyDescent="0.25">
      <c r="A20" s="1">
        <v>17</v>
      </c>
      <c r="B20" s="135" t="s">
        <v>59</v>
      </c>
      <c r="C20" s="1">
        <v>1</v>
      </c>
      <c r="D20" s="1">
        <v>77.8</v>
      </c>
      <c r="E20" s="104">
        <f t="shared" si="19"/>
        <v>95.1</v>
      </c>
      <c r="F20" s="104">
        <f t="shared" si="4"/>
        <v>17.299999999999997</v>
      </c>
      <c r="G20" s="104">
        <f t="shared" si="20"/>
        <v>299.28999999999991</v>
      </c>
      <c r="H20" s="123">
        <f t="shared" si="21"/>
        <v>0.22236503856041129</v>
      </c>
      <c r="I20" s="104">
        <f t="shared" si="26"/>
        <v>85.233333333333334</v>
      </c>
      <c r="J20" s="104">
        <f t="shared" si="27"/>
        <v>7.4333333333333371</v>
      </c>
      <c r="K20" s="104">
        <f t="shared" si="28"/>
        <v>55.254444444444502</v>
      </c>
      <c r="L20" s="123">
        <f t="shared" si="32"/>
        <v>9.5544130248500475E-2</v>
      </c>
      <c r="M20" s="104">
        <f t="shared" si="33"/>
        <v>82.8</v>
      </c>
      <c r="N20" s="104">
        <f t="shared" si="34"/>
        <v>5</v>
      </c>
      <c r="O20" s="104">
        <f t="shared" si="37"/>
        <v>25</v>
      </c>
      <c r="P20" s="123">
        <f t="shared" si="38"/>
        <v>6.4267352185089971E-2</v>
      </c>
      <c r="Q20" s="104">
        <f t="shared" si="35"/>
        <v>85.8</v>
      </c>
      <c r="R20" s="104">
        <f t="shared" si="36"/>
        <v>8</v>
      </c>
      <c r="S20" s="104">
        <f t="shared" si="39"/>
        <v>64</v>
      </c>
      <c r="T20" s="123">
        <f t="shared" si="40"/>
        <v>0.10282776349614396</v>
      </c>
      <c r="U20" s="104">
        <f t="shared" si="22"/>
        <v>83.651018880350378</v>
      </c>
      <c r="V20" s="104">
        <f t="shared" si="23"/>
        <v>5.8510188803503809</v>
      </c>
      <c r="W20" s="104">
        <f t="shared" si="24"/>
        <v>34.234421938216627</v>
      </c>
      <c r="X20" s="123">
        <f t="shared" si="25"/>
        <v>7.5205898205017746E-2</v>
      </c>
      <c r="Y20" s="104">
        <f t="shared" si="29"/>
        <v>84.375</v>
      </c>
      <c r="Z20" s="104">
        <f t="shared" si="30"/>
        <v>84.674999999999997</v>
      </c>
      <c r="AA20" s="106">
        <f t="shared" si="31"/>
        <v>0.91880720401535276</v>
      </c>
      <c r="AB20" s="119">
        <f t="shared" si="5"/>
        <v>0.91636363323751524</v>
      </c>
      <c r="AC20" s="104">
        <f t="shared" si="6"/>
        <v>84.900793940427761</v>
      </c>
      <c r="AD20" s="104">
        <f t="shared" si="7"/>
        <v>86.451900000000009</v>
      </c>
      <c r="AE20" s="103">
        <f t="shared" si="8"/>
        <v>79.221377184286354</v>
      </c>
      <c r="AF20" s="104">
        <f t="shared" si="9"/>
        <v>1.4213771842863565</v>
      </c>
      <c r="AG20" s="104">
        <f t="shared" si="10"/>
        <v>2.0203131000098109</v>
      </c>
      <c r="AH20" s="105">
        <f t="shared" si="11"/>
        <v>1.8269629618076561E-2</v>
      </c>
      <c r="AI20" s="1">
        <v>16</v>
      </c>
      <c r="AJ20" s="136">
        <f t="shared" si="12"/>
        <v>1</v>
      </c>
      <c r="AK20" s="136">
        <f t="shared" si="13"/>
        <v>0</v>
      </c>
      <c r="AL20" s="136">
        <f t="shared" si="14"/>
        <v>0</v>
      </c>
      <c r="AM20" s="136">
        <f t="shared" si="15"/>
        <v>0</v>
      </c>
      <c r="AN20" s="121">
        <v>79.28567890442892</v>
      </c>
      <c r="AO20" s="121">
        <v>-1.4856789044289229</v>
      </c>
      <c r="AP20" s="104">
        <f t="shared" si="16"/>
        <v>1.4856789044289229</v>
      </c>
      <c r="AQ20" s="104">
        <f t="shared" si="17"/>
        <v>2.2072418070651247</v>
      </c>
      <c r="AR20" s="123">
        <f t="shared" si="18"/>
        <v>1.9096129876978445E-2</v>
      </c>
    </row>
    <row r="21" spans="1:44" x14ac:dyDescent="0.25">
      <c r="A21" s="1">
        <v>18</v>
      </c>
      <c r="B21" s="110"/>
      <c r="C21" s="1">
        <v>2</v>
      </c>
      <c r="D21" s="1">
        <v>83.7</v>
      </c>
      <c r="E21" s="104">
        <f t="shared" si="19"/>
        <v>77.8</v>
      </c>
      <c r="F21" s="104">
        <f t="shared" si="4"/>
        <v>5.9000000000000057</v>
      </c>
      <c r="G21" s="104">
        <f t="shared" si="20"/>
        <v>34.810000000000066</v>
      </c>
      <c r="H21" s="123">
        <f t="shared" si="21"/>
        <v>7.048984468339313E-2</v>
      </c>
      <c r="I21" s="104">
        <f t="shared" si="26"/>
        <v>84.600000000000009</v>
      </c>
      <c r="J21" s="104">
        <f t="shared" si="27"/>
        <v>0.90000000000000568</v>
      </c>
      <c r="K21" s="104">
        <f t="shared" si="28"/>
        <v>0.81000000000001027</v>
      </c>
      <c r="L21" s="123">
        <f t="shared" si="32"/>
        <v>1.0752688172043078E-2</v>
      </c>
      <c r="M21" s="104">
        <f t="shared" si="33"/>
        <v>83.375</v>
      </c>
      <c r="N21" s="104">
        <f t="shared" si="34"/>
        <v>0.32500000000000284</v>
      </c>
      <c r="O21" s="104">
        <f t="shared" si="37"/>
        <v>0.10562500000000184</v>
      </c>
      <c r="P21" s="123">
        <f t="shared" si="38"/>
        <v>3.8829151732377876E-3</v>
      </c>
      <c r="Q21" s="104">
        <f t="shared" si="35"/>
        <v>83.8</v>
      </c>
      <c r="R21" s="104">
        <f t="shared" si="36"/>
        <v>9.9999999999994316E-2</v>
      </c>
      <c r="S21" s="104">
        <f t="shared" si="39"/>
        <v>9.999999999998864E-3</v>
      </c>
      <c r="T21" s="123">
        <f t="shared" si="40"/>
        <v>1.1947431302269333E-3</v>
      </c>
      <c r="U21" s="104">
        <f t="shared" si="22"/>
        <v>82.485166632532909</v>
      </c>
      <c r="V21" s="104">
        <f t="shared" si="23"/>
        <v>1.2148333674670937</v>
      </c>
      <c r="W21" s="104">
        <f t="shared" si="24"/>
        <v>1.4758201107114386</v>
      </c>
      <c r="X21" s="123">
        <f t="shared" si="25"/>
        <v>1.4514138201518442E-2</v>
      </c>
      <c r="Y21" s="104">
        <f t="shared" si="29"/>
        <v>84.974999999999994</v>
      </c>
      <c r="Z21" s="104">
        <f t="shared" si="30"/>
        <v>85.525000000000006</v>
      </c>
      <c r="AA21" s="106">
        <f t="shared" si="31"/>
        <v>0.97866121017246421</v>
      </c>
      <c r="AB21" s="119">
        <f t="shared" si="5"/>
        <v>0.96897179623044882</v>
      </c>
      <c r="AC21" s="104">
        <f t="shared" si="6"/>
        <v>86.380223166055686</v>
      </c>
      <c r="AD21" s="104">
        <f t="shared" si="7"/>
        <v>87.075600000000009</v>
      </c>
      <c r="AE21" s="103">
        <f t="shared" si="8"/>
        <v>84.373800539844083</v>
      </c>
      <c r="AF21" s="104">
        <f t="shared" si="9"/>
        <v>0.6738005398440805</v>
      </c>
      <c r="AG21" s="104">
        <f t="shared" si="10"/>
        <v>0.4540071674941743</v>
      </c>
      <c r="AH21" s="105">
        <f t="shared" si="11"/>
        <v>8.0501856612195995E-3</v>
      </c>
      <c r="AI21" s="1">
        <v>17</v>
      </c>
      <c r="AJ21" s="136">
        <f t="shared" si="12"/>
        <v>0</v>
      </c>
      <c r="AK21" s="136">
        <f t="shared" si="13"/>
        <v>1</v>
      </c>
      <c r="AL21" s="136">
        <f t="shared" si="14"/>
        <v>0</v>
      </c>
      <c r="AM21" s="136">
        <f t="shared" si="15"/>
        <v>0</v>
      </c>
      <c r="AN21" s="121">
        <v>84.5523455710956</v>
      </c>
      <c r="AO21" s="121">
        <v>-0.85234557109559717</v>
      </c>
      <c r="AP21" s="104">
        <f t="shared" si="16"/>
        <v>0.85234557109559717</v>
      </c>
      <c r="AQ21" s="104">
        <f t="shared" si="17"/>
        <v>0.72649297256627965</v>
      </c>
      <c r="AR21" s="123">
        <f t="shared" si="18"/>
        <v>1.0183340156458748E-2</v>
      </c>
    </row>
    <row r="22" spans="1:44" x14ac:dyDescent="0.25">
      <c r="A22" s="1">
        <v>19</v>
      </c>
      <c r="B22" s="110"/>
      <c r="C22" s="1">
        <v>3</v>
      </c>
      <c r="D22" s="1">
        <v>83.3</v>
      </c>
      <c r="E22" s="104">
        <f t="shared" si="19"/>
        <v>83.7</v>
      </c>
      <c r="F22" s="104">
        <f t="shared" si="4"/>
        <v>0.40000000000000568</v>
      </c>
      <c r="G22" s="104">
        <f t="shared" si="20"/>
        <v>0.16000000000000456</v>
      </c>
      <c r="H22" s="123">
        <f t="shared" si="21"/>
        <v>4.8019207683073911E-3</v>
      </c>
      <c r="I22" s="104">
        <f t="shared" si="26"/>
        <v>85.533333333333317</v>
      </c>
      <c r="J22" s="104">
        <f t="shared" si="27"/>
        <v>2.2333333333333201</v>
      </c>
      <c r="K22" s="104">
        <f t="shared" si="28"/>
        <v>4.9877777777777181</v>
      </c>
      <c r="L22" s="123">
        <f t="shared" si="32"/>
        <v>2.6810724289715728E-2</v>
      </c>
      <c r="M22" s="104">
        <f t="shared" si="33"/>
        <v>84.375</v>
      </c>
      <c r="N22" s="104">
        <f t="shared" si="34"/>
        <v>1.0750000000000028</v>
      </c>
      <c r="O22" s="104">
        <f t="shared" si="37"/>
        <v>1.1556250000000061</v>
      </c>
      <c r="P22" s="123">
        <f t="shared" si="38"/>
        <v>1.2905162064825965E-2</v>
      </c>
      <c r="Q22" s="104">
        <f t="shared" si="35"/>
        <v>83.93</v>
      </c>
      <c r="R22" s="104">
        <f t="shared" si="36"/>
        <v>0.63000000000000966</v>
      </c>
      <c r="S22" s="104">
        <f t="shared" si="39"/>
        <v>0.39690000000001219</v>
      </c>
      <c r="T22" s="123">
        <f t="shared" si="40"/>
        <v>7.5630252100841499E-3</v>
      </c>
      <c r="U22" s="104">
        <f t="shared" si="22"/>
        <v>82.727229808391328</v>
      </c>
      <c r="V22" s="104">
        <f t="shared" si="23"/>
        <v>0.57277019160866871</v>
      </c>
      <c r="W22" s="104">
        <f t="shared" si="24"/>
        <v>0.32806569239543104</v>
      </c>
      <c r="X22" s="123">
        <f t="shared" si="25"/>
        <v>6.8759926963825775E-3</v>
      </c>
      <c r="Y22" s="104">
        <f t="shared" si="29"/>
        <v>86.075000000000003</v>
      </c>
      <c r="Z22" s="104">
        <f t="shared" si="30"/>
        <v>86.575000000000003</v>
      </c>
      <c r="AA22" s="106">
        <f t="shared" si="31"/>
        <v>0.96217152757724511</v>
      </c>
      <c r="AB22" s="119">
        <f t="shared" si="5"/>
        <v>0.97533962108872041</v>
      </c>
      <c r="AC22" s="104">
        <f t="shared" si="6"/>
        <v>85.406147970300424</v>
      </c>
      <c r="AD22" s="104">
        <f t="shared" si="7"/>
        <v>87.699300000000008</v>
      </c>
      <c r="AE22" s="103">
        <f t="shared" si="8"/>
        <v>85.536602031746028</v>
      </c>
      <c r="AF22" s="104">
        <f t="shared" si="9"/>
        <v>2.2366020317460311</v>
      </c>
      <c r="AG22" s="104">
        <f t="shared" si="10"/>
        <v>5.0023886484104745</v>
      </c>
      <c r="AH22" s="105">
        <f t="shared" si="11"/>
        <v>2.6849964366699054E-2</v>
      </c>
      <c r="AI22" s="1">
        <v>18</v>
      </c>
      <c r="AJ22" s="136">
        <f t="shared" si="12"/>
        <v>0</v>
      </c>
      <c r="AK22" s="136">
        <f t="shared" si="13"/>
        <v>0</v>
      </c>
      <c r="AL22" s="136">
        <f t="shared" si="14"/>
        <v>1</v>
      </c>
      <c r="AM22" s="136">
        <f t="shared" si="15"/>
        <v>0</v>
      </c>
      <c r="AN22" s="121">
        <v>85.610678904428909</v>
      </c>
      <c r="AO22" s="121">
        <v>-2.3106789044289116</v>
      </c>
      <c r="AP22" s="104">
        <f t="shared" si="16"/>
        <v>2.3106789044289116</v>
      </c>
      <c r="AQ22" s="104">
        <f t="shared" si="17"/>
        <v>5.3392369993727948</v>
      </c>
      <c r="AR22" s="123">
        <f t="shared" si="18"/>
        <v>2.7739242550167006E-2</v>
      </c>
    </row>
    <row r="23" spans="1:44" x14ac:dyDescent="0.25">
      <c r="A23" s="1">
        <v>20</v>
      </c>
      <c r="B23" s="138"/>
      <c r="C23" s="1">
        <v>4</v>
      </c>
      <c r="D23" s="1">
        <v>99.5</v>
      </c>
      <c r="E23" s="104">
        <f t="shared" si="19"/>
        <v>83.3</v>
      </c>
      <c r="F23" s="104">
        <f t="shared" si="4"/>
        <v>16.200000000000003</v>
      </c>
      <c r="G23" s="104">
        <f t="shared" si="20"/>
        <v>262.44000000000011</v>
      </c>
      <c r="H23" s="123">
        <f t="shared" si="21"/>
        <v>0.16281407035175882</v>
      </c>
      <c r="I23" s="104">
        <f t="shared" si="26"/>
        <v>81.600000000000009</v>
      </c>
      <c r="J23" s="104">
        <f t="shared" si="27"/>
        <v>17.899999999999991</v>
      </c>
      <c r="K23" s="104">
        <f t="shared" si="28"/>
        <v>320.40999999999968</v>
      </c>
      <c r="L23" s="123">
        <f t="shared" si="32"/>
        <v>0.17989949748743711</v>
      </c>
      <c r="M23" s="104">
        <f t="shared" si="33"/>
        <v>84.974999999999994</v>
      </c>
      <c r="N23" s="104">
        <f t="shared" si="34"/>
        <v>14.525000000000006</v>
      </c>
      <c r="O23" s="104">
        <f t="shared" si="37"/>
        <v>210.97562500000018</v>
      </c>
      <c r="P23" s="123">
        <f t="shared" si="38"/>
        <v>0.14597989949748749</v>
      </c>
      <c r="Q23" s="104">
        <f t="shared" si="35"/>
        <v>83.5</v>
      </c>
      <c r="R23" s="104">
        <f t="shared" si="36"/>
        <v>16</v>
      </c>
      <c r="S23" s="104">
        <f t="shared" si="39"/>
        <v>256</v>
      </c>
      <c r="T23" s="123">
        <f t="shared" si="40"/>
        <v>0.16080402010050251</v>
      </c>
      <c r="U23" s="104">
        <f t="shared" si="22"/>
        <v>82.841357865234968</v>
      </c>
      <c r="V23" s="104">
        <f t="shared" si="23"/>
        <v>16.658642134765032</v>
      </c>
      <c r="W23" s="104">
        <f t="shared" si="24"/>
        <v>277.51035777416882</v>
      </c>
      <c r="X23" s="123">
        <f t="shared" si="25"/>
        <v>0.16742353904286464</v>
      </c>
      <c r="Y23" s="104">
        <f t="shared" si="29"/>
        <v>87.075000000000003</v>
      </c>
      <c r="Z23" s="104">
        <f t="shared" si="30"/>
        <v>87.4</v>
      </c>
      <c r="AA23" s="106">
        <f t="shared" si="31"/>
        <v>1.1384439359267733</v>
      </c>
      <c r="AB23" s="119">
        <f t="shared" si="5"/>
        <v>1.0447804128058191</v>
      </c>
      <c r="AC23" s="104">
        <f t="shared" si="6"/>
        <v>95.235322925692017</v>
      </c>
      <c r="AD23" s="104">
        <f t="shared" si="7"/>
        <v>88.323000000000008</v>
      </c>
      <c r="AE23" s="103">
        <f t="shared" si="8"/>
        <v>92.278140400248375</v>
      </c>
      <c r="AF23" s="104">
        <f t="shared" si="9"/>
        <v>7.2218595997516246</v>
      </c>
      <c r="AG23" s="104">
        <f t="shared" si="10"/>
        <v>52.155256078524694</v>
      </c>
      <c r="AH23" s="105">
        <f t="shared" si="11"/>
        <v>7.2581503515091711E-2</v>
      </c>
      <c r="AI23" s="1">
        <v>19</v>
      </c>
      <c r="AJ23" s="136">
        <f t="shared" si="12"/>
        <v>0</v>
      </c>
      <c r="AK23" s="136">
        <f t="shared" si="13"/>
        <v>0</v>
      </c>
      <c r="AL23" s="136">
        <f t="shared" si="14"/>
        <v>0</v>
      </c>
      <c r="AM23" s="136">
        <f t="shared" si="15"/>
        <v>1</v>
      </c>
      <c r="AN23" s="121">
        <v>101.05234557109559</v>
      </c>
      <c r="AO23" s="121">
        <v>-1.5523455710955858</v>
      </c>
      <c r="AP23" s="104">
        <f t="shared" si="16"/>
        <v>1.5523455710955858</v>
      </c>
      <c r="AQ23" s="104">
        <f t="shared" si="17"/>
        <v>2.4097767721000802</v>
      </c>
      <c r="AR23" s="123">
        <f t="shared" si="18"/>
        <v>1.5601463026086289E-2</v>
      </c>
    </row>
    <row r="24" spans="1:44" x14ac:dyDescent="0.25">
      <c r="A24" s="1">
        <v>21</v>
      </c>
      <c r="B24" s="135" t="s">
        <v>60</v>
      </c>
      <c r="C24" s="1">
        <v>1</v>
      </c>
      <c r="D24" s="1">
        <v>81.8</v>
      </c>
      <c r="E24" s="104">
        <f t="shared" si="19"/>
        <v>99.5</v>
      </c>
      <c r="F24" s="104">
        <f t="shared" si="4"/>
        <v>17.700000000000003</v>
      </c>
      <c r="G24" s="104">
        <f t="shared" si="20"/>
        <v>313.29000000000008</v>
      </c>
      <c r="H24" s="123">
        <f t="shared" si="21"/>
        <v>0.21638141809290959</v>
      </c>
      <c r="I24" s="104">
        <f t="shared" si="26"/>
        <v>88.833333333333329</v>
      </c>
      <c r="J24" s="104">
        <f t="shared" si="27"/>
        <v>7.0333333333333314</v>
      </c>
      <c r="K24" s="104">
        <f t="shared" si="28"/>
        <v>49.467777777777748</v>
      </c>
      <c r="L24" s="123">
        <f t="shared" si="32"/>
        <v>8.5982070089649532E-2</v>
      </c>
      <c r="M24" s="104">
        <f t="shared" si="33"/>
        <v>86.075000000000003</v>
      </c>
      <c r="N24" s="104">
        <f t="shared" si="34"/>
        <v>4.2750000000000057</v>
      </c>
      <c r="O24" s="104">
        <f t="shared" si="37"/>
        <v>18.275625000000048</v>
      </c>
      <c r="P24" s="123">
        <f t="shared" si="38"/>
        <v>5.2261613691931615E-2</v>
      </c>
      <c r="Q24" s="104">
        <f t="shared" si="35"/>
        <v>89.309999999999988</v>
      </c>
      <c r="R24" s="104">
        <f t="shared" si="36"/>
        <v>7.5099999999999909</v>
      </c>
      <c r="S24" s="104">
        <f t="shared" si="39"/>
        <v>56.400099999999867</v>
      </c>
      <c r="T24" s="123">
        <f t="shared" si="40"/>
        <v>9.180929095354512E-2</v>
      </c>
      <c r="U24" s="104">
        <f t="shared" si="22"/>
        <v>86.160696902684762</v>
      </c>
      <c r="V24" s="104">
        <f t="shared" si="23"/>
        <v>4.3606969026847651</v>
      </c>
      <c r="W24" s="104">
        <f t="shared" si="24"/>
        <v>19.015677477084502</v>
      </c>
      <c r="X24" s="123">
        <f t="shared" si="25"/>
        <v>5.3309253089055812E-2</v>
      </c>
      <c r="Y24" s="104">
        <f t="shared" si="29"/>
        <v>87.725000000000009</v>
      </c>
      <c r="Z24" s="104">
        <f t="shared" si="30"/>
        <v>88.15</v>
      </c>
      <c r="AA24" s="106">
        <f t="shared" si="31"/>
        <v>0.92796369824163349</v>
      </c>
      <c r="AB24" s="119">
        <f t="shared" si="5"/>
        <v>0.91636363323751524</v>
      </c>
      <c r="AC24" s="104">
        <f t="shared" si="6"/>
        <v>89.265873320398342</v>
      </c>
      <c r="AD24" s="104">
        <f t="shared" si="7"/>
        <v>88.946700000000007</v>
      </c>
      <c r="AE24" s="103">
        <f t="shared" si="8"/>
        <v>81.507521176487302</v>
      </c>
      <c r="AF24" s="104">
        <f t="shared" si="9"/>
        <v>0.29247882351269539</v>
      </c>
      <c r="AG24" s="104">
        <f t="shared" si="10"/>
        <v>8.5543862203370416E-2</v>
      </c>
      <c r="AH24" s="105">
        <f t="shared" si="11"/>
        <v>3.5755357397640026E-3</v>
      </c>
      <c r="AI24" s="1">
        <v>20</v>
      </c>
      <c r="AJ24" s="136">
        <f t="shared" si="12"/>
        <v>1</v>
      </c>
      <c r="AK24" s="136">
        <f t="shared" si="13"/>
        <v>0</v>
      </c>
      <c r="AL24" s="136">
        <f t="shared" si="14"/>
        <v>0</v>
      </c>
      <c r="AM24" s="136">
        <f t="shared" si="15"/>
        <v>0</v>
      </c>
      <c r="AN24" s="121">
        <v>81.623004079254088</v>
      </c>
      <c r="AO24" s="121">
        <v>0.17699592074590953</v>
      </c>
      <c r="AP24" s="104">
        <f t="shared" si="16"/>
        <v>0.17699592074590953</v>
      </c>
      <c r="AQ24" s="104">
        <f t="shared" si="17"/>
        <v>3.132755596069229E-2</v>
      </c>
      <c r="AR24" s="123">
        <f t="shared" si="18"/>
        <v>2.1637643122971828E-3</v>
      </c>
    </row>
    <row r="25" spans="1:44" x14ac:dyDescent="0.25">
      <c r="A25" s="1">
        <v>22</v>
      </c>
      <c r="B25" s="110"/>
      <c r="C25" s="1">
        <v>2</v>
      </c>
      <c r="D25" s="1">
        <v>86.3</v>
      </c>
      <c r="E25" s="104">
        <f t="shared" si="19"/>
        <v>81.8</v>
      </c>
      <c r="F25" s="104">
        <f t="shared" si="4"/>
        <v>4.5</v>
      </c>
      <c r="G25" s="104">
        <f t="shared" si="20"/>
        <v>20.25</v>
      </c>
      <c r="H25" s="123">
        <f t="shared" si="21"/>
        <v>5.2143684820393978E-2</v>
      </c>
      <c r="I25" s="104">
        <f t="shared" si="26"/>
        <v>88.2</v>
      </c>
      <c r="J25" s="104">
        <f t="shared" si="27"/>
        <v>1.9000000000000057</v>
      </c>
      <c r="K25" s="104">
        <f t="shared" si="28"/>
        <v>3.6100000000000216</v>
      </c>
      <c r="L25" s="123">
        <f t="shared" si="32"/>
        <v>2.2016222479721965E-2</v>
      </c>
      <c r="M25" s="104">
        <f t="shared" si="33"/>
        <v>87.075000000000003</v>
      </c>
      <c r="N25" s="104">
        <f t="shared" si="34"/>
        <v>0.77500000000000568</v>
      </c>
      <c r="O25" s="104">
        <f t="shared" si="37"/>
        <v>0.60062500000000885</v>
      </c>
      <c r="P25" s="123">
        <f t="shared" si="38"/>
        <v>8.9803012746234728E-3</v>
      </c>
      <c r="Q25" s="104">
        <f t="shared" si="35"/>
        <v>87.600000000000009</v>
      </c>
      <c r="R25" s="104">
        <f t="shared" si="36"/>
        <v>1.3000000000000114</v>
      </c>
      <c r="S25" s="104">
        <f t="shared" si="39"/>
        <v>1.6900000000000295</v>
      </c>
      <c r="T25" s="123">
        <f t="shared" si="40"/>
        <v>1.5063731170336169E-2</v>
      </c>
      <c r="U25" s="104">
        <f t="shared" si="22"/>
        <v>85.291800665976453</v>
      </c>
      <c r="V25" s="104">
        <f t="shared" si="23"/>
        <v>1.0081993340235442</v>
      </c>
      <c r="W25" s="104">
        <f t="shared" si="24"/>
        <v>1.016465897125518</v>
      </c>
      <c r="X25" s="123">
        <f t="shared" si="25"/>
        <v>1.1682495179878844E-2</v>
      </c>
      <c r="Y25" s="104">
        <f t="shared" si="29"/>
        <v>88.575000000000003</v>
      </c>
      <c r="Z25" s="104">
        <f t="shared" si="30"/>
        <v>88.85</v>
      </c>
      <c r="AA25" s="106">
        <f t="shared" si="31"/>
        <v>0.97129994372537987</v>
      </c>
      <c r="AB25" s="119">
        <f t="shared" si="5"/>
        <v>0.96897179623044882</v>
      </c>
      <c r="AC25" s="104">
        <f t="shared" si="6"/>
        <v>89.063479799648803</v>
      </c>
      <c r="AD25" s="104">
        <f t="shared" si="7"/>
        <v>89.570400000000006</v>
      </c>
      <c r="AE25" s="103">
        <f t="shared" si="8"/>
        <v>86.791191377079798</v>
      </c>
      <c r="AF25" s="104">
        <f t="shared" si="9"/>
        <v>0.49119137707980087</v>
      </c>
      <c r="AG25" s="104">
        <f t="shared" si="10"/>
        <v>0.24126896891755112</v>
      </c>
      <c r="AH25" s="105">
        <f t="shared" si="11"/>
        <v>5.6916729673209838E-3</v>
      </c>
      <c r="AI25" s="1">
        <v>21</v>
      </c>
      <c r="AJ25" s="136">
        <f t="shared" si="12"/>
        <v>0</v>
      </c>
      <c r="AK25" s="136">
        <f t="shared" si="13"/>
        <v>1</v>
      </c>
      <c r="AL25" s="136">
        <f t="shared" si="14"/>
        <v>0</v>
      </c>
      <c r="AM25" s="136">
        <f t="shared" si="15"/>
        <v>0</v>
      </c>
      <c r="AN25" s="121">
        <v>86.889670745920768</v>
      </c>
      <c r="AO25" s="121">
        <v>-0.5896707459207704</v>
      </c>
      <c r="AP25" s="104">
        <f t="shared" si="16"/>
        <v>0.5896707459207704</v>
      </c>
      <c r="AQ25" s="104">
        <f t="shared" si="17"/>
        <v>0.34771158859475776</v>
      </c>
      <c r="AR25" s="123">
        <f t="shared" si="18"/>
        <v>6.8328012273553927E-3</v>
      </c>
    </row>
    <row r="26" spans="1:44" x14ac:dyDescent="0.25">
      <c r="A26" s="1">
        <v>23</v>
      </c>
      <c r="B26" s="110"/>
      <c r="C26" s="1">
        <v>3</v>
      </c>
      <c r="D26" s="1">
        <v>86.7</v>
      </c>
      <c r="E26" s="104">
        <f t="shared" si="19"/>
        <v>86.3</v>
      </c>
      <c r="F26" s="104">
        <f t="shared" si="4"/>
        <v>0.40000000000000568</v>
      </c>
      <c r="G26" s="104">
        <f t="shared" si="20"/>
        <v>0.16000000000000456</v>
      </c>
      <c r="H26" s="123">
        <f t="shared" si="21"/>
        <v>4.6136101499423951E-3</v>
      </c>
      <c r="I26" s="104">
        <f t="shared" si="26"/>
        <v>89.2</v>
      </c>
      <c r="J26" s="104">
        <f t="shared" si="27"/>
        <v>2.5</v>
      </c>
      <c r="K26" s="104">
        <f t="shared" si="28"/>
        <v>6.25</v>
      </c>
      <c r="L26" s="123">
        <f t="shared" si="32"/>
        <v>2.8835063437139562E-2</v>
      </c>
      <c r="M26" s="104">
        <f t="shared" si="33"/>
        <v>87.725000000000009</v>
      </c>
      <c r="N26" s="104">
        <f t="shared" si="34"/>
        <v>1.0250000000000057</v>
      </c>
      <c r="O26" s="104">
        <f t="shared" si="37"/>
        <v>1.0506250000000117</v>
      </c>
      <c r="P26" s="123">
        <f t="shared" si="38"/>
        <v>1.1822376009227285E-2</v>
      </c>
      <c r="Q26" s="104">
        <f t="shared" si="35"/>
        <v>87.289999999999992</v>
      </c>
      <c r="R26" s="104">
        <f t="shared" si="36"/>
        <v>0.5899999999999892</v>
      </c>
      <c r="S26" s="104">
        <f t="shared" si="39"/>
        <v>0.34809999999998725</v>
      </c>
      <c r="T26" s="123">
        <f t="shared" si="40"/>
        <v>6.8050749711648121E-3</v>
      </c>
      <c r="U26" s="104">
        <f t="shared" si="22"/>
        <v>85.492690713309386</v>
      </c>
      <c r="V26" s="104">
        <f t="shared" si="23"/>
        <v>1.2073092866906165</v>
      </c>
      <c r="W26" s="104">
        <f t="shared" si="24"/>
        <v>1.4575957137294053</v>
      </c>
      <c r="X26" s="123">
        <f t="shared" si="25"/>
        <v>1.3925135947988656E-2</v>
      </c>
      <c r="Y26" s="104">
        <f t="shared" si="29"/>
        <v>89.125</v>
      </c>
      <c r="Z26" s="104">
        <f t="shared" si="30"/>
        <v>89.4375</v>
      </c>
      <c r="AA26" s="106">
        <f t="shared" si="31"/>
        <v>0.96939203354297698</v>
      </c>
      <c r="AB26" s="119">
        <f t="shared" si="5"/>
        <v>0.97533962108872041</v>
      </c>
      <c r="AC26" s="104">
        <f t="shared" si="6"/>
        <v>88.892113193577998</v>
      </c>
      <c r="AD26" s="104">
        <f t="shared" si="7"/>
        <v>90.194100000000006</v>
      </c>
      <c r="AE26" s="103">
        <f t="shared" si="8"/>
        <v>87.96987931843816</v>
      </c>
      <c r="AF26" s="104">
        <f t="shared" si="9"/>
        <v>1.2698793184381572</v>
      </c>
      <c r="AG26" s="104">
        <f t="shared" si="10"/>
        <v>1.6125934833969586</v>
      </c>
      <c r="AH26" s="105">
        <f t="shared" si="11"/>
        <v>1.4646820281870324E-2</v>
      </c>
      <c r="AI26" s="1">
        <v>22</v>
      </c>
      <c r="AJ26" s="136">
        <f t="shared" si="12"/>
        <v>0</v>
      </c>
      <c r="AK26" s="136">
        <f t="shared" si="13"/>
        <v>0</v>
      </c>
      <c r="AL26" s="136">
        <f t="shared" si="14"/>
        <v>1</v>
      </c>
      <c r="AM26" s="136">
        <f t="shared" si="15"/>
        <v>0</v>
      </c>
      <c r="AN26" s="121">
        <v>87.94800407925409</v>
      </c>
      <c r="AO26" s="121">
        <v>-1.2480040792540876</v>
      </c>
      <c r="AP26" s="104">
        <f t="shared" si="16"/>
        <v>1.2480040792540876</v>
      </c>
      <c r="AQ26" s="104">
        <f t="shared" si="17"/>
        <v>1.557514181834843</v>
      </c>
      <c r="AR26" s="123">
        <f t="shared" si="18"/>
        <v>1.4394510718040225E-2</v>
      </c>
    </row>
    <row r="27" spans="1:44" x14ac:dyDescent="0.25">
      <c r="A27" s="1">
        <v>24</v>
      </c>
      <c r="B27" s="138"/>
      <c r="C27" s="1">
        <v>4</v>
      </c>
      <c r="D27" s="1">
        <v>101.7</v>
      </c>
      <c r="E27" s="104">
        <f t="shared" si="19"/>
        <v>86.7</v>
      </c>
      <c r="F27" s="104">
        <f t="shared" si="4"/>
        <v>15</v>
      </c>
      <c r="G27" s="104">
        <f t="shared" si="20"/>
        <v>225</v>
      </c>
      <c r="H27" s="123">
        <f t="shared" si="21"/>
        <v>0.14749262536873156</v>
      </c>
      <c r="I27" s="104">
        <f t="shared" si="26"/>
        <v>84.933333333333337</v>
      </c>
      <c r="J27" s="104">
        <f t="shared" si="27"/>
        <v>16.766666666666666</v>
      </c>
      <c r="K27" s="104">
        <f t="shared" si="28"/>
        <v>281.12111111111108</v>
      </c>
      <c r="L27" s="123">
        <f t="shared" si="32"/>
        <v>0.16486397902327105</v>
      </c>
      <c r="M27" s="104">
        <f t="shared" si="33"/>
        <v>88.575000000000003</v>
      </c>
      <c r="N27" s="104">
        <f t="shared" si="34"/>
        <v>13.125</v>
      </c>
      <c r="O27" s="104">
        <f t="shared" si="37"/>
        <v>172.265625</v>
      </c>
      <c r="P27" s="123">
        <f t="shared" si="38"/>
        <v>0.12905604719764011</v>
      </c>
      <c r="Q27" s="104">
        <f t="shared" si="35"/>
        <v>86.88000000000001</v>
      </c>
      <c r="R27" s="104">
        <f t="shared" si="36"/>
        <v>14.819999999999993</v>
      </c>
      <c r="S27" s="104">
        <f t="shared" si="39"/>
        <v>219.63239999999979</v>
      </c>
      <c r="T27" s="123">
        <f t="shared" si="40"/>
        <v>0.14572271386430671</v>
      </c>
      <c r="U27" s="104">
        <f t="shared" si="22"/>
        <v>85.733254668832785</v>
      </c>
      <c r="V27" s="104">
        <f t="shared" si="23"/>
        <v>15.966745331167218</v>
      </c>
      <c r="W27" s="104">
        <f t="shared" si="24"/>
        <v>254.93695647035014</v>
      </c>
      <c r="X27" s="123">
        <f t="shared" si="25"/>
        <v>0.15699847916585269</v>
      </c>
      <c r="Y27" s="104">
        <f t="shared" si="29"/>
        <v>89.75</v>
      </c>
      <c r="Z27" s="104">
        <f t="shared" si="30"/>
        <v>90.15</v>
      </c>
      <c r="AA27" s="106">
        <f t="shared" si="31"/>
        <v>1.1281198003327786</v>
      </c>
      <c r="AB27" s="119">
        <f t="shared" si="5"/>
        <v>1.0447804128058191</v>
      </c>
      <c r="AC27" s="104">
        <f t="shared" si="6"/>
        <v>97.34102855821989</v>
      </c>
      <c r="AD27" s="104">
        <f t="shared" si="7"/>
        <v>90.817800000000005</v>
      </c>
      <c r="AE27" s="103">
        <f t="shared" si="8"/>
        <v>94.88465857411633</v>
      </c>
      <c r="AF27" s="104">
        <f t="shared" si="9"/>
        <v>6.8153414258836733</v>
      </c>
      <c r="AG27" s="104">
        <f t="shared" si="10"/>
        <v>46.448878751366102</v>
      </c>
      <c r="AH27" s="105">
        <f t="shared" si="11"/>
        <v>6.7014173312523823E-2</v>
      </c>
      <c r="AI27" s="1">
        <v>23</v>
      </c>
      <c r="AJ27" s="136">
        <f t="shared" si="12"/>
        <v>0</v>
      </c>
      <c r="AK27" s="136">
        <f t="shared" si="13"/>
        <v>0</v>
      </c>
      <c r="AL27" s="136">
        <f t="shared" si="14"/>
        <v>0</v>
      </c>
      <c r="AM27" s="136">
        <f t="shared" si="15"/>
        <v>1</v>
      </c>
      <c r="AN27" s="121">
        <v>103.38967074592075</v>
      </c>
      <c r="AO27" s="121">
        <v>-1.6896707459207505</v>
      </c>
      <c r="AP27" s="104">
        <f t="shared" si="16"/>
        <v>1.6896707459207505</v>
      </c>
      <c r="AQ27" s="104">
        <f t="shared" si="17"/>
        <v>2.8549872296203853</v>
      </c>
      <c r="AR27" s="123">
        <f t="shared" si="18"/>
        <v>1.6614264954972965E-2</v>
      </c>
    </row>
    <row r="28" spans="1:44" x14ac:dyDescent="0.25">
      <c r="A28" s="1">
        <v>25</v>
      </c>
      <c r="B28" s="135" t="s">
        <v>61</v>
      </c>
      <c r="C28" s="1">
        <v>1</v>
      </c>
      <c r="D28" s="1">
        <v>84.3</v>
      </c>
      <c r="E28" s="104">
        <f t="shared" si="19"/>
        <v>101.7</v>
      </c>
      <c r="F28" s="104">
        <f t="shared" si="4"/>
        <v>17.400000000000006</v>
      </c>
      <c r="G28" s="104">
        <f t="shared" si="20"/>
        <v>302.76000000000022</v>
      </c>
      <c r="H28" s="123">
        <f t="shared" si="21"/>
        <v>0.20640569395017802</v>
      </c>
      <c r="I28" s="104">
        <f t="shared" si="26"/>
        <v>91.566666666666663</v>
      </c>
      <c r="J28" s="104">
        <f t="shared" si="27"/>
        <v>7.2666666666666657</v>
      </c>
      <c r="K28" s="104">
        <f t="shared" si="28"/>
        <v>52.804444444444428</v>
      </c>
      <c r="L28" s="123">
        <f t="shared" si="32"/>
        <v>8.6200079082641351E-2</v>
      </c>
      <c r="M28" s="104">
        <f t="shared" si="33"/>
        <v>89.125</v>
      </c>
      <c r="N28" s="104">
        <f t="shared" si="34"/>
        <v>4.8250000000000028</v>
      </c>
      <c r="O28" s="104">
        <f t="shared" si="37"/>
        <v>23.280625000000029</v>
      </c>
      <c r="P28" s="123">
        <f t="shared" si="38"/>
        <v>5.7236061684460299E-2</v>
      </c>
      <c r="Q28" s="104">
        <f t="shared" si="35"/>
        <v>92.13000000000001</v>
      </c>
      <c r="R28" s="104">
        <f t="shared" si="36"/>
        <v>7.8300000000000125</v>
      </c>
      <c r="S28" s="104">
        <f t="shared" si="39"/>
        <v>61.308900000000193</v>
      </c>
      <c r="T28" s="123">
        <f t="shared" si="40"/>
        <v>9.2882562277580225E-2</v>
      </c>
      <c r="U28" s="104">
        <f t="shared" si="22"/>
        <v>88.914728924057854</v>
      </c>
      <c r="V28" s="104">
        <f t="shared" si="23"/>
        <v>4.6147289240578573</v>
      </c>
      <c r="W28" s="104">
        <f t="shared" si="24"/>
        <v>21.295723042536189</v>
      </c>
      <c r="X28" s="123">
        <f t="shared" si="25"/>
        <v>5.4741742871386209E-2</v>
      </c>
      <c r="Y28" s="104">
        <f t="shared" si="29"/>
        <v>90.55</v>
      </c>
      <c r="Z28" s="104">
        <f t="shared" si="30"/>
        <v>91.0625</v>
      </c>
      <c r="AA28" s="106">
        <f t="shared" si="31"/>
        <v>0.92573781743308159</v>
      </c>
      <c r="AB28" s="119">
        <f t="shared" si="5"/>
        <v>0.91636363323751524</v>
      </c>
      <c r="AC28" s="104">
        <f t="shared" si="6"/>
        <v>91.994047932879951</v>
      </c>
      <c r="AD28" s="104">
        <f t="shared" si="7"/>
        <v>91.441500000000005</v>
      </c>
      <c r="AE28" s="103">
        <f t="shared" si="8"/>
        <v>83.79366516868825</v>
      </c>
      <c r="AF28" s="104">
        <f t="shared" si="9"/>
        <v>0.50633483131174728</v>
      </c>
      <c r="AG28" s="104">
        <f t="shared" si="10"/>
        <v>0.25637496139949556</v>
      </c>
      <c r="AH28" s="105">
        <f t="shared" si="11"/>
        <v>6.0063443809222688E-3</v>
      </c>
      <c r="AI28" s="1">
        <v>24</v>
      </c>
      <c r="AJ28" s="136">
        <f t="shared" si="12"/>
        <v>1</v>
      </c>
      <c r="AK28" s="136">
        <f t="shared" si="13"/>
        <v>0</v>
      </c>
      <c r="AL28" s="136">
        <f t="shared" si="14"/>
        <v>0</v>
      </c>
      <c r="AM28" s="136">
        <f t="shared" si="15"/>
        <v>0</v>
      </c>
      <c r="AN28" s="121">
        <v>83.960329254079255</v>
      </c>
      <c r="AO28" s="121">
        <v>0.33967074592074198</v>
      </c>
      <c r="AP28" s="104">
        <f t="shared" si="16"/>
        <v>0.33967074592074198</v>
      </c>
      <c r="AQ28" s="104">
        <f t="shared" si="17"/>
        <v>0.11537621563435325</v>
      </c>
      <c r="AR28" s="123">
        <f t="shared" si="18"/>
        <v>4.0293089670313401E-3</v>
      </c>
    </row>
    <row r="29" spans="1:44" x14ac:dyDescent="0.25">
      <c r="A29" s="1">
        <v>26</v>
      </c>
      <c r="B29" s="110"/>
      <c r="C29" s="1">
        <v>2</v>
      </c>
      <c r="D29" s="1">
        <v>89.5</v>
      </c>
      <c r="E29" s="104">
        <f t="shared" si="19"/>
        <v>84.3</v>
      </c>
      <c r="F29" s="104">
        <f t="shared" si="4"/>
        <v>5.2000000000000028</v>
      </c>
      <c r="G29" s="104">
        <f t="shared" si="20"/>
        <v>27.040000000000031</v>
      </c>
      <c r="H29" s="123">
        <f t="shared" si="21"/>
        <v>5.8100558659217906E-2</v>
      </c>
      <c r="I29" s="104">
        <f t="shared" si="26"/>
        <v>90.899999999999991</v>
      </c>
      <c r="J29" s="104">
        <f t="shared" si="27"/>
        <v>1.3999999999999915</v>
      </c>
      <c r="K29" s="104">
        <f t="shared" si="28"/>
        <v>1.9599999999999762</v>
      </c>
      <c r="L29" s="123">
        <f t="shared" si="32"/>
        <v>1.5642458100558563E-2</v>
      </c>
      <c r="M29" s="104">
        <f t="shared" si="33"/>
        <v>89.75</v>
      </c>
      <c r="N29" s="104">
        <f t="shared" si="34"/>
        <v>0.25</v>
      </c>
      <c r="O29" s="104">
        <f t="shared" si="37"/>
        <v>6.25E-2</v>
      </c>
      <c r="P29" s="123">
        <f t="shared" si="38"/>
        <v>2.7932960893854749E-3</v>
      </c>
      <c r="Q29" s="104">
        <f t="shared" si="35"/>
        <v>90.199999999999989</v>
      </c>
      <c r="R29" s="104">
        <f t="shared" si="36"/>
        <v>0.69999999999998863</v>
      </c>
      <c r="S29" s="104">
        <f t="shared" si="39"/>
        <v>0.48999999999998406</v>
      </c>
      <c r="T29" s="123">
        <f t="shared" si="40"/>
        <v>7.8212290502792034E-3</v>
      </c>
      <c r="U29" s="104">
        <f t="shared" si="22"/>
        <v>87.995215212138504</v>
      </c>
      <c r="V29" s="104">
        <f t="shared" si="23"/>
        <v>1.5047847878614959</v>
      </c>
      <c r="W29" s="104">
        <f t="shared" si="24"/>
        <v>2.2643772577793673</v>
      </c>
      <c r="X29" s="123">
        <f t="shared" si="25"/>
        <v>1.6813237853201071E-2</v>
      </c>
      <c r="Y29" s="104">
        <f t="shared" si="29"/>
        <v>91.575000000000003</v>
      </c>
      <c r="Z29" s="104">
        <f t="shared" si="30"/>
        <v>92.4</v>
      </c>
      <c r="AA29" s="106">
        <f t="shared" si="31"/>
        <v>0.9686147186147186</v>
      </c>
      <c r="AB29" s="119">
        <f t="shared" si="5"/>
        <v>0.96897179623044882</v>
      </c>
      <c r="AC29" s="104">
        <f t="shared" si="6"/>
        <v>92.365949502532658</v>
      </c>
      <c r="AD29" s="104">
        <f t="shared" si="7"/>
        <v>92.065200000000004</v>
      </c>
      <c r="AE29" s="103">
        <f t="shared" si="8"/>
        <v>89.208582214315527</v>
      </c>
      <c r="AF29" s="104">
        <f t="shared" si="9"/>
        <v>0.29141778568447307</v>
      </c>
      <c r="AG29" s="104">
        <f t="shared" si="10"/>
        <v>8.4924325813241483E-2</v>
      </c>
      <c r="AH29" s="105">
        <f t="shared" si="11"/>
        <v>3.2560646445192521E-3</v>
      </c>
      <c r="AI29" s="1">
        <v>25</v>
      </c>
      <c r="AJ29" s="136">
        <f t="shared" si="12"/>
        <v>0</v>
      </c>
      <c r="AK29" s="136">
        <f t="shared" si="13"/>
        <v>1</v>
      </c>
      <c r="AL29" s="136">
        <f t="shared" si="14"/>
        <v>0</v>
      </c>
      <c r="AM29" s="136">
        <f t="shared" si="15"/>
        <v>0</v>
      </c>
      <c r="AN29" s="121">
        <v>89.226995920745935</v>
      </c>
      <c r="AO29" s="121">
        <v>0.27300407925406489</v>
      </c>
      <c r="AP29" s="104">
        <f t="shared" si="16"/>
        <v>0.27300407925406489</v>
      </c>
      <c r="AQ29" s="104">
        <f t="shared" si="17"/>
        <v>7.453122728935975E-2</v>
      </c>
      <c r="AR29" s="123">
        <f t="shared" si="18"/>
        <v>3.050324907866647E-3</v>
      </c>
    </row>
    <row r="30" spans="1:44" x14ac:dyDescent="0.25">
      <c r="A30" s="1">
        <v>27</v>
      </c>
      <c r="B30" s="110"/>
      <c r="C30" s="1">
        <v>3</v>
      </c>
      <c r="D30" s="1">
        <v>90.8</v>
      </c>
      <c r="E30" s="104">
        <f t="shared" si="19"/>
        <v>89.5</v>
      </c>
      <c r="F30" s="104">
        <f t="shared" si="4"/>
        <v>1.2999999999999972</v>
      </c>
      <c r="G30" s="104">
        <f t="shared" si="20"/>
        <v>1.6899999999999926</v>
      </c>
      <c r="H30" s="123">
        <f t="shared" si="21"/>
        <v>1.4317180616740057E-2</v>
      </c>
      <c r="I30" s="104">
        <f t="shared" si="26"/>
        <v>91.833333333333329</v>
      </c>
      <c r="J30" s="104">
        <f t="shared" si="27"/>
        <v>1.0333333333333314</v>
      </c>
      <c r="K30" s="104">
        <f t="shared" si="28"/>
        <v>1.0677777777777739</v>
      </c>
      <c r="L30" s="123">
        <f t="shared" si="32"/>
        <v>1.1380323054331844E-2</v>
      </c>
      <c r="M30" s="104">
        <f t="shared" si="33"/>
        <v>90.55</v>
      </c>
      <c r="N30" s="104">
        <f t="shared" si="34"/>
        <v>0.25</v>
      </c>
      <c r="O30" s="104">
        <f t="shared" si="37"/>
        <v>6.25E-2</v>
      </c>
      <c r="P30" s="123">
        <f t="shared" si="38"/>
        <v>2.7533039647577094E-3</v>
      </c>
      <c r="Q30" s="104">
        <f t="shared" si="35"/>
        <v>90.1</v>
      </c>
      <c r="R30" s="104">
        <f t="shared" si="36"/>
        <v>0.70000000000000284</v>
      </c>
      <c r="S30" s="104">
        <f t="shared" si="39"/>
        <v>0.49000000000000399</v>
      </c>
      <c r="T30" s="123">
        <f t="shared" si="40"/>
        <v>7.7092511013216172E-3</v>
      </c>
      <c r="U30" s="104">
        <f t="shared" si="22"/>
        <v>88.295053028984654</v>
      </c>
      <c r="V30" s="104">
        <f t="shared" si="23"/>
        <v>2.5049469710153431</v>
      </c>
      <c r="W30" s="104">
        <f t="shared" si="24"/>
        <v>6.2747593275989422</v>
      </c>
      <c r="X30" s="123">
        <f t="shared" si="25"/>
        <v>2.7587521707217438E-2</v>
      </c>
      <c r="Y30" s="104">
        <f t="shared" si="29"/>
        <v>93.225000000000009</v>
      </c>
      <c r="Z30" s="104">
        <f t="shared" si="30"/>
        <v>93.412500000000009</v>
      </c>
      <c r="AA30" s="106">
        <f t="shared" si="31"/>
        <v>0.9720326508764886</v>
      </c>
      <c r="AB30" s="119">
        <f t="shared" si="5"/>
        <v>0.97533962108872041</v>
      </c>
      <c r="AC30" s="104">
        <f t="shared" si="6"/>
        <v>93.095777139295052</v>
      </c>
      <c r="AD30" s="104">
        <f t="shared" si="7"/>
        <v>92.688900000000004</v>
      </c>
      <c r="AE30" s="103">
        <f t="shared" si="8"/>
        <v>90.403156605130306</v>
      </c>
      <c r="AF30" s="104">
        <f t="shared" si="9"/>
        <v>0.39684339486969122</v>
      </c>
      <c r="AG30" s="104">
        <f t="shared" si="10"/>
        <v>0.15748468005170166</v>
      </c>
      <c r="AH30" s="105">
        <f t="shared" si="11"/>
        <v>4.3705219699305201E-3</v>
      </c>
      <c r="AI30" s="1">
        <v>26</v>
      </c>
      <c r="AJ30" s="136">
        <f t="shared" si="12"/>
        <v>0</v>
      </c>
      <c r="AK30" s="136">
        <f t="shared" si="13"/>
        <v>0</v>
      </c>
      <c r="AL30" s="136">
        <f t="shared" si="14"/>
        <v>1</v>
      </c>
      <c r="AM30" s="136">
        <f t="shared" si="15"/>
        <v>0</v>
      </c>
      <c r="AN30" s="121">
        <v>90.285329254079258</v>
      </c>
      <c r="AO30" s="121">
        <v>0.51467074592073914</v>
      </c>
      <c r="AP30" s="104">
        <f t="shared" si="16"/>
        <v>0.51467074592073914</v>
      </c>
      <c r="AQ30" s="104">
        <f t="shared" si="17"/>
        <v>0.26488597670661002</v>
      </c>
      <c r="AR30" s="123">
        <f t="shared" si="18"/>
        <v>5.6681800211535148E-3</v>
      </c>
    </row>
    <row r="31" spans="1:44" x14ac:dyDescent="0.25">
      <c r="A31" s="1">
        <v>28</v>
      </c>
      <c r="B31" s="138"/>
      <c r="C31" s="1">
        <v>4</v>
      </c>
      <c r="D31" s="1">
        <v>108.3</v>
      </c>
      <c r="E31" s="104">
        <f t="shared" si="19"/>
        <v>90.8</v>
      </c>
      <c r="F31" s="104">
        <f t="shared" si="4"/>
        <v>17.5</v>
      </c>
      <c r="G31" s="104">
        <f t="shared" si="20"/>
        <v>306.25</v>
      </c>
      <c r="H31" s="123">
        <f t="shared" si="21"/>
        <v>0.16158818097876271</v>
      </c>
      <c r="I31" s="104">
        <f t="shared" si="26"/>
        <v>88.2</v>
      </c>
      <c r="J31" s="104">
        <f t="shared" si="27"/>
        <v>20.099999999999994</v>
      </c>
      <c r="K31" s="104">
        <f t="shared" si="28"/>
        <v>404.00999999999976</v>
      </c>
      <c r="L31" s="123">
        <f t="shared" si="32"/>
        <v>0.18559556786703596</v>
      </c>
      <c r="M31" s="104">
        <f t="shared" si="33"/>
        <v>91.575000000000003</v>
      </c>
      <c r="N31" s="104">
        <f t="shared" si="34"/>
        <v>16.724999999999994</v>
      </c>
      <c r="O31" s="104">
        <f t="shared" si="37"/>
        <v>279.72562499999981</v>
      </c>
      <c r="P31" s="123">
        <f t="shared" si="38"/>
        <v>0.15443213296398886</v>
      </c>
      <c r="Q31" s="104">
        <f t="shared" si="35"/>
        <v>90.200000000000017</v>
      </c>
      <c r="R31" s="104">
        <f t="shared" si="36"/>
        <v>18.09999999999998</v>
      </c>
      <c r="S31" s="104">
        <f t="shared" si="39"/>
        <v>327.60999999999927</v>
      </c>
      <c r="T31" s="123">
        <f t="shared" si="40"/>
        <v>0.16712834718374867</v>
      </c>
      <c r="U31" s="104">
        <f t="shared" si="22"/>
        <v>88.794179440391304</v>
      </c>
      <c r="V31" s="104">
        <f t="shared" si="23"/>
        <v>19.505820559608694</v>
      </c>
      <c r="W31" s="104">
        <f t="shared" si="24"/>
        <v>380.4770357036532</v>
      </c>
      <c r="X31" s="123">
        <f t="shared" si="25"/>
        <v>0.18010914644144685</v>
      </c>
      <c r="Y31" s="104">
        <f t="shared" si="29"/>
        <v>93.600000000000009</v>
      </c>
      <c r="Z31" s="104">
        <f t="shared" si="30"/>
        <v>93.9375</v>
      </c>
      <c r="AA31" s="106">
        <f t="shared" si="31"/>
        <v>1.1528942115768464</v>
      </c>
      <c r="AB31" s="119">
        <f t="shared" si="5"/>
        <v>1.0447804128058191</v>
      </c>
      <c r="AC31" s="104">
        <f t="shared" si="6"/>
        <v>103.65814545580348</v>
      </c>
      <c r="AD31" s="104">
        <f t="shared" si="7"/>
        <v>93.312600000000003</v>
      </c>
      <c r="AE31" s="103">
        <f t="shared" si="8"/>
        <v>97.491176747984284</v>
      </c>
      <c r="AF31" s="104">
        <f t="shared" si="9"/>
        <v>10.808823252015713</v>
      </c>
      <c r="AG31" s="104">
        <f t="shared" si="10"/>
        <v>116.83066009331554</v>
      </c>
      <c r="AH31" s="105">
        <f t="shared" si="11"/>
        <v>9.9804462160809918E-2</v>
      </c>
      <c r="AI31" s="1">
        <v>27</v>
      </c>
      <c r="AJ31" s="136">
        <f t="shared" si="12"/>
        <v>0</v>
      </c>
      <c r="AK31" s="136">
        <f t="shared" si="13"/>
        <v>0</v>
      </c>
      <c r="AL31" s="136">
        <f t="shared" si="14"/>
        <v>0</v>
      </c>
      <c r="AM31" s="136">
        <f t="shared" si="15"/>
        <v>1</v>
      </c>
      <c r="AN31" s="121">
        <v>105.72699592074594</v>
      </c>
      <c r="AO31" s="121">
        <v>2.573004079254062</v>
      </c>
      <c r="AP31" s="104">
        <f t="shared" si="16"/>
        <v>2.573004079254062</v>
      </c>
      <c r="AQ31" s="104">
        <f t="shared" si="17"/>
        <v>6.6203499918580437</v>
      </c>
      <c r="AR31" s="123">
        <f t="shared" si="18"/>
        <v>2.3758117075291432E-2</v>
      </c>
    </row>
    <row r="32" spans="1:44" x14ac:dyDescent="0.25">
      <c r="A32" s="1">
        <v>29</v>
      </c>
      <c r="B32" s="135" t="s">
        <v>62</v>
      </c>
      <c r="C32" s="1">
        <v>1</v>
      </c>
      <c r="D32" s="139">
        <v>85.8</v>
      </c>
      <c r="E32" s="104">
        <f t="shared" si="19"/>
        <v>108.3</v>
      </c>
      <c r="F32" s="104">
        <f t="shared" si="4"/>
        <v>22.5</v>
      </c>
      <c r="G32" s="104">
        <f t="shared" si="20"/>
        <v>506.25</v>
      </c>
      <c r="H32" s="123">
        <f t="shared" si="21"/>
        <v>0.26223776223776224</v>
      </c>
      <c r="I32" s="104">
        <f t="shared" si="26"/>
        <v>96.2</v>
      </c>
      <c r="J32" s="104">
        <f t="shared" si="27"/>
        <v>10.400000000000006</v>
      </c>
      <c r="K32" s="104">
        <f t="shared" si="28"/>
        <v>108.16000000000012</v>
      </c>
      <c r="L32" s="123">
        <f t="shared" si="32"/>
        <v>0.12121212121212128</v>
      </c>
      <c r="M32" s="104">
        <f t="shared" si="33"/>
        <v>93.225000000000009</v>
      </c>
      <c r="N32" s="104">
        <f t="shared" si="34"/>
        <v>7.4250000000000114</v>
      </c>
      <c r="O32" s="104">
        <f t="shared" si="37"/>
        <v>55.130625000000165</v>
      </c>
      <c r="P32" s="123">
        <f t="shared" si="38"/>
        <v>8.6538461538461675E-2</v>
      </c>
      <c r="Q32" s="104">
        <f t="shared" si="35"/>
        <v>96.889999999999986</v>
      </c>
      <c r="R32" s="104">
        <f t="shared" si="36"/>
        <v>11.089999999999989</v>
      </c>
      <c r="S32" s="104">
        <f t="shared" si="39"/>
        <v>122.98809999999976</v>
      </c>
      <c r="T32" s="123">
        <f t="shared" si="40"/>
        <v>0.12925407925407914</v>
      </c>
      <c r="U32" s="104">
        <f t="shared" si="22"/>
        <v>92.680836655139927</v>
      </c>
      <c r="V32" s="104">
        <f t="shared" si="23"/>
        <v>6.8808366551399303</v>
      </c>
      <c r="W32" s="104">
        <f t="shared" si="24"/>
        <v>47.345913074717267</v>
      </c>
      <c r="X32" s="123">
        <f t="shared" si="25"/>
        <v>8.0196231411887295E-2</v>
      </c>
      <c r="Y32" s="104">
        <f t="shared" si="29"/>
        <v>94.274999999999991</v>
      </c>
      <c r="Z32" s="104">
        <f t="shared" si="30"/>
        <v>94.474999999999994</v>
      </c>
      <c r="AA32" s="106">
        <f t="shared" si="31"/>
        <v>0.90817676634030164</v>
      </c>
      <c r="AB32" s="119">
        <f t="shared" si="5"/>
        <v>0.91636363323751524</v>
      </c>
      <c r="AC32" s="104">
        <f t="shared" si="6"/>
        <v>93.630952700368908</v>
      </c>
      <c r="AD32" s="104">
        <f t="shared" si="7"/>
        <v>93.936300000000003</v>
      </c>
      <c r="AE32" s="103">
        <f t="shared" si="8"/>
        <v>86.079809160889212</v>
      </c>
      <c r="AF32" s="104">
        <f t="shared" si="9"/>
        <v>0.27980916088921504</v>
      </c>
      <c r="AG32" s="104">
        <f t="shared" si="10"/>
        <v>7.829316651752663E-2</v>
      </c>
      <c r="AH32" s="105">
        <f t="shared" si="11"/>
        <v>3.2611790313428327E-3</v>
      </c>
      <c r="AI32" s="1">
        <v>28</v>
      </c>
      <c r="AJ32" s="136">
        <f t="shared" si="12"/>
        <v>1</v>
      </c>
      <c r="AK32" s="136">
        <f t="shared" si="13"/>
        <v>0</v>
      </c>
      <c r="AL32" s="136">
        <f t="shared" si="14"/>
        <v>0</v>
      </c>
      <c r="AM32" s="136">
        <f t="shared" si="15"/>
        <v>0</v>
      </c>
      <c r="AN32" s="121">
        <v>86.297654428904423</v>
      </c>
      <c r="AO32" s="121">
        <v>-0.49765442890442557</v>
      </c>
      <c r="AP32" s="104">
        <f t="shared" si="16"/>
        <v>0.49765442890442557</v>
      </c>
      <c r="AQ32" s="104">
        <f t="shared" si="17"/>
        <v>0.24765993060818997</v>
      </c>
      <c r="AR32" s="123">
        <f t="shared" si="18"/>
        <v>5.8001681690492491E-3</v>
      </c>
    </row>
    <row r="33" spans="1:44" x14ac:dyDescent="0.25">
      <c r="A33" s="1">
        <v>30</v>
      </c>
      <c r="B33" s="110"/>
      <c r="C33" s="1">
        <v>2</v>
      </c>
      <c r="D33" s="139">
        <v>92.2</v>
      </c>
      <c r="E33" s="104">
        <f t="shared" si="19"/>
        <v>85.8</v>
      </c>
      <c r="F33" s="104">
        <f t="shared" si="4"/>
        <v>6.4000000000000057</v>
      </c>
      <c r="G33" s="104">
        <f t="shared" si="20"/>
        <v>40.960000000000072</v>
      </c>
      <c r="H33" s="123">
        <f t="shared" si="21"/>
        <v>6.9414316702820014E-2</v>
      </c>
      <c r="I33" s="104">
        <f t="shared" si="26"/>
        <v>94.966666666666654</v>
      </c>
      <c r="J33" s="104">
        <f t="shared" si="27"/>
        <v>2.7666666666666515</v>
      </c>
      <c r="K33" s="104">
        <f t="shared" si="28"/>
        <v>7.6544444444443602</v>
      </c>
      <c r="L33" s="123">
        <f t="shared" si="32"/>
        <v>3.0007230657989711E-2</v>
      </c>
      <c r="M33" s="104">
        <f t="shared" si="33"/>
        <v>93.600000000000009</v>
      </c>
      <c r="N33" s="104">
        <f t="shared" si="34"/>
        <v>1.4000000000000057</v>
      </c>
      <c r="O33" s="104">
        <f t="shared" si="37"/>
        <v>1.960000000000016</v>
      </c>
      <c r="P33" s="123">
        <f t="shared" si="38"/>
        <v>1.5184381778741927E-2</v>
      </c>
      <c r="Q33" s="104">
        <f t="shared" si="35"/>
        <v>93.919999999999987</v>
      </c>
      <c r="R33" s="104">
        <f t="shared" si="36"/>
        <v>1.7199999999999847</v>
      </c>
      <c r="S33" s="104">
        <f t="shared" si="39"/>
        <v>2.9583999999999473</v>
      </c>
      <c r="T33" s="123">
        <f t="shared" si="40"/>
        <v>1.8655097613882697E-2</v>
      </c>
      <c r="U33" s="104">
        <f t="shared" si="22"/>
        <v>91.30978674993446</v>
      </c>
      <c r="V33" s="104">
        <f t="shared" si="23"/>
        <v>0.89021325006554264</v>
      </c>
      <c r="W33" s="104">
        <f t="shared" si="24"/>
        <v>0.79247963059225635</v>
      </c>
      <c r="X33" s="123">
        <f t="shared" si="25"/>
        <v>9.6552413239212858E-3</v>
      </c>
      <c r="Y33" s="104">
        <f t="shared" si="29"/>
        <v>94.675000000000011</v>
      </c>
      <c r="Z33" s="104">
        <f t="shared" si="30"/>
        <v>94.800000000000011</v>
      </c>
      <c r="AA33" s="106">
        <f t="shared" si="31"/>
        <v>0.97257383966244715</v>
      </c>
      <c r="AB33" s="119">
        <f t="shared" si="5"/>
        <v>0.96897179623044882</v>
      </c>
      <c r="AC33" s="104">
        <f t="shared" si="6"/>
        <v>95.152408314340903</v>
      </c>
      <c r="AD33" s="104">
        <f t="shared" si="7"/>
        <v>94.56</v>
      </c>
      <c r="AE33" s="103">
        <f t="shared" si="8"/>
        <v>91.625973051551242</v>
      </c>
      <c r="AF33" s="104">
        <f t="shared" si="9"/>
        <v>0.57402694844876123</v>
      </c>
      <c r="AG33" s="104">
        <f t="shared" si="10"/>
        <v>0.32950693754539678</v>
      </c>
      <c r="AH33" s="105">
        <f t="shared" si="11"/>
        <v>6.2258888118086903E-3</v>
      </c>
      <c r="AI33" s="1">
        <v>29</v>
      </c>
      <c r="AJ33" s="136">
        <f t="shared" si="12"/>
        <v>0</v>
      </c>
      <c r="AK33" s="136">
        <f t="shared" si="13"/>
        <v>1</v>
      </c>
      <c r="AL33" s="136">
        <f t="shared" si="14"/>
        <v>0</v>
      </c>
      <c r="AM33" s="136">
        <f t="shared" si="15"/>
        <v>0</v>
      </c>
      <c r="AN33" s="121">
        <v>91.564321095571117</v>
      </c>
      <c r="AO33" s="121">
        <v>0.63567890442888597</v>
      </c>
      <c r="AP33" s="104">
        <f t="shared" si="16"/>
        <v>0.63567890442888597</v>
      </c>
      <c r="AQ33" s="104">
        <f t="shared" si="17"/>
        <v>0.40408766953590874</v>
      </c>
      <c r="AR33" s="123">
        <f t="shared" si="18"/>
        <v>6.8945651239575483E-3</v>
      </c>
    </row>
    <row r="34" spans="1:44" x14ac:dyDescent="0.25">
      <c r="A34" s="1">
        <v>31</v>
      </c>
      <c r="B34" s="110"/>
      <c r="C34" s="1">
        <v>3</v>
      </c>
      <c r="D34" s="139">
        <v>92.4</v>
      </c>
      <c r="E34" s="104">
        <f t="shared" si="19"/>
        <v>92.2</v>
      </c>
      <c r="F34" s="104">
        <f t="shared" si="4"/>
        <v>0.20000000000000284</v>
      </c>
      <c r="G34" s="104">
        <f t="shared" si="20"/>
        <v>4.0000000000001139E-2</v>
      </c>
      <c r="H34" s="123">
        <f t="shared" si="21"/>
        <v>2.1645021645021953E-3</v>
      </c>
      <c r="I34" s="104">
        <f t="shared" si="26"/>
        <v>95.433333333333337</v>
      </c>
      <c r="J34" s="104">
        <f t="shared" si="27"/>
        <v>3.0333333333333314</v>
      </c>
      <c r="K34" s="104">
        <f t="shared" si="28"/>
        <v>9.2011111111110999</v>
      </c>
      <c r="L34" s="123">
        <f t="shared" si="32"/>
        <v>3.2828282828282804E-2</v>
      </c>
      <c r="M34" s="104">
        <f t="shared" si="33"/>
        <v>94.274999999999991</v>
      </c>
      <c r="N34" s="104">
        <f t="shared" si="34"/>
        <v>1.8749999999999858</v>
      </c>
      <c r="O34" s="104">
        <f t="shared" si="37"/>
        <v>3.5156249999999467</v>
      </c>
      <c r="P34" s="123">
        <f t="shared" si="38"/>
        <v>2.0292207792207636E-2</v>
      </c>
      <c r="Q34" s="104">
        <f t="shared" si="35"/>
        <v>93.36</v>
      </c>
      <c r="R34" s="104">
        <f t="shared" si="36"/>
        <v>0.95999999999999375</v>
      </c>
      <c r="S34" s="104">
        <f t="shared" si="39"/>
        <v>0.92159999999998798</v>
      </c>
      <c r="T34" s="123">
        <f t="shared" si="40"/>
        <v>1.0389610389610322E-2</v>
      </c>
      <c r="U34" s="104">
        <f t="shared" si="22"/>
        <v>91.487167329257375</v>
      </c>
      <c r="V34" s="104">
        <f t="shared" si="23"/>
        <v>0.91283267074263108</v>
      </c>
      <c r="W34" s="104">
        <f t="shared" si="24"/>
        <v>0.83326348477512469</v>
      </c>
      <c r="X34" s="123">
        <f t="shared" si="25"/>
        <v>9.8791414582535819E-3</v>
      </c>
      <c r="Y34" s="104">
        <f t="shared" si="29"/>
        <v>94.924999999999997</v>
      </c>
      <c r="Z34" s="104">
        <f t="shared" si="30"/>
        <v>95.137500000000003</v>
      </c>
      <c r="AA34" s="106">
        <f t="shared" si="31"/>
        <v>0.97122585731178557</v>
      </c>
      <c r="AB34" s="119">
        <f t="shared" si="5"/>
        <v>0.97533962108872041</v>
      </c>
      <c r="AC34" s="104">
        <f t="shared" si="6"/>
        <v>94.736231362013925</v>
      </c>
      <c r="AD34" s="104">
        <f t="shared" si="7"/>
        <v>95.183700000000002</v>
      </c>
      <c r="AE34" s="103">
        <f t="shared" si="8"/>
        <v>92.836433891822438</v>
      </c>
      <c r="AF34" s="104">
        <f t="shared" si="9"/>
        <v>0.43643389182243197</v>
      </c>
      <c r="AG34" s="104">
        <f t="shared" si="10"/>
        <v>0.19047454193127425</v>
      </c>
      <c r="AH34" s="105">
        <f t="shared" si="11"/>
        <v>4.7233105175587872E-3</v>
      </c>
      <c r="AI34" s="1">
        <v>30</v>
      </c>
      <c r="AJ34" s="136">
        <f t="shared" si="12"/>
        <v>0</v>
      </c>
      <c r="AK34" s="136">
        <f t="shared" si="13"/>
        <v>0</v>
      </c>
      <c r="AL34" s="136">
        <f t="shared" si="14"/>
        <v>1</v>
      </c>
      <c r="AM34" s="136">
        <f t="shared" si="15"/>
        <v>0</v>
      </c>
      <c r="AN34" s="121">
        <v>92.622654428904426</v>
      </c>
      <c r="AO34" s="121">
        <v>-0.22265442890441989</v>
      </c>
      <c r="AP34" s="104">
        <f t="shared" si="16"/>
        <v>0.22265442890441989</v>
      </c>
      <c r="AQ34" s="104">
        <f t="shared" si="17"/>
        <v>4.957499471075337E-2</v>
      </c>
      <c r="AR34" s="123">
        <f t="shared" si="18"/>
        <v>2.4096799664980505E-3</v>
      </c>
    </row>
    <row r="35" spans="1:44" x14ac:dyDescent="0.25">
      <c r="A35" s="1">
        <v>32</v>
      </c>
      <c r="B35" s="138"/>
      <c r="C35" s="1">
        <v>4</v>
      </c>
      <c r="D35" s="139">
        <v>109.3</v>
      </c>
      <c r="E35" s="104">
        <f t="shared" si="19"/>
        <v>92.4</v>
      </c>
      <c r="F35" s="104">
        <f t="shared" si="4"/>
        <v>16.899999999999991</v>
      </c>
      <c r="G35" s="104">
        <f t="shared" si="20"/>
        <v>285.60999999999973</v>
      </c>
      <c r="H35" s="123">
        <f t="shared" si="21"/>
        <v>0.15462031107044824</v>
      </c>
      <c r="I35" s="104">
        <f t="shared" si="26"/>
        <v>90.133333333333326</v>
      </c>
      <c r="J35" s="104">
        <f t="shared" si="27"/>
        <v>19.166666666666671</v>
      </c>
      <c r="K35" s="104">
        <f t="shared" si="28"/>
        <v>367.36111111111131</v>
      </c>
      <c r="L35" s="123">
        <f t="shared" si="32"/>
        <v>0.17535834095760908</v>
      </c>
      <c r="M35" s="104">
        <f t="shared" si="33"/>
        <v>94.675000000000011</v>
      </c>
      <c r="N35" s="104">
        <f t="shared" si="34"/>
        <v>14.624999999999986</v>
      </c>
      <c r="O35" s="104">
        <f t="shared" si="37"/>
        <v>213.89062499999957</v>
      </c>
      <c r="P35" s="123">
        <f t="shared" si="38"/>
        <v>0.13380603842634936</v>
      </c>
      <c r="Q35" s="104">
        <f t="shared" si="35"/>
        <v>92.61</v>
      </c>
      <c r="R35" s="104">
        <f t="shared" si="36"/>
        <v>16.689999999999998</v>
      </c>
      <c r="S35" s="104">
        <f t="shared" si="39"/>
        <v>278.5560999999999</v>
      </c>
      <c r="T35" s="123">
        <f t="shared" si="40"/>
        <v>0.1526989935956084</v>
      </c>
      <c r="U35" s="104">
        <f t="shared" si="22"/>
        <v>91.669054970167338</v>
      </c>
      <c r="V35" s="104">
        <f t="shared" si="23"/>
        <v>17.63094502983266</v>
      </c>
      <c r="W35" s="104">
        <f t="shared" si="24"/>
        <v>310.85022264498099</v>
      </c>
      <c r="X35" s="123">
        <f t="shared" si="25"/>
        <v>0.16130782277980477</v>
      </c>
      <c r="Y35" s="104">
        <f t="shared" si="29"/>
        <v>95.350000000000009</v>
      </c>
      <c r="Z35" s="104">
        <f t="shared" si="30"/>
        <v>95.550000000000011</v>
      </c>
      <c r="AA35" s="106">
        <f t="shared" si="31"/>
        <v>1.1439037153322866</v>
      </c>
      <c r="AB35" s="119">
        <f t="shared" si="5"/>
        <v>1.0447804128058191</v>
      </c>
      <c r="AC35" s="104">
        <f t="shared" si="6"/>
        <v>104.61528437967978</v>
      </c>
      <c r="AD35" s="104">
        <f t="shared" si="7"/>
        <v>95.807400000000001</v>
      </c>
      <c r="AE35" s="103">
        <f t="shared" si="8"/>
        <v>100.09769492185224</v>
      </c>
      <c r="AF35" s="104">
        <f t="shared" si="9"/>
        <v>9.2023050781477593</v>
      </c>
      <c r="AG35" s="104">
        <f t="shared" si="10"/>
        <v>84.682418751304041</v>
      </c>
      <c r="AH35" s="105">
        <f t="shared" si="11"/>
        <v>8.4193093121205487E-2</v>
      </c>
      <c r="AI35" s="1">
        <v>31</v>
      </c>
      <c r="AJ35" s="136">
        <f t="shared" si="12"/>
        <v>0</v>
      </c>
      <c r="AK35" s="136">
        <f t="shared" si="13"/>
        <v>0</v>
      </c>
      <c r="AL35" s="136">
        <f t="shared" si="14"/>
        <v>0</v>
      </c>
      <c r="AM35" s="136">
        <f t="shared" si="15"/>
        <v>1</v>
      </c>
      <c r="AN35" s="121">
        <v>108.0643210955711</v>
      </c>
      <c r="AO35" s="121">
        <v>1.2356789044288945</v>
      </c>
      <c r="AP35" s="104">
        <f t="shared" si="16"/>
        <v>1.2356789044288945</v>
      </c>
      <c r="AQ35" s="104">
        <f t="shared" si="17"/>
        <v>1.5269023548505929</v>
      </c>
      <c r="AR35" s="123">
        <f t="shared" si="18"/>
        <v>1.1305387963667837E-2</v>
      </c>
    </row>
    <row r="36" spans="1:44" x14ac:dyDescent="0.25">
      <c r="A36" s="1">
        <v>33</v>
      </c>
      <c r="B36" s="135" t="s">
        <v>63</v>
      </c>
      <c r="C36" s="1">
        <v>1</v>
      </c>
      <c r="D36" s="139">
        <v>87.5</v>
      </c>
      <c r="E36" s="104">
        <f t="shared" si="19"/>
        <v>109.3</v>
      </c>
      <c r="F36" s="104">
        <f t="shared" si="4"/>
        <v>21.799999999999997</v>
      </c>
      <c r="G36" s="104">
        <f t="shared" si="20"/>
        <v>475.2399999999999</v>
      </c>
      <c r="H36" s="123">
        <f t="shared" si="21"/>
        <v>0.24914285714285711</v>
      </c>
      <c r="I36" s="104">
        <f t="shared" si="26"/>
        <v>97.966666666666683</v>
      </c>
      <c r="J36" s="104">
        <f t="shared" si="27"/>
        <v>10.466666666666683</v>
      </c>
      <c r="K36" s="104">
        <f t="shared" si="28"/>
        <v>109.55111111111145</v>
      </c>
      <c r="L36" s="123">
        <f t="shared" si="32"/>
        <v>0.11961904761904781</v>
      </c>
      <c r="M36" s="104">
        <f t="shared" si="33"/>
        <v>94.924999999999997</v>
      </c>
      <c r="N36" s="104">
        <f t="shared" si="34"/>
        <v>7.4249999999999972</v>
      </c>
      <c r="O36" s="104">
        <f t="shared" si="37"/>
        <v>55.130624999999959</v>
      </c>
      <c r="P36" s="123">
        <f t="shared" si="38"/>
        <v>8.4857142857142825E-2</v>
      </c>
      <c r="Q36" s="104">
        <f t="shared" si="35"/>
        <v>98.460000000000008</v>
      </c>
      <c r="R36" s="104">
        <f t="shared" si="36"/>
        <v>10.960000000000008</v>
      </c>
      <c r="S36" s="104">
        <f t="shared" si="39"/>
        <v>120.12160000000017</v>
      </c>
      <c r="T36" s="123">
        <f t="shared" si="40"/>
        <v>0.12525714285714296</v>
      </c>
      <c r="U36" s="104">
        <f t="shared" si="22"/>
        <v>95.18213146411054</v>
      </c>
      <c r="V36" s="104">
        <f t="shared" si="23"/>
        <v>7.6821314641105403</v>
      </c>
      <c r="W36" s="104">
        <f t="shared" si="24"/>
        <v>59.015143831877154</v>
      </c>
      <c r="X36" s="123">
        <f t="shared" si="25"/>
        <v>8.7795788161263322E-2</v>
      </c>
      <c r="Y36" s="104">
        <f t="shared" si="29"/>
        <v>95.75</v>
      </c>
      <c r="Z36" s="104">
        <f t="shared" si="30"/>
        <v>96.15</v>
      </c>
      <c r="AA36" s="106">
        <f t="shared" si="31"/>
        <v>0.91003640145605824</v>
      </c>
      <c r="AB36" s="119">
        <f t="shared" si="5"/>
        <v>0.91636363323751524</v>
      </c>
      <c r="AC36" s="104">
        <f t="shared" si="6"/>
        <v>95.486111436856419</v>
      </c>
      <c r="AD36" s="104">
        <f t="shared" si="7"/>
        <v>96.431100000000001</v>
      </c>
      <c r="AE36" s="103">
        <f t="shared" si="8"/>
        <v>88.36595315309016</v>
      </c>
      <c r="AF36" s="104">
        <f t="shared" si="9"/>
        <v>0.8659531530901603</v>
      </c>
      <c r="AG36" s="104">
        <f t="shared" si="10"/>
        <v>0.74987486334679065</v>
      </c>
      <c r="AH36" s="105">
        <f t="shared" si="11"/>
        <v>9.8966074638875464E-3</v>
      </c>
      <c r="AI36" s="1">
        <v>32</v>
      </c>
      <c r="AJ36" s="136">
        <f t="shared" si="12"/>
        <v>1</v>
      </c>
      <c r="AK36" s="136">
        <f t="shared" si="13"/>
        <v>0</v>
      </c>
      <c r="AL36" s="136">
        <f t="shared" si="14"/>
        <v>0</v>
      </c>
      <c r="AM36" s="136">
        <f t="shared" si="15"/>
        <v>0</v>
      </c>
      <c r="AN36" s="121">
        <v>88.634979603729619</v>
      </c>
      <c r="AO36" s="121">
        <v>-1.1349796037296187</v>
      </c>
      <c r="AP36" s="104">
        <f t="shared" si="16"/>
        <v>1.1349796037296187</v>
      </c>
      <c r="AQ36" s="104">
        <f t="shared" si="17"/>
        <v>1.2881787008822423</v>
      </c>
      <c r="AR36" s="123">
        <f t="shared" si="18"/>
        <v>1.2971195471195643E-2</v>
      </c>
    </row>
    <row r="37" spans="1:44" x14ac:dyDescent="0.25">
      <c r="A37" s="1">
        <v>34</v>
      </c>
      <c r="B37" s="110"/>
      <c r="C37" s="1">
        <v>2</v>
      </c>
      <c r="D37" s="139">
        <v>93.8</v>
      </c>
      <c r="E37" s="104">
        <f t="shared" si="19"/>
        <v>87.5</v>
      </c>
      <c r="F37" s="104">
        <f t="shared" si="4"/>
        <v>6.2999999999999972</v>
      </c>
      <c r="G37" s="104">
        <f t="shared" si="20"/>
        <v>39.689999999999962</v>
      </c>
      <c r="H37" s="123">
        <f t="shared" si="21"/>
        <v>6.7164179104477584E-2</v>
      </c>
      <c r="I37" s="104">
        <f t="shared" si="26"/>
        <v>96.399999999999991</v>
      </c>
      <c r="J37" s="104">
        <f t="shared" si="27"/>
        <v>2.5999999999999943</v>
      </c>
      <c r="K37" s="104">
        <f t="shared" si="28"/>
        <v>6.7599999999999705</v>
      </c>
      <c r="L37" s="123">
        <f t="shared" si="32"/>
        <v>2.7718550106609747E-2</v>
      </c>
      <c r="M37" s="104">
        <f t="shared" si="33"/>
        <v>95.350000000000009</v>
      </c>
      <c r="N37" s="104">
        <f t="shared" si="34"/>
        <v>1.5500000000000114</v>
      </c>
      <c r="O37" s="104">
        <f t="shared" si="37"/>
        <v>2.4025000000000354</v>
      </c>
      <c r="P37" s="123">
        <f t="shared" si="38"/>
        <v>1.6524520255863661E-2</v>
      </c>
      <c r="Q37" s="104">
        <f t="shared" si="35"/>
        <v>95.490000000000009</v>
      </c>
      <c r="R37" s="104">
        <f t="shared" si="36"/>
        <v>1.6900000000000119</v>
      </c>
      <c r="S37" s="104">
        <f t="shared" si="39"/>
        <v>2.8561000000000405</v>
      </c>
      <c r="T37" s="123">
        <f t="shared" si="40"/>
        <v>1.8017057569296502E-2</v>
      </c>
      <c r="U37" s="104">
        <f t="shared" si="22"/>
        <v>93.651418537249114</v>
      </c>
      <c r="V37" s="104">
        <f t="shared" si="23"/>
        <v>0.14858146275088302</v>
      </c>
      <c r="W37" s="104">
        <f t="shared" si="24"/>
        <v>2.207645107319204E-2</v>
      </c>
      <c r="X37" s="123">
        <f t="shared" si="25"/>
        <v>1.5840241231437422E-3</v>
      </c>
      <c r="Y37" s="104">
        <f t="shared" si="29"/>
        <v>96.550000000000011</v>
      </c>
      <c r="Z37" s="104">
        <f t="shared" si="30"/>
        <v>96.875</v>
      </c>
      <c r="AA37" s="106">
        <f t="shared" si="31"/>
        <v>0.96825806451612906</v>
      </c>
      <c r="AB37" s="119">
        <f t="shared" si="5"/>
        <v>0.96897179623044882</v>
      </c>
      <c r="AC37" s="104">
        <f t="shared" si="6"/>
        <v>96.80364316578283</v>
      </c>
      <c r="AD37" s="104">
        <f t="shared" si="7"/>
        <v>97.0548</v>
      </c>
      <c r="AE37" s="103">
        <f t="shared" si="8"/>
        <v>94.043363888786971</v>
      </c>
      <c r="AF37" s="104">
        <f t="shared" si="9"/>
        <v>0.24336388878697335</v>
      </c>
      <c r="AG37" s="104">
        <f t="shared" si="10"/>
        <v>5.9225982365518334E-2</v>
      </c>
      <c r="AH37" s="105">
        <f t="shared" si="11"/>
        <v>2.5944977482619761E-3</v>
      </c>
      <c r="AI37" s="1">
        <v>33</v>
      </c>
      <c r="AJ37" s="136">
        <f t="shared" si="12"/>
        <v>0</v>
      </c>
      <c r="AK37" s="136">
        <f t="shared" si="13"/>
        <v>1</v>
      </c>
      <c r="AL37" s="136">
        <f t="shared" si="14"/>
        <v>0</v>
      </c>
      <c r="AM37" s="136">
        <f t="shared" si="15"/>
        <v>0</v>
      </c>
      <c r="AN37" s="121">
        <v>93.901646270396284</v>
      </c>
      <c r="AO37" s="121">
        <v>-0.10164627039628726</v>
      </c>
      <c r="AP37" s="104">
        <f t="shared" si="16"/>
        <v>0.10164627039628726</v>
      </c>
      <c r="AQ37" s="104">
        <f t="shared" si="17"/>
        <v>1.0331964285475144E-2</v>
      </c>
      <c r="AR37" s="123">
        <f t="shared" si="18"/>
        <v>1.0836489381267299E-3</v>
      </c>
    </row>
    <row r="38" spans="1:44" x14ac:dyDescent="0.25">
      <c r="A38" s="1">
        <v>35</v>
      </c>
      <c r="B38" s="110"/>
      <c r="C38" s="1">
        <v>3</v>
      </c>
      <c r="D38" s="139">
        <v>95.6</v>
      </c>
      <c r="E38" s="104">
        <f t="shared" si="19"/>
        <v>93.8</v>
      </c>
      <c r="F38" s="104">
        <f t="shared" si="4"/>
        <v>1.7999999999999972</v>
      </c>
      <c r="G38" s="104">
        <f t="shared" si="20"/>
        <v>3.2399999999999896</v>
      </c>
      <c r="H38" s="123">
        <f t="shared" si="21"/>
        <v>1.8828451882845161E-2</v>
      </c>
      <c r="I38" s="104">
        <f t="shared" si="26"/>
        <v>96.866666666666674</v>
      </c>
      <c r="J38" s="104">
        <f t="shared" si="27"/>
        <v>1.2666666666666799</v>
      </c>
      <c r="K38" s="104">
        <f t="shared" si="28"/>
        <v>1.6044444444444781</v>
      </c>
      <c r="L38" s="123">
        <f t="shared" si="32"/>
        <v>1.3249651324965273E-2</v>
      </c>
      <c r="M38" s="104">
        <f t="shared" si="33"/>
        <v>95.75</v>
      </c>
      <c r="N38" s="104">
        <f t="shared" si="34"/>
        <v>0.15000000000000568</v>
      </c>
      <c r="O38" s="104">
        <f t="shared" si="37"/>
        <v>2.2500000000001706E-2</v>
      </c>
      <c r="P38" s="123">
        <f t="shared" si="38"/>
        <v>1.5690376569038253E-3</v>
      </c>
      <c r="Q38" s="104">
        <f t="shared" si="35"/>
        <v>94.87</v>
      </c>
      <c r="R38" s="104">
        <f t="shared" si="36"/>
        <v>0.72999999999998977</v>
      </c>
      <c r="S38" s="104">
        <f t="shared" si="39"/>
        <v>0.53289999999998505</v>
      </c>
      <c r="T38" s="123">
        <f t="shared" si="40"/>
        <v>7.6359832635982195E-3</v>
      </c>
      <c r="U38" s="104">
        <f t="shared" si="22"/>
        <v>93.681024326578211</v>
      </c>
      <c r="V38" s="104">
        <f t="shared" si="23"/>
        <v>1.9189756734217838</v>
      </c>
      <c r="W38" s="104">
        <f t="shared" si="24"/>
        <v>3.6824676351845884</v>
      </c>
      <c r="X38" s="123">
        <f t="shared" si="25"/>
        <v>2.0072967295206943E-2</v>
      </c>
      <c r="Y38" s="104">
        <f t="shared" si="29"/>
        <v>97.199999999999989</v>
      </c>
      <c r="Z38" s="104">
        <f t="shared" si="30"/>
        <v>97.612499999999983</v>
      </c>
      <c r="AA38" s="106">
        <f t="shared" si="31"/>
        <v>0.97938276347803832</v>
      </c>
      <c r="AB38" s="119">
        <f t="shared" si="5"/>
        <v>0.97533962108872041</v>
      </c>
      <c r="AC38" s="104">
        <f t="shared" si="6"/>
        <v>98.017139807451613</v>
      </c>
      <c r="AD38" s="104">
        <f t="shared" si="7"/>
        <v>97.6785</v>
      </c>
      <c r="AE38" s="103">
        <f t="shared" si="8"/>
        <v>95.269711178514569</v>
      </c>
      <c r="AF38" s="104">
        <f t="shared" si="9"/>
        <v>0.33028882148542493</v>
      </c>
      <c r="AG38" s="104">
        <f t="shared" si="10"/>
        <v>0.10909070559823091</v>
      </c>
      <c r="AH38" s="105">
        <f t="shared" si="11"/>
        <v>3.4549039904333153E-3</v>
      </c>
      <c r="AI38" s="1">
        <v>34</v>
      </c>
      <c r="AJ38" s="136">
        <f t="shared" si="12"/>
        <v>0</v>
      </c>
      <c r="AK38" s="136">
        <f t="shared" si="13"/>
        <v>0</v>
      </c>
      <c r="AL38" s="136">
        <f t="shared" si="14"/>
        <v>1</v>
      </c>
      <c r="AM38" s="136">
        <f t="shared" si="15"/>
        <v>0</v>
      </c>
      <c r="AN38" s="121">
        <v>94.959979603729607</v>
      </c>
      <c r="AO38" s="121">
        <v>0.64002039627038698</v>
      </c>
      <c r="AP38" s="104">
        <f t="shared" si="16"/>
        <v>0.64002039627038698</v>
      </c>
      <c r="AQ38" s="104">
        <f t="shared" si="17"/>
        <v>0.40962610764210317</v>
      </c>
      <c r="AR38" s="123">
        <f t="shared" si="18"/>
        <v>6.6947740195647176E-3</v>
      </c>
    </row>
    <row r="39" spans="1:44" x14ac:dyDescent="0.25">
      <c r="A39" s="1">
        <v>36</v>
      </c>
      <c r="B39" s="138"/>
      <c r="C39" s="1">
        <v>4</v>
      </c>
      <c r="D39" s="139">
        <v>111.9</v>
      </c>
      <c r="E39" s="104">
        <f t="shared" si="19"/>
        <v>95.6</v>
      </c>
      <c r="F39" s="104">
        <f t="shared" si="4"/>
        <v>16.300000000000011</v>
      </c>
      <c r="G39" s="104">
        <f t="shared" si="20"/>
        <v>265.6900000000004</v>
      </c>
      <c r="H39" s="123">
        <f t="shared" si="21"/>
        <v>0.14566577301161762</v>
      </c>
      <c r="I39" s="104">
        <f t="shared" si="26"/>
        <v>92.3</v>
      </c>
      <c r="J39" s="104">
        <f t="shared" si="27"/>
        <v>19.600000000000009</v>
      </c>
      <c r="K39" s="104">
        <f t="shared" si="28"/>
        <v>384.16000000000031</v>
      </c>
      <c r="L39" s="123">
        <f t="shared" si="32"/>
        <v>0.1751563896336015</v>
      </c>
      <c r="M39" s="104">
        <f t="shared" si="33"/>
        <v>96.550000000000011</v>
      </c>
      <c r="N39" s="104">
        <f t="shared" si="34"/>
        <v>15.349999999999994</v>
      </c>
      <c r="O39" s="104">
        <f t="shared" si="37"/>
        <v>235.62249999999983</v>
      </c>
      <c r="P39" s="123">
        <f t="shared" si="38"/>
        <v>0.1371760500446827</v>
      </c>
      <c r="Q39" s="104">
        <f t="shared" si="35"/>
        <v>94.809999999999988</v>
      </c>
      <c r="R39" s="104">
        <f t="shared" si="36"/>
        <v>17.090000000000018</v>
      </c>
      <c r="S39" s="104">
        <f t="shared" si="39"/>
        <v>292.06810000000058</v>
      </c>
      <c r="T39" s="123">
        <f t="shared" si="40"/>
        <v>0.15272564789991078</v>
      </c>
      <c r="U39" s="104">
        <f t="shared" si="22"/>
        <v>94.063392277889946</v>
      </c>
      <c r="V39" s="104">
        <f t="shared" si="23"/>
        <v>17.83660772211006</v>
      </c>
      <c r="W39" s="104">
        <f t="shared" si="24"/>
        <v>318.14457503243619</v>
      </c>
      <c r="X39" s="123">
        <f t="shared" si="25"/>
        <v>0.15939774550589864</v>
      </c>
      <c r="Y39" s="104">
        <f t="shared" si="29"/>
        <v>98.024999999999991</v>
      </c>
      <c r="Z39" s="104">
        <f t="shared" si="30"/>
        <v>98.487499999999997</v>
      </c>
      <c r="AA39" s="106">
        <f t="shared" si="31"/>
        <v>1.1361847950247494</v>
      </c>
      <c r="AB39" s="119">
        <f t="shared" si="5"/>
        <v>1.0447804128058191</v>
      </c>
      <c r="AC39" s="104">
        <f t="shared" si="6"/>
        <v>107.10384558175816</v>
      </c>
      <c r="AD39" s="104">
        <f t="shared" si="7"/>
        <v>98.302199999999999</v>
      </c>
      <c r="AE39" s="103">
        <f t="shared" si="8"/>
        <v>102.70421309572019</v>
      </c>
      <c r="AF39" s="104">
        <f t="shared" si="9"/>
        <v>9.1957869042798137</v>
      </c>
      <c r="AG39" s="104">
        <f t="shared" si="10"/>
        <v>84.562496788924122</v>
      </c>
      <c r="AH39" s="105">
        <f t="shared" si="11"/>
        <v>8.2178613979265527E-2</v>
      </c>
      <c r="AI39" s="1">
        <v>35</v>
      </c>
      <c r="AJ39" s="136">
        <f t="shared" si="12"/>
        <v>0</v>
      </c>
      <c r="AK39" s="136">
        <f t="shared" si="13"/>
        <v>0</v>
      </c>
      <c r="AL39" s="136">
        <f t="shared" si="14"/>
        <v>0</v>
      </c>
      <c r="AM39" s="136">
        <f t="shared" si="15"/>
        <v>1</v>
      </c>
      <c r="AN39" s="121">
        <v>110.40164627039627</v>
      </c>
      <c r="AO39" s="121">
        <v>1.4983537296037355</v>
      </c>
      <c r="AP39" s="104">
        <f t="shared" si="16"/>
        <v>1.4983537296037355</v>
      </c>
      <c r="AQ39" s="104">
        <f t="shared" si="17"/>
        <v>2.2450638990174241</v>
      </c>
      <c r="AR39" s="123">
        <f t="shared" si="18"/>
        <v>1.3390113758746519E-2</v>
      </c>
    </row>
    <row r="40" spans="1:44" x14ac:dyDescent="0.25">
      <c r="A40" s="1">
        <v>37</v>
      </c>
      <c r="B40" s="135" t="s">
        <v>64</v>
      </c>
      <c r="C40" s="1">
        <v>1</v>
      </c>
      <c r="D40" s="1">
        <v>90.8</v>
      </c>
      <c r="E40" s="104">
        <f t="shared" si="19"/>
        <v>111.9</v>
      </c>
      <c r="F40" s="104">
        <f t="shared" si="4"/>
        <v>21.100000000000009</v>
      </c>
      <c r="G40" s="104">
        <f t="shared" si="20"/>
        <v>445.21000000000038</v>
      </c>
      <c r="H40" s="123">
        <f t="shared" si="21"/>
        <v>0.23237885462555077</v>
      </c>
      <c r="I40" s="104">
        <f t="shared" si="26"/>
        <v>100.43333333333332</v>
      </c>
      <c r="J40" s="104">
        <f t="shared" si="27"/>
        <v>9.6333333333333258</v>
      </c>
      <c r="K40" s="104">
        <f t="shared" si="28"/>
        <v>92.80111111111097</v>
      </c>
      <c r="L40" s="123">
        <f t="shared" si="32"/>
        <v>0.10609397944199699</v>
      </c>
      <c r="M40" s="104">
        <f t="shared" si="33"/>
        <v>97.199999999999989</v>
      </c>
      <c r="N40" s="104">
        <f t="shared" si="34"/>
        <v>6.3999999999999915</v>
      </c>
      <c r="O40" s="104">
        <f t="shared" si="37"/>
        <v>40.959999999999894</v>
      </c>
      <c r="P40" s="123">
        <f t="shared" si="38"/>
        <v>7.0484581497797266E-2</v>
      </c>
      <c r="Q40" s="104">
        <f t="shared" si="35"/>
        <v>100.95</v>
      </c>
      <c r="R40" s="104">
        <f t="shared" si="36"/>
        <v>10.150000000000006</v>
      </c>
      <c r="S40" s="104">
        <f t="shared" si="39"/>
        <v>103.02250000000012</v>
      </c>
      <c r="T40" s="123">
        <f t="shared" si="40"/>
        <v>0.11178414096916306</v>
      </c>
      <c r="U40" s="104">
        <f t="shared" si="22"/>
        <v>97.617448354532684</v>
      </c>
      <c r="V40" s="104">
        <f t="shared" si="23"/>
        <v>6.8174483545326865</v>
      </c>
      <c r="W40" s="104">
        <f t="shared" si="24"/>
        <v>46.477602066720436</v>
      </c>
      <c r="X40" s="123">
        <f t="shared" si="25"/>
        <v>7.5082030336263067E-2</v>
      </c>
      <c r="Y40" s="104">
        <f t="shared" si="29"/>
        <v>98.95</v>
      </c>
      <c r="Z40" s="104">
        <f t="shared" si="30"/>
        <v>99.262499999999989</v>
      </c>
      <c r="AA40" s="106">
        <f t="shared" si="31"/>
        <v>0.91474625362045092</v>
      </c>
      <c r="AB40" s="119">
        <f t="shared" si="5"/>
        <v>0.91636363323751524</v>
      </c>
      <c r="AC40" s="104">
        <f t="shared" si="6"/>
        <v>99.087301925332142</v>
      </c>
      <c r="AD40" s="104">
        <f t="shared" si="7"/>
        <v>98.925900000000013</v>
      </c>
      <c r="AE40" s="103">
        <f t="shared" si="8"/>
        <v>90.652097145291123</v>
      </c>
      <c r="AF40" s="104">
        <f t="shared" si="9"/>
        <v>0.14790285470887454</v>
      </c>
      <c r="AG40" s="104">
        <f t="shared" si="10"/>
        <v>2.1875254431034451E-2</v>
      </c>
      <c r="AH40" s="105">
        <f t="shared" si="11"/>
        <v>1.6288860650757108E-3</v>
      </c>
      <c r="AI40" s="1">
        <v>36</v>
      </c>
      <c r="AJ40" s="136">
        <f t="shared" si="12"/>
        <v>1</v>
      </c>
      <c r="AK40" s="136">
        <f t="shared" si="13"/>
        <v>0</v>
      </c>
      <c r="AL40" s="136">
        <f t="shared" si="14"/>
        <v>0</v>
      </c>
      <c r="AM40" s="136">
        <f t="shared" si="15"/>
        <v>0</v>
      </c>
      <c r="AN40" s="121">
        <v>90.972304778554786</v>
      </c>
      <c r="AO40" s="121">
        <v>-0.1723047785547891</v>
      </c>
      <c r="AP40" s="104">
        <f t="shared" si="16"/>
        <v>0.1723047785547891</v>
      </c>
      <c r="AQ40" s="104">
        <f t="shared" si="17"/>
        <v>2.9688936712814907E-2</v>
      </c>
      <c r="AR40" s="123">
        <f t="shared" si="18"/>
        <v>1.8976297197663998E-3</v>
      </c>
    </row>
    <row r="41" spans="1:44" x14ac:dyDescent="0.25">
      <c r="A41" s="1">
        <v>38</v>
      </c>
      <c r="B41" s="110"/>
      <c r="C41" s="1">
        <v>2</v>
      </c>
      <c r="D41" s="1">
        <v>97.5</v>
      </c>
      <c r="E41" s="104">
        <f t="shared" si="19"/>
        <v>90.8</v>
      </c>
      <c r="F41" s="104">
        <f t="shared" si="4"/>
        <v>6.7000000000000028</v>
      </c>
      <c r="G41" s="104">
        <f t="shared" si="20"/>
        <v>44.890000000000036</v>
      </c>
      <c r="H41" s="123">
        <f t="shared" si="21"/>
        <v>6.8717948717948743E-2</v>
      </c>
      <c r="I41" s="104">
        <f t="shared" si="26"/>
        <v>99.433333333333337</v>
      </c>
      <c r="J41" s="104">
        <f t="shared" si="27"/>
        <v>1.9333333333333371</v>
      </c>
      <c r="K41" s="104">
        <f t="shared" si="28"/>
        <v>3.7377777777777923</v>
      </c>
      <c r="L41" s="123">
        <f t="shared" si="32"/>
        <v>1.9829059829059869E-2</v>
      </c>
      <c r="M41" s="104">
        <f t="shared" si="33"/>
        <v>98.024999999999991</v>
      </c>
      <c r="N41" s="104">
        <f t="shared" si="34"/>
        <v>0.52499999999999147</v>
      </c>
      <c r="O41" s="104">
        <f t="shared" si="37"/>
        <v>0.27562499999999107</v>
      </c>
      <c r="P41" s="123">
        <f t="shared" si="38"/>
        <v>5.3846153846152968E-3</v>
      </c>
      <c r="Q41" s="104">
        <f t="shared" si="35"/>
        <v>98.390000000000015</v>
      </c>
      <c r="R41" s="104">
        <f t="shared" si="36"/>
        <v>0.89000000000001478</v>
      </c>
      <c r="S41" s="104">
        <f t="shared" si="39"/>
        <v>0.79210000000002634</v>
      </c>
      <c r="T41" s="123">
        <f t="shared" si="40"/>
        <v>9.1282051282052801E-3</v>
      </c>
      <c r="U41" s="104">
        <f t="shared" si="22"/>
        <v>96.259028966209769</v>
      </c>
      <c r="V41" s="104">
        <f t="shared" si="23"/>
        <v>1.2409710337902311</v>
      </c>
      <c r="W41" s="104">
        <f t="shared" si="24"/>
        <v>1.540009106706395</v>
      </c>
      <c r="X41" s="123">
        <f t="shared" si="25"/>
        <v>1.2727908038874166E-2</v>
      </c>
      <c r="Y41" s="104">
        <f t="shared" si="29"/>
        <v>99.574999999999989</v>
      </c>
      <c r="Z41" s="104">
        <f t="shared" si="30"/>
        <v>99.787499999999994</v>
      </c>
      <c r="AA41" s="106">
        <f t="shared" si="31"/>
        <v>0.97707628711010908</v>
      </c>
      <c r="AB41" s="119">
        <f t="shared" si="5"/>
        <v>0.96897179623044882</v>
      </c>
      <c r="AC41" s="104">
        <f t="shared" si="6"/>
        <v>100.62212375974228</v>
      </c>
      <c r="AD41" s="104">
        <f t="shared" si="7"/>
        <v>99.549599999999998</v>
      </c>
      <c r="AE41" s="103">
        <f t="shared" si="8"/>
        <v>96.460754726022685</v>
      </c>
      <c r="AF41" s="104">
        <f t="shared" si="9"/>
        <v>1.0392452739773148</v>
      </c>
      <c r="AG41" s="104">
        <f t="shared" si="10"/>
        <v>1.0800307394841842</v>
      </c>
      <c r="AH41" s="105">
        <f t="shared" si="11"/>
        <v>1.0658925886946818E-2</v>
      </c>
      <c r="AI41" s="1">
        <v>37</v>
      </c>
      <c r="AJ41" s="136">
        <f t="shared" si="12"/>
        <v>0</v>
      </c>
      <c r="AK41" s="136">
        <f t="shared" si="13"/>
        <v>1</v>
      </c>
      <c r="AL41" s="136">
        <f t="shared" si="14"/>
        <v>0</v>
      </c>
      <c r="AM41" s="136">
        <f t="shared" si="15"/>
        <v>0</v>
      </c>
      <c r="AN41" s="121">
        <v>96.238971445221466</v>
      </c>
      <c r="AO41" s="121">
        <v>1.2610285547785338</v>
      </c>
      <c r="AP41" s="104">
        <f t="shared" si="16"/>
        <v>1.2610285547785338</v>
      </c>
      <c r="AQ41" s="104">
        <f t="shared" si="17"/>
        <v>1.5901930159668376</v>
      </c>
      <c r="AR41" s="123">
        <f t="shared" si="18"/>
        <v>1.2933626202856758E-2</v>
      </c>
    </row>
    <row r="42" spans="1:44" x14ac:dyDescent="0.25">
      <c r="A42" s="1">
        <v>39</v>
      </c>
      <c r="B42" s="110"/>
      <c r="C42" s="1">
        <v>3</v>
      </c>
      <c r="D42" s="1">
        <v>98.1</v>
      </c>
      <c r="E42" s="104">
        <f t="shared" si="19"/>
        <v>97.5</v>
      </c>
      <c r="F42" s="104">
        <f t="shared" si="4"/>
        <v>0.59999999999999432</v>
      </c>
      <c r="G42" s="104">
        <f t="shared" si="20"/>
        <v>0.35999999999999316</v>
      </c>
      <c r="H42" s="123">
        <f t="shared" si="21"/>
        <v>6.1162079510702792E-3</v>
      </c>
      <c r="I42" s="104">
        <f t="shared" si="26"/>
        <v>100.06666666666666</v>
      </c>
      <c r="J42" s="104">
        <f t="shared" si="27"/>
        <v>1.9666666666666686</v>
      </c>
      <c r="K42" s="104">
        <f t="shared" si="28"/>
        <v>3.8677777777777851</v>
      </c>
      <c r="L42" s="123">
        <f t="shared" si="32"/>
        <v>2.0047570506286125E-2</v>
      </c>
      <c r="M42" s="104">
        <f t="shared" si="33"/>
        <v>98.95</v>
      </c>
      <c r="N42" s="104">
        <f t="shared" si="34"/>
        <v>0.85000000000000853</v>
      </c>
      <c r="O42" s="104">
        <f t="shared" si="37"/>
        <v>0.72250000000001446</v>
      </c>
      <c r="P42" s="123">
        <f t="shared" si="38"/>
        <v>8.6646279306830647E-3</v>
      </c>
      <c r="Q42" s="104">
        <f t="shared" si="35"/>
        <v>98.18</v>
      </c>
      <c r="R42" s="104">
        <f t="shared" si="36"/>
        <v>8.0000000000012506E-2</v>
      </c>
      <c r="S42" s="104">
        <f t="shared" si="39"/>
        <v>6.4000000000020013E-3</v>
      </c>
      <c r="T42" s="123">
        <f t="shared" si="40"/>
        <v>8.1549439347617238E-4</v>
      </c>
      <c r="U42" s="104">
        <f t="shared" si="22"/>
        <v>96.506300236189688</v>
      </c>
      <c r="V42" s="104">
        <f t="shared" si="23"/>
        <v>1.5936997638103065</v>
      </c>
      <c r="W42" s="104">
        <f t="shared" si="24"/>
        <v>2.5398789371690267</v>
      </c>
      <c r="X42" s="123">
        <f t="shared" si="25"/>
        <v>1.6245665278392524E-2</v>
      </c>
      <c r="Y42" s="104">
        <f t="shared" si="29"/>
        <v>100</v>
      </c>
      <c r="Z42" s="104">
        <f t="shared" si="30"/>
        <v>100.02500000000001</v>
      </c>
      <c r="AA42" s="106">
        <f t="shared" si="31"/>
        <v>0.98075481129717557</v>
      </c>
      <c r="AB42" s="119">
        <f t="shared" si="5"/>
        <v>0.97533962108872041</v>
      </c>
      <c r="AC42" s="104">
        <f t="shared" si="6"/>
        <v>100.58034953044982</v>
      </c>
      <c r="AD42" s="104">
        <f t="shared" si="7"/>
        <v>100.17330000000001</v>
      </c>
      <c r="AE42" s="103">
        <f t="shared" si="8"/>
        <v>97.70298846520673</v>
      </c>
      <c r="AF42" s="104">
        <f t="shared" si="9"/>
        <v>0.39701153479326479</v>
      </c>
      <c r="AG42" s="104">
        <f t="shared" si="10"/>
        <v>0.1576181587589037</v>
      </c>
      <c r="AH42" s="105">
        <f t="shared" si="11"/>
        <v>4.0470085096153399E-3</v>
      </c>
      <c r="AI42" s="1">
        <v>38</v>
      </c>
      <c r="AJ42" s="136">
        <f t="shared" si="12"/>
        <v>0</v>
      </c>
      <c r="AK42" s="136">
        <f t="shared" si="13"/>
        <v>0</v>
      </c>
      <c r="AL42" s="136">
        <f t="shared" si="14"/>
        <v>1</v>
      </c>
      <c r="AM42" s="136">
        <f t="shared" si="15"/>
        <v>0</v>
      </c>
      <c r="AN42" s="121">
        <v>97.297304778554789</v>
      </c>
      <c r="AO42" s="121">
        <v>0.80269522144520522</v>
      </c>
      <c r="AP42" s="104">
        <f t="shared" si="16"/>
        <v>0.80269522144520522</v>
      </c>
      <c r="AQ42" s="104">
        <f t="shared" si="17"/>
        <v>0.64431961853096709</v>
      </c>
      <c r="AR42" s="123">
        <f t="shared" si="18"/>
        <v>8.1824181594822142E-3</v>
      </c>
    </row>
    <row r="43" spans="1:44" x14ac:dyDescent="0.25">
      <c r="A43" s="1">
        <v>40</v>
      </c>
      <c r="B43" s="138"/>
      <c r="C43" s="1">
        <v>4</v>
      </c>
      <c r="D43" s="139">
        <v>113.6</v>
      </c>
      <c r="E43" s="104">
        <f t="shared" si="19"/>
        <v>98.1</v>
      </c>
      <c r="F43" s="104">
        <f t="shared" si="4"/>
        <v>15.5</v>
      </c>
      <c r="G43" s="104">
        <f t="shared" si="20"/>
        <v>240.25</v>
      </c>
      <c r="H43" s="123">
        <f t="shared" si="21"/>
        <v>0.136443661971831</v>
      </c>
      <c r="I43" s="104">
        <f t="shared" si="26"/>
        <v>95.466666666666654</v>
      </c>
      <c r="J43" s="104">
        <f t="shared" si="27"/>
        <v>18.13333333333334</v>
      </c>
      <c r="K43" s="104">
        <f t="shared" si="28"/>
        <v>328.81777777777802</v>
      </c>
      <c r="L43" s="123">
        <f t="shared" si="32"/>
        <v>0.15962441314553996</v>
      </c>
      <c r="M43" s="104">
        <f t="shared" si="33"/>
        <v>99.574999999999989</v>
      </c>
      <c r="N43" s="104">
        <f t="shared" si="34"/>
        <v>14.025000000000006</v>
      </c>
      <c r="O43" s="104">
        <f t="shared" si="37"/>
        <v>196.70062500000017</v>
      </c>
      <c r="P43" s="123">
        <f t="shared" si="38"/>
        <v>0.12345950704225357</v>
      </c>
      <c r="Q43" s="104">
        <f t="shared" si="35"/>
        <v>97.84</v>
      </c>
      <c r="R43" s="104">
        <f t="shared" si="36"/>
        <v>15.759999999999991</v>
      </c>
      <c r="S43" s="104">
        <f t="shared" si="39"/>
        <v>248.37759999999972</v>
      </c>
      <c r="T43" s="123">
        <f t="shared" si="40"/>
        <v>0.13873239436619711</v>
      </c>
      <c r="U43" s="104">
        <f t="shared" si="22"/>
        <v>96.823854920250668</v>
      </c>
      <c r="V43" s="104">
        <f t="shared" si="23"/>
        <v>16.776145079749327</v>
      </c>
      <c r="W43" s="104">
        <f t="shared" si="24"/>
        <v>281.43904373679754</v>
      </c>
      <c r="X43" s="123">
        <f t="shared" si="25"/>
        <v>0.14767733344849759</v>
      </c>
      <c r="Y43" s="104">
        <f t="shared" si="29"/>
        <v>100.05</v>
      </c>
      <c r="Z43" s="104">
        <f t="shared" si="30"/>
        <v>99.137499999999989</v>
      </c>
      <c r="AA43" s="106">
        <f t="shared" si="31"/>
        <v>1.1458832429706216</v>
      </c>
      <c r="AB43" s="119">
        <f t="shared" si="5"/>
        <v>1.0447804128058191</v>
      </c>
      <c r="AC43" s="104">
        <f t="shared" si="6"/>
        <v>108.73098175234787</v>
      </c>
      <c r="AD43" s="104">
        <f t="shared" si="7"/>
        <v>100.797</v>
      </c>
      <c r="AE43" s="103">
        <f t="shared" si="8"/>
        <v>105.31073126958815</v>
      </c>
      <c r="AF43" s="104">
        <f t="shared" si="9"/>
        <v>8.2892687304118482</v>
      </c>
      <c r="AG43" s="104">
        <f t="shared" si="10"/>
        <v>68.711976084983647</v>
      </c>
      <c r="AH43" s="105">
        <f t="shared" si="11"/>
        <v>7.2968914880385996E-2</v>
      </c>
      <c r="AI43" s="1">
        <v>39</v>
      </c>
      <c r="AJ43" s="136">
        <f t="shared" si="12"/>
        <v>0</v>
      </c>
      <c r="AK43" s="136">
        <f t="shared" si="13"/>
        <v>0</v>
      </c>
      <c r="AL43" s="136">
        <f t="shared" si="14"/>
        <v>0</v>
      </c>
      <c r="AM43" s="136">
        <f t="shared" si="15"/>
        <v>1</v>
      </c>
      <c r="AN43" s="121">
        <v>112.73897144522145</v>
      </c>
      <c r="AO43" s="121">
        <v>0.86102855477854234</v>
      </c>
      <c r="AP43" s="104">
        <f t="shared" si="16"/>
        <v>0.86102855477854234</v>
      </c>
      <c r="AQ43" s="104">
        <f t="shared" si="17"/>
        <v>0.74137017214402534</v>
      </c>
      <c r="AR43" s="123">
        <f t="shared" si="18"/>
        <v>7.5794767145998454E-3</v>
      </c>
    </row>
    <row r="44" spans="1:44" x14ac:dyDescent="0.25">
      <c r="A44" s="1">
        <v>41</v>
      </c>
      <c r="B44" s="135" t="s">
        <v>65</v>
      </c>
      <c r="C44" s="1">
        <v>1</v>
      </c>
      <c r="D44" s="139">
        <v>91</v>
      </c>
      <c r="E44" s="104">
        <f t="shared" si="19"/>
        <v>113.6</v>
      </c>
      <c r="F44" s="104">
        <f t="shared" si="4"/>
        <v>22.599999999999994</v>
      </c>
      <c r="G44" s="104">
        <f t="shared" si="20"/>
        <v>510.75999999999976</v>
      </c>
      <c r="H44" s="123">
        <f t="shared" si="21"/>
        <v>0.2483516483516483</v>
      </c>
      <c r="I44" s="104">
        <f t="shared" si="26"/>
        <v>103.06666666666666</v>
      </c>
      <c r="J44" s="104">
        <f t="shared" si="27"/>
        <v>12.066666666666663</v>
      </c>
      <c r="K44" s="104">
        <f t="shared" si="28"/>
        <v>145.60444444444434</v>
      </c>
      <c r="L44" s="123">
        <f t="shared" si="32"/>
        <v>0.13260073260073255</v>
      </c>
      <c r="M44" s="104">
        <f t="shared" si="33"/>
        <v>100</v>
      </c>
      <c r="N44" s="104">
        <f t="shared" si="34"/>
        <v>9</v>
      </c>
      <c r="O44" s="104">
        <f t="shared" si="37"/>
        <v>81</v>
      </c>
      <c r="P44" s="123">
        <f t="shared" si="38"/>
        <v>9.8901098901098897E-2</v>
      </c>
      <c r="Q44" s="104">
        <f t="shared" si="35"/>
        <v>103.45</v>
      </c>
      <c r="R44" s="104">
        <f t="shared" si="36"/>
        <v>12.450000000000003</v>
      </c>
      <c r="S44" s="104">
        <f t="shared" si="39"/>
        <v>155.00250000000008</v>
      </c>
      <c r="T44" s="123">
        <f t="shared" si="40"/>
        <v>0.13681318681318685</v>
      </c>
      <c r="U44" s="104">
        <f t="shared" si="22"/>
        <v>100.16660715723656</v>
      </c>
      <c r="V44" s="104">
        <f t="shared" si="23"/>
        <v>9.1666071572365553</v>
      </c>
      <c r="W44" s="104">
        <f t="shared" si="24"/>
        <v>84.026686775100444</v>
      </c>
      <c r="X44" s="123">
        <f t="shared" si="25"/>
        <v>0.10073194678281928</v>
      </c>
      <c r="Y44" s="104">
        <f t="shared" si="29"/>
        <v>98.224999999999994</v>
      </c>
      <c r="Z44" s="104">
        <f t="shared" si="30"/>
        <v>98.775000000000006</v>
      </c>
      <c r="AA44" s="106">
        <f t="shared" si="31"/>
        <v>0.92128575044292582</v>
      </c>
      <c r="AB44" s="119">
        <f t="shared" si="5"/>
        <v>0.91636363323751524</v>
      </c>
      <c r="AC44" s="104">
        <f t="shared" si="6"/>
        <v>99.305555894330666</v>
      </c>
      <c r="AD44" s="104">
        <f t="shared" si="7"/>
        <v>101.42070000000001</v>
      </c>
      <c r="AE44" s="103">
        <f t="shared" si="8"/>
        <v>92.938241137492071</v>
      </c>
      <c r="AF44" s="104">
        <f t="shared" si="9"/>
        <v>1.9382411374920707</v>
      </c>
      <c r="AG44" s="104">
        <f t="shared" si="10"/>
        <v>3.7567787070665561</v>
      </c>
      <c r="AH44" s="105">
        <f t="shared" si="11"/>
        <v>2.1299353159253524E-2</v>
      </c>
      <c r="AI44" s="1">
        <v>40</v>
      </c>
      <c r="AJ44" s="136">
        <f t="shared" si="12"/>
        <v>1</v>
      </c>
      <c r="AK44" s="136">
        <f t="shared" si="13"/>
        <v>0</v>
      </c>
      <c r="AL44" s="136">
        <f t="shared" si="14"/>
        <v>0</v>
      </c>
      <c r="AM44" s="136">
        <f t="shared" si="15"/>
        <v>0</v>
      </c>
      <c r="AN44" s="121">
        <v>93.309629953379954</v>
      </c>
      <c r="AO44" s="121">
        <v>-2.3096299533799538</v>
      </c>
      <c r="AP44" s="104">
        <f t="shared" si="16"/>
        <v>2.3096299533799538</v>
      </c>
      <c r="AQ44" s="104">
        <f t="shared" si="17"/>
        <v>5.3343905215498877</v>
      </c>
      <c r="AR44" s="123">
        <f t="shared" si="18"/>
        <v>2.5380548938241251E-2</v>
      </c>
    </row>
    <row r="45" spans="1:44" x14ac:dyDescent="0.25">
      <c r="A45" s="1">
        <v>42</v>
      </c>
      <c r="B45" s="110"/>
      <c r="C45" s="1">
        <v>2</v>
      </c>
      <c r="D45" s="139">
        <v>90.2</v>
      </c>
      <c r="E45" s="104">
        <f t="shared" si="19"/>
        <v>91</v>
      </c>
      <c r="F45" s="104">
        <f t="shared" si="4"/>
        <v>0.79999999999999716</v>
      </c>
      <c r="G45" s="104">
        <f t="shared" si="20"/>
        <v>0.63999999999999546</v>
      </c>
      <c r="H45" s="123">
        <f t="shared" si="21"/>
        <v>8.8691796008868867E-3</v>
      </c>
      <c r="I45" s="104">
        <f t="shared" si="26"/>
        <v>100.89999999999999</v>
      </c>
      <c r="J45" s="104">
        <f t="shared" si="27"/>
        <v>10.699999999999989</v>
      </c>
      <c r="K45" s="104">
        <f t="shared" si="28"/>
        <v>114.48999999999975</v>
      </c>
      <c r="L45" s="123">
        <f t="shared" si="32"/>
        <v>0.1186252771618624</v>
      </c>
      <c r="M45" s="104">
        <f t="shared" si="33"/>
        <v>100.05</v>
      </c>
      <c r="N45" s="104">
        <f t="shared" si="34"/>
        <v>9.8499999999999943</v>
      </c>
      <c r="O45" s="104">
        <f t="shared" si="37"/>
        <v>97.022499999999894</v>
      </c>
      <c r="P45" s="123">
        <f t="shared" si="38"/>
        <v>0.10920177383592011</v>
      </c>
      <c r="Q45" s="104">
        <f t="shared" si="35"/>
        <v>99.85</v>
      </c>
      <c r="R45" s="104">
        <f t="shared" si="36"/>
        <v>9.6499999999999915</v>
      </c>
      <c r="S45" s="104">
        <f t="shared" si="39"/>
        <v>93.122499999999832</v>
      </c>
      <c r="T45" s="123">
        <f t="shared" si="40"/>
        <v>0.10698447893569835</v>
      </c>
      <c r="U45" s="104">
        <f t="shared" si="22"/>
        <v>98.340103128166675</v>
      </c>
      <c r="V45" s="104">
        <f t="shared" si="23"/>
        <v>8.1401031281666718</v>
      </c>
      <c r="W45" s="104">
        <f t="shared" si="24"/>
        <v>66.261278937188834</v>
      </c>
      <c r="X45" s="123">
        <f t="shared" si="25"/>
        <v>9.0245045766814538E-2</v>
      </c>
      <c r="Y45" s="104">
        <f t="shared" si="29"/>
        <v>99.325000000000003</v>
      </c>
      <c r="Z45" s="104">
        <f t="shared" si="30"/>
        <v>100.05000000000001</v>
      </c>
      <c r="AA45" s="106">
        <f t="shared" si="31"/>
        <v>0.90154922538730631</v>
      </c>
      <c r="AB45" s="119">
        <f t="shared" si="5"/>
        <v>0.96897179623044882</v>
      </c>
      <c r="AC45" s="104">
        <f t="shared" si="6"/>
        <v>93.088364750038508</v>
      </c>
      <c r="AD45" s="104">
        <f t="shared" si="7"/>
        <v>102.04440000000001</v>
      </c>
      <c r="AE45" s="103">
        <f t="shared" si="8"/>
        <v>98.878145563258428</v>
      </c>
      <c r="AF45" s="104">
        <f t="shared" si="9"/>
        <v>8.6781455632584255</v>
      </c>
      <c r="AG45" s="104">
        <f t="shared" si="10"/>
        <v>75.310210417101899</v>
      </c>
      <c r="AH45" s="105">
        <f t="shared" si="11"/>
        <v>9.6210039503973666E-2</v>
      </c>
      <c r="AI45" s="1">
        <v>41</v>
      </c>
      <c r="AJ45" s="136">
        <f t="shared" si="12"/>
        <v>0</v>
      </c>
      <c r="AK45" s="136">
        <f t="shared" si="13"/>
        <v>1</v>
      </c>
      <c r="AL45" s="136">
        <f t="shared" si="14"/>
        <v>0</v>
      </c>
      <c r="AM45" s="136">
        <f t="shared" si="15"/>
        <v>0</v>
      </c>
      <c r="AN45" s="121">
        <v>98.576296620046634</v>
      </c>
      <c r="AO45" s="121">
        <v>-8.3762966200466309</v>
      </c>
      <c r="AP45" s="104">
        <f t="shared" si="16"/>
        <v>8.3762966200466309</v>
      </c>
      <c r="AQ45" s="104">
        <f t="shared" si="17"/>
        <v>70.162345067004608</v>
      </c>
      <c r="AR45" s="123">
        <f t="shared" si="18"/>
        <v>9.2863598891869514E-2</v>
      </c>
    </row>
    <row r="46" spans="1:44" x14ac:dyDescent="0.25">
      <c r="A46" s="1">
        <v>43</v>
      </c>
      <c r="B46" s="110"/>
      <c r="C46" s="1">
        <v>3</v>
      </c>
      <c r="D46" s="139">
        <v>102.5</v>
      </c>
      <c r="E46" s="104">
        <f t="shared" si="19"/>
        <v>90.2</v>
      </c>
      <c r="F46" s="104">
        <f t="shared" si="4"/>
        <v>12.299999999999997</v>
      </c>
      <c r="G46" s="104">
        <f t="shared" si="20"/>
        <v>151.28999999999994</v>
      </c>
      <c r="H46" s="123">
        <f t="shared" si="21"/>
        <v>0.11999999999999997</v>
      </c>
      <c r="I46" s="104">
        <f t="shared" si="26"/>
        <v>98.266666666666666</v>
      </c>
      <c r="J46" s="104">
        <f t="shared" si="27"/>
        <v>4.2333333333333343</v>
      </c>
      <c r="K46" s="104">
        <f t="shared" si="28"/>
        <v>17.92111111111112</v>
      </c>
      <c r="L46" s="123">
        <f t="shared" si="32"/>
        <v>4.1300813008130093E-2</v>
      </c>
      <c r="M46" s="104">
        <f t="shared" si="33"/>
        <v>98.224999999999994</v>
      </c>
      <c r="N46" s="104">
        <f t="shared" si="34"/>
        <v>4.2750000000000057</v>
      </c>
      <c r="O46" s="104">
        <f t="shared" si="37"/>
        <v>18.275625000000048</v>
      </c>
      <c r="P46" s="123">
        <f t="shared" si="38"/>
        <v>4.170731707317079E-2</v>
      </c>
      <c r="Q46" s="104">
        <f t="shared" si="35"/>
        <v>95.91</v>
      </c>
      <c r="R46" s="104">
        <f t="shared" si="36"/>
        <v>6.5900000000000034</v>
      </c>
      <c r="S46" s="104">
        <f t="shared" si="39"/>
        <v>43.428100000000043</v>
      </c>
      <c r="T46" s="123">
        <f t="shared" si="40"/>
        <v>6.4292682926829298E-2</v>
      </c>
      <c r="U46" s="104">
        <f t="shared" si="22"/>
        <v>96.718136471844616</v>
      </c>
      <c r="V46" s="104">
        <f t="shared" si="23"/>
        <v>5.7818635281553838</v>
      </c>
      <c r="W46" s="104">
        <f t="shared" si="24"/>
        <v>33.429945858213422</v>
      </c>
      <c r="X46" s="123">
        <f t="shared" si="25"/>
        <v>5.6408424664930575E-2</v>
      </c>
      <c r="Y46" s="104">
        <f t="shared" si="29"/>
        <v>100.77500000000001</v>
      </c>
      <c r="Z46" s="104">
        <f t="shared" si="30"/>
        <v>101.11250000000001</v>
      </c>
      <c r="AA46" s="106">
        <f t="shared" si="31"/>
        <v>1.0137223389788601</v>
      </c>
      <c r="AB46" s="119">
        <f t="shared" si="5"/>
        <v>0.97533962108872041</v>
      </c>
      <c r="AC46" s="104">
        <f t="shared" si="6"/>
        <v>105.09159864292668</v>
      </c>
      <c r="AD46" s="104">
        <f t="shared" si="7"/>
        <v>102.66810000000001</v>
      </c>
      <c r="AE46" s="103">
        <f t="shared" si="8"/>
        <v>100.13626575189886</v>
      </c>
      <c r="AF46" s="104">
        <f t="shared" si="9"/>
        <v>2.3637342481011387</v>
      </c>
      <c r="AG46" s="104">
        <f t="shared" si="10"/>
        <v>5.5872395956462562</v>
      </c>
      <c r="AH46" s="105">
        <f t="shared" si="11"/>
        <v>2.3060821932694035E-2</v>
      </c>
      <c r="AI46" s="1">
        <v>42</v>
      </c>
      <c r="AJ46" s="136">
        <f t="shared" si="12"/>
        <v>0</v>
      </c>
      <c r="AK46" s="136">
        <f t="shared" si="13"/>
        <v>0</v>
      </c>
      <c r="AL46" s="136">
        <f t="shared" si="14"/>
        <v>1</v>
      </c>
      <c r="AM46" s="136">
        <f t="shared" si="15"/>
        <v>0</v>
      </c>
      <c r="AN46" s="121">
        <v>99.634629953379957</v>
      </c>
      <c r="AO46" s="121">
        <v>2.8653700466200434</v>
      </c>
      <c r="AP46" s="104">
        <f t="shared" si="16"/>
        <v>2.8653700466200434</v>
      </c>
      <c r="AQ46" s="104">
        <f t="shared" si="17"/>
        <v>8.2103455040673499</v>
      </c>
      <c r="AR46" s="123">
        <f t="shared" si="18"/>
        <v>2.7954829723122375E-2</v>
      </c>
    </row>
    <row r="47" spans="1:44" x14ac:dyDescent="0.25">
      <c r="A47" s="1">
        <v>44</v>
      </c>
      <c r="B47" s="138"/>
      <c r="C47" s="1">
        <v>4</v>
      </c>
      <c r="D47" s="139">
        <v>119.4</v>
      </c>
      <c r="E47" s="104">
        <f t="shared" si="19"/>
        <v>102.5</v>
      </c>
      <c r="F47" s="104">
        <f t="shared" si="4"/>
        <v>16.900000000000006</v>
      </c>
      <c r="G47" s="104">
        <f t="shared" si="20"/>
        <v>285.61000000000018</v>
      </c>
      <c r="H47" s="123">
        <f t="shared" si="21"/>
        <v>0.1415410385259632</v>
      </c>
      <c r="I47" s="104">
        <f t="shared" si="26"/>
        <v>94.566666666666663</v>
      </c>
      <c r="J47" s="104">
        <f t="shared" si="27"/>
        <v>24.833333333333343</v>
      </c>
      <c r="K47" s="104">
        <f t="shared" si="28"/>
        <v>616.69444444444491</v>
      </c>
      <c r="L47" s="123">
        <f t="shared" si="32"/>
        <v>0.20798436627582365</v>
      </c>
      <c r="M47" s="104">
        <f t="shared" si="33"/>
        <v>99.325000000000003</v>
      </c>
      <c r="N47" s="104">
        <f t="shared" si="34"/>
        <v>20.075000000000003</v>
      </c>
      <c r="O47" s="104">
        <f t="shared" si="37"/>
        <v>403.00562500000012</v>
      </c>
      <c r="P47" s="123">
        <f t="shared" si="38"/>
        <v>0.16813232830820773</v>
      </c>
      <c r="Q47" s="104">
        <f t="shared" si="35"/>
        <v>97.62</v>
      </c>
      <c r="R47" s="104">
        <f t="shared" si="36"/>
        <v>21.78</v>
      </c>
      <c r="S47" s="104">
        <f t="shared" si="39"/>
        <v>474.36840000000007</v>
      </c>
      <c r="T47" s="123">
        <f t="shared" si="40"/>
        <v>0.18241206030150753</v>
      </c>
      <c r="U47" s="104">
        <f t="shared" si="22"/>
        <v>97.870209081541987</v>
      </c>
      <c r="V47" s="104">
        <f t="shared" si="23"/>
        <v>21.529790918458019</v>
      </c>
      <c r="W47" s="104">
        <f t="shared" si="24"/>
        <v>463.53189699251737</v>
      </c>
      <c r="X47" s="123">
        <f t="shared" si="25"/>
        <v>0.18031650685475728</v>
      </c>
      <c r="Y47" s="104">
        <f t="shared" si="29"/>
        <v>101.45</v>
      </c>
      <c r="Z47" s="104">
        <f t="shared" si="30"/>
        <v>103.47499999999999</v>
      </c>
      <c r="AA47" s="106">
        <f t="shared" si="31"/>
        <v>1.1539019086735929</v>
      </c>
      <c r="AB47" s="119">
        <f t="shared" si="5"/>
        <v>1.0447804128058191</v>
      </c>
      <c r="AC47" s="104">
        <f t="shared" si="6"/>
        <v>114.28238751083043</v>
      </c>
      <c r="AD47" s="104">
        <f t="shared" si="7"/>
        <v>103.29180000000001</v>
      </c>
      <c r="AE47" s="103">
        <f t="shared" si="8"/>
        <v>107.91724944345611</v>
      </c>
      <c r="AF47" s="104">
        <f t="shared" si="9"/>
        <v>11.482750556543891</v>
      </c>
      <c r="AG47" s="104">
        <f t="shared" si="10"/>
        <v>131.85356034380905</v>
      </c>
      <c r="AH47" s="105">
        <f t="shared" si="11"/>
        <v>9.617044017205939E-2</v>
      </c>
      <c r="AI47" s="1">
        <v>43</v>
      </c>
      <c r="AJ47" s="136">
        <f t="shared" si="12"/>
        <v>0</v>
      </c>
      <c r="AK47" s="136">
        <f t="shared" si="13"/>
        <v>0</v>
      </c>
      <c r="AL47" s="136">
        <f t="shared" si="14"/>
        <v>0</v>
      </c>
      <c r="AM47" s="136">
        <f t="shared" si="15"/>
        <v>1</v>
      </c>
      <c r="AN47" s="121">
        <v>115.07629662004663</v>
      </c>
      <c r="AO47" s="121">
        <v>4.323703379953372</v>
      </c>
      <c r="AP47" s="104">
        <f t="shared" si="16"/>
        <v>4.323703379953372</v>
      </c>
      <c r="AQ47" s="104">
        <f t="shared" si="17"/>
        <v>18.694410917820214</v>
      </c>
      <c r="AR47" s="123">
        <f t="shared" si="18"/>
        <v>3.6211921105137115E-2</v>
      </c>
    </row>
    <row r="48" spans="1:44" x14ac:dyDescent="0.25">
      <c r="A48" s="1">
        <v>45</v>
      </c>
      <c r="B48" s="135" t="s">
        <v>66</v>
      </c>
      <c r="C48" s="1">
        <v>1</v>
      </c>
      <c r="D48" s="139">
        <v>93.7</v>
      </c>
      <c r="E48" s="104">
        <f t="shared" si="19"/>
        <v>119.4</v>
      </c>
      <c r="F48" s="104">
        <f t="shared" si="4"/>
        <v>25.700000000000003</v>
      </c>
      <c r="G48" s="104">
        <f t="shared" si="20"/>
        <v>660.49000000000012</v>
      </c>
      <c r="H48" s="123">
        <f t="shared" si="21"/>
        <v>0.27427961579509075</v>
      </c>
      <c r="I48" s="104">
        <f t="shared" si="26"/>
        <v>104.03333333333335</v>
      </c>
      <c r="J48" s="104">
        <f t="shared" si="27"/>
        <v>10.333333333333343</v>
      </c>
      <c r="K48" s="104">
        <f t="shared" si="28"/>
        <v>106.77777777777797</v>
      </c>
      <c r="L48" s="123">
        <f t="shared" si="32"/>
        <v>0.11028103877623631</v>
      </c>
      <c r="M48" s="104">
        <f t="shared" si="33"/>
        <v>100.77500000000001</v>
      </c>
      <c r="N48" s="104">
        <f t="shared" si="34"/>
        <v>7.0750000000000028</v>
      </c>
      <c r="O48" s="104">
        <f t="shared" si="37"/>
        <v>50.055625000000042</v>
      </c>
      <c r="P48" s="123">
        <f t="shared" si="38"/>
        <v>7.5506937033084337E-2</v>
      </c>
      <c r="Q48" s="104">
        <f t="shared" si="35"/>
        <v>105.65</v>
      </c>
      <c r="R48" s="104">
        <f t="shared" si="36"/>
        <v>11.950000000000003</v>
      </c>
      <c r="S48" s="104">
        <f t="shared" si="39"/>
        <v>142.80250000000007</v>
      </c>
      <c r="T48" s="123">
        <f t="shared" si="40"/>
        <v>0.12753468516542157</v>
      </c>
      <c r="U48" s="104">
        <f t="shared" si="22"/>
        <v>102.16015509788802</v>
      </c>
      <c r="V48" s="104">
        <f t="shared" si="23"/>
        <v>8.4601550978880198</v>
      </c>
      <c r="W48" s="104">
        <f t="shared" si="24"/>
        <v>71.574224280320649</v>
      </c>
      <c r="X48" s="123">
        <f t="shared" si="25"/>
        <v>9.0289808942241409E-2</v>
      </c>
      <c r="Y48" s="104">
        <f t="shared" si="29"/>
        <v>105.5</v>
      </c>
      <c r="Z48" s="104">
        <f t="shared" si="30"/>
        <v>105.4375</v>
      </c>
      <c r="AA48" s="106">
        <f t="shared" si="31"/>
        <v>0.88867812685240077</v>
      </c>
      <c r="AB48" s="119">
        <f t="shared" si="5"/>
        <v>0.91636363323751524</v>
      </c>
      <c r="AC48" s="104">
        <f t="shared" si="6"/>
        <v>102.25198447581081</v>
      </c>
      <c r="AD48" s="104">
        <f t="shared" si="7"/>
        <v>103.91550000000001</v>
      </c>
      <c r="AE48" s="103">
        <f t="shared" si="8"/>
        <v>95.224385129693019</v>
      </c>
      <c r="AF48" s="104">
        <f t="shared" si="9"/>
        <v>1.524385129693016</v>
      </c>
      <c r="AG48" s="104">
        <f t="shared" si="10"/>
        <v>2.3237500236291933</v>
      </c>
      <c r="AH48" s="105">
        <f t="shared" si="11"/>
        <v>1.6268784735250969E-2</v>
      </c>
      <c r="AI48" s="1">
        <v>44</v>
      </c>
      <c r="AJ48" s="136">
        <f t="shared" si="12"/>
        <v>1</v>
      </c>
      <c r="AK48" s="136">
        <f t="shared" si="13"/>
        <v>0</v>
      </c>
      <c r="AL48" s="136">
        <f t="shared" si="14"/>
        <v>0</v>
      </c>
      <c r="AM48" s="136">
        <f t="shared" si="15"/>
        <v>0</v>
      </c>
      <c r="AN48" s="121">
        <v>95.646955128205121</v>
      </c>
      <c r="AO48" s="121">
        <v>-1.9469551282051185</v>
      </c>
      <c r="AP48" s="104">
        <f t="shared" si="16"/>
        <v>1.9469551282051185</v>
      </c>
      <c r="AQ48" s="104">
        <f t="shared" si="17"/>
        <v>3.7906342712442096</v>
      </c>
      <c r="AR48" s="123">
        <f t="shared" si="18"/>
        <v>2.0778603289275544E-2</v>
      </c>
    </row>
    <row r="49" spans="1:44" x14ac:dyDescent="0.25">
      <c r="A49" s="1">
        <v>46</v>
      </c>
      <c r="B49" s="110"/>
      <c r="C49" s="1">
        <v>2</v>
      </c>
      <c r="D49" s="139">
        <v>106.4</v>
      </c>
      <c r="E49" s="104">
        <f t="shared" si="19"/>
        <v>93.7</v>
      </c>
      <c r="F49" s="104">
        <f t="shared" si="4"/>
        <v>12.700000000000003</v>
      </c>
      <c r="G49" s="104">
        <f t="shared" si="20"/>
        <v>161.29000000000008</v>
      </c>
      <c r="H49" s="123">
        <f t="shared" si="21"/>
        <v>0.11936090225563911</v>
      </c>
      <c r="I49" s="104">
        <f t="shared" si="26"/>
        <v>105.2</v>
      </c>
      <c r="J49" s="104">
        <f t="shared" si="27"/>
        <v>1.2000000000000028</v>
      </c>
      <c r="K49" s="104">
        <f t="shared" si="28"/>
        <v>1.4400000000000068</v>
      </c>
      <c r="L49" s="123">
        <f t="shared" si="32"/>
        <v>1.127819548872183E-2</v>
      </c>
      <c r="M49" s="104">
        <f t="shared" si="33"/>
        <v>101.45</v>
      </c>
      <c r="N49" s="104">
        <f t="shared" si="34"/>
        <v>4.9500000000000028</v>
      </c>
      <c r="O49" s="104">
        <f t="shared" si="37"/>
        <v>24.50250000000003</v>
      </c>
      <c r="P49" s="123">
        <f t="shared" si="38"/>
        <v>4.6522556390977465E-2</v>
      </c>
      <c r="Q49" s="104">
        <f t="shared" si="35"/>
        <v>102.82000000000001</v>
      </c>
      <c r="R49" s="104">
        <f t="shared" si="36"/>
        <v>3.5799999999999983</v>
      </c>
      <c r="S49" s="104">
        <f t="shared" si="39"/>
        <v>12.816399999999987</v>
      </c>
      <c r="T49" s="123">
        <f t="shared" si="40"/>
        <v>3.3646616541353369E-2</v>
      </c>
      <c r="U49" s="104">
        <f t="shared" si="22"/>
        <v>100.47441607713706</v>
      </c>
      <c r="V49" s="104">
        <f t="shared" si="23"/>
        <v>5.9255839228629412</v>
      </c>
      <c r="W49" s="104">
        <f t="shared" si="24"/>
        <v>35.112544826891764</v>
      </c>
      <c r="X49" s="123">
        <f t="shared" si="25"/>
        <v>5.5691578222396058E-2</v>
      </c>
      <c r="Y49" s="104">
        <f t="shared" si="29"/>
        <v>105.375</v>
      </c>
      <c r="Z49" s="104">
        <f t="shared" si="30"/>
        <v>105.28749999999999</v>
      </c>
      <c r="AA49" s="106">
        <f t="shared" si="31"/>
        <v>1.0105663065416124</v>
      </c>
      <c r="AB49" s="119">
        <f t="shared" si="5"/>
        <v>0.96897179623044882</v>
      </c>
      <c r="AC49" s="104">
        <f t="shared" si="6"/>
        <v>109.80711762088799</v>
      </c>
      <c r="AD49" s="104">
        <f t="shared" si="7"/>
        <v>104.53920000000001</v>
      </c>
      <c r="AE49" s="103">
        <f t="shared" si="8"/>
        <v>101.29553640049414</v>
      </c>
      <c r="AF49" s="104">
        <f t="shared" si="9"/>
        <v>5.1044635995058627</v>
      </c>
      <c r="AG49" s="104">
        <f t="shared" si="10"/>
        <v>26.055548638680349</v>
      </c>
      <c r="AH49" s="105">
        <f t="shared" si="11"/>
        <v>4.7974281950243065E-2</v>
      </c>
      <c r="AI49" s="1">
        <v>45</v>
      </c>
      <c r="AJ49" s="136">
        <f t="shared" si="12"/>
        <v>0</v>
      </c>
      <c r="AK49" s="136">
        <f t="shared" si="13"/>
        <v>1</v>
      </c>
      <c r="AL49" s="136">
        <f t="shared" si="14"/>
        <v>0</v>
      </c>
      <c r="AM49" s="136">
        <f t="shared" si="15"/>
        <v>0</v>
      </c>
      <c r="AN49" s="121">
        <v>100.91362179487182</v>
      </c>
      <c r="AO49" s="121">
        <v>5.4863782051281902</v>
      </c>
      <c r="AP49" s="104">
        <f t="shared" si="16"/>
        <v>5.4863782051281902</v>
      </c>
      <c r="AQ49" s="104">
        <f t="shared" si="17"/>
        <v>30.100345809705622</v>
      </c>
      <c r="AR49" s="123">
        <f t="shared" si="18"/>
        <v>5.1563704935415317E-2</v>
      </c>
    </row>
    <row r="50" spans="1:44" x14ac:dyDescent="0.25">
      <c r="A50" s="1">
        <v>47</v>
      </c>
      <c r="B50" s="110"/>
      <c r="C50" s="1">
        <v>3</v>
      </c>
      <c r="D50" s="139">
        <v>102</v>
      </c>
      <c r="E50" s="104">
        <f t="shared" si="19"/>
        <v>106.4</v>
      </c>
      <c r="F50" s="104">
        <f t="shared" si="4"/>
        <v>4.4000000000000057</v>
      </c>
      <c r="G50" s="104">
        <f t="shared" si="20"/>
        <v>19.360000000000049</v>
      </c>
      <c r="H50" s="123">
        <f t="shared" si="21"/>
        <v>4.3137254901960839E-2</v>
      </c>
      <c r="I50" s="104">
        <f t="shared" si="26"/>
        <v>106.5</v>
      </c>
      <c r="J50" s="104">
        <f t="shared" si="27"/>
        <v>4.5</v>
      </c>
      <c r="K50" s="104">
        <f t="shared" si="28"/>
        <v>20.25</v>
      </c>
      <c r="L50" s="123">
        <f t="shared" si="32"/>
        <v>4.4117647058823532E-2</v>
      </c>
      <c r="M50" s="104">
        <f t="shared" si="33"/>
        <v>105.5</v>
      </c>
      <c r="N50" s="104">
        <f t="shared" si="34"/>
        <v>3.5</v>
      </c>
      <c r="O50" s="104">
        <f t="shared" si="37"/>
        <v>12.25</v>
      </c>
      <c r="P50" s="123">
        <f t="shared" si="38"/>
        <v>3.4313725490196081E-2</v>
      </c>
      <c r="Q50" s="104">
        <f t="shared" si="35"/>
        <v>104.8</v>
      </c>
      <c r="R50" s="104">
        <f t="shared" si="36"/>
        <v>2.7999999999999972</v>
      </c>
      <c r="S50" s="104">
        <f t="shared" si="39"/>
        <v>7.8399999999999839</v>
      </c>
      <c r="T50" s="123">
        <f t="shared" si="40"/>
        <v>2.7450980392156835E-2</v>
      </c>
      <c r="U50" s="104">
        <f t="shared" si="22"/>
        <v>101.65512587783543</v>
      </c>
      <c r="V50" s="104">
        <f t="shared" si="23"/>
        <v>0.34487412216456903</v>
      </c>
      <c r="W50" s="104">
        <f t="shared" si="24"/>
        <v>0.11893816013878208</v>
      </c>
      <c r="X50" s="123">
        <f t="shared" si="25"/>
        <v>3.3811188447506768E-3</v>
      </c>
      <c r="Y50" s="104">
        <f t="shared" si="29"/>
        <v>105.2</v>
      </c>
      <c r="Z50" s="104">
        <f t="shared" si="30"/>
        <v>105.2</v>
      </c>
      <c r="AA50" s="106">
        <f t="shared" si="31"/>
        <v>0.96958174904942962</v>
      </c>
      <c r="AB50" s="119">
        <f t="shared" si="5"/>
        <v>0.97533962108872041</v>
      </c>
      <c r="AC50" s="104">
        <f t="shared" si="6"/>
        <v>104.57895669832705</v>
      </c>
      <c r="AD50" s="104">
        <f t="shared" si="7"/>
        <v>105.16290000000001</v>
      </c>
      <c r="AE50" s="103">
        <f t="shared" si="8"/>
        <v>102.56954303859101</v>
      </c>
      <c r="AF50" s="104">
        <f t="shared" si="9"/>
        <v>0.56954303859100719</v>
      </c>
      <c r="AG50" s="104">
        <f t="shared" si="10"/>
        <v>0.32437927280747753</v>
      </c>
      <c r="AH50" s="105">
        <f t="shared" si="11"/>
        <v>5.583755280303992E-3</v>
      </c>
      <c r="AI50" s="1">
        <v>46</v>
      </c>
      <c r="AJ50" s="136">
        <f t="shared" si="12"/>
        <v>0</v>
      </c>
      <c r="AK50" s="136">
        <f t="shared" si="13"/>
        <v>0</v>
      </c>
      <c r="AL50" s="136">
        <f t="shared" si="14"/>
        <v>1</v>
      </c>
      <c r="AM50" s="136">
        <f t="shared" si="15"/>
        <v>0</v>
      </c>
      <c r="AN50" s="121">
        <v>101.97195512820512</v>
      </c>
      <c r="AO50" s="121">
        <v>2.8044871794875803E-2</v>
      </c>
      <c r="AP50" s="104">
        <f t="shared" si="16"/>
        <v>2.8044871794875803E-2</v>
      </c>
      <c r="AQ50" s="104">
        <f t="shared" si="17"/>
        <v>7.8651483399102033E-4</v>
      </c>
      <c r="AR50" s="123">
        <f t="shared" si="18"/>
        <v>2.7494972347917455E-4</v>
      </c>
    </row>
    <row r="51" spans="1:44" x14ac:dyDescent="0.25">
      <c r="A51" s="1">
        <v>48</v>
      </c>
      <c r="B51" s="138"/>
      <c r="C51" s="1">
        <v>4</v>
      </c>
      <c r="D51" s="139">
        <v>118.7</v>
      </c>
      <c r="E51" s="104">
        <f t="shared" si="19"/>
        <v>102</v>
      </c>
      <c r="F51" s="104">
        <f t="shared" si="4"/>
        <v>16.700000000000003</v>
      </c>
      <c r="G51" s="104">
        <f t="shared" si="20"/>
        <v>278.8900000000001</v>
      </c>
      <c r="H51" s="123">
        <f t="shared" si="21"/>
        <v>0.14069081718618368</v>
      </c>
      <c r="I51" s="104">
        <f t="shared" si="26"/>
        <v>100.7</v>
      </c>
      <c r="J51" s="104">
        <f t="shared" si="27"/>
        <v>18</v>
      </c>
      <c r="K51" s="104">
        <f t="shared" si="28"/>
        <v>324</v>
      </c>
      <c r="L51" s="123">
        <f t="shared" si="32"/>
        <v>0.15164279696714406</v>
      </c>
      <c r="M51" s="104">
        <f t="shared" si="33"/>
        <v>105.375</v>
      </c>
      <c r="N51" s="104">
        <f t="shared" si="34"/>
        <v>13.325000000000003</v>
      </c>
      <c r="O51" s="104">
        <f t="shared" si="37"/>
        <v>177.55562500000008</v>
      </c>
      <c r="P51" s="123">
        <f t="shared" si="38"/>
        <v>0.11225779275484417</v>
      </c>
      <c r="Q51" s="104">
        <f t="shared" si="35"/>
        <v>103.4</v>
      </c>
      <c r="R51" s="104">
        <f t="shared" si="36"/>
        <v>15.299999999999997</v>
      </c>
      <c r="S51" s="104">
        <f t="shared" si="39"/>
        <v>234.08999999999992</v>
      </c>
      <c r="T51" s="123">
        <f t="shared" si="40"/>
        <v>0.12889637742207241</v>
      </c>
      <c r="U51" s="104">
        <f t="shared" si="22"/>
        <v>101.72384421198574</v>
      </c>
      <c r="V51" s="104">
        <f t="shared" si="23"/>
        <v>16.976155788014268</v>
      </c>
      <c r="W51" s="104">
        <f t="shared" si="24"/>
        <v>288.1898653389303</v>
      </c>
      <c r="X51" s="123">
        <f t="shared" si="25"/>
        <v>0.1430173191913586</v>
      </c>
      <c r="Y51" s="104"/>
      <c r="Z51" s="104"/>
      <c r="AA51" s="104"/>
      <c r="AB51" s="119">
        <f t="shared" si="5"/>
        <v>1.0447804128058191</v>
      </c>
      <c r="AC51" s="104"/>
      <c r="AD51" s="104">
        <f t="shared" si="7"/>
        <v>105.78660000000001</v>
      </c>
      <c r="AE51" s="103">
        <f t="shared" si="8"/>
        <v>110.52376761732407</v>
      </c>
      <c r="AF51" s="104">
        <f t="shared" si="9"/>
        <v>8.1762323826759342</v>
      </c>
      <c r="AG51" s="104">
        <f t="shared" si="10"/>
        <v>66.850775975518587</v>
      </c>
      <c r="AH51" s="105">
        <f t="shared" si="11"/>
        <v>6.8881485953461954E-2</v>
      </c>
      <c r="AI51" s="1">
        <v>47</v>
      </c>
      <c r="AJ51" s="136">
        <f t="shared" si="12"/>
        <v>0</v>
      </c>
      <c r="AK51" s="136">
        <f t="shared" si="13"/>
        <v>0</v>
      </c>
      <c r="AL51" s="136">
        <f t="shared" si="14"/>
        <v>0</v>
      </c>
      <c r="AM51" s="136">
        <f t="shared" si="15"/>
        <v>1</v>
      </c>
      <c r="AN51" s="121">
        <v>117.4136217948718</v>
      </c>
      <c r="AO51" s="121">
        <v>1.2863782051282016</v>
      </c>
      <c r="AP51" s="104">
        <f t="shared" si="16"/>
        <v>1.2863782051282016</v>
      </c>
      <c r="AQ51" s="104">
        <f t="shared" si="17"/>
        <v>1.6547688866288535</v>
      </c>
      <c r="AR51" s="123">
        <f t="shared" si="18"/>
        <v>1.0837221610178614E-2</v>
      </c>
    </row>
    <row r="52" spans="1:44" s="61" customFormat="1" x14ac:dyDescent="0.25">
      <c r="A52" s="140">
        <v>49</v>
      </c>
      <c r="B52" s="141" t="s">
        <v>67</v>
      </c>
      <c r="C52" s="140">
        <v>1</v>
      </c>
      <c r="D52" s="142"/>
      <c r="E52" s="108">
        <f t="shared" si="19"/>
        <v>118.7</v>
      </c>
      <c r="F52" s="108"/>
      <c r="G52" s="108"/>
      <c r="H52" s="108"/>
      <c r="I52" s="108">
        <f t="shared" si="26"/>
        <v>109.03333333333335</v>
      </c>
      <c r="J52" s="108"/>
      <c r="K52" s="108"/>
      <c r="L52" s="108"/>
      <c r="M52" s="108">
        <f t="shared" si="33"/>
        <v>105.2</v>
      </c>
      <c r="N52" s="108"/>
      <c r="O52" s="108"/>
      <c r="P52" s="108"/>
      <c r="Q52" s="108">
        <f t="shared" si="35"/>
        <v>108.72999999999999</v>
      </c>
      <c r="R52" s="108"/>
      <c r="S52" s="108"/>
      <c r="T52" s="108"/>
      <c r="U52" s="108">
        <f t="shared" si="22"/>
        <v>105.10644983837039</v>
      </c>
      <c r="V52" s="108"/>
      <c r="W52" s="108"/>
      <c r="X52" s="108"/>
      <c r="Y52" s="108"/>
      <c r="Z52" s="108"/>
      <c r="AA52" s="108"/>
      <c r="AB52" s="143">
        <f t="shared" si="5"/>
        <v>0.91636363323751524</v>
      </c>
      <c r="AC52" s="108"/>
      <c r="AD52" s="108">
        <f t="shared" si="7"/>
        <v>106.41030000000001</v>
      </c>
      <c r="AE52" s="107">
        <f t="shared" si="8"/>
        <v>97.510529121893967</v>
      </c>
      <c r="AF52" s="108"/>
      <c r="AG52" s="108"/>
      <c r="AH52" s="109"/>
      <c r="AI52" s="140">
        <v>48</v>
      </c>
      <c r="AJ52" s="144">
        <f t="shared" si="12"/>
        <v>1</v>
      </c>
      <c r="AK52" s="144">
        <f t="shared" si="13"/>
        <v>0</v>
      </c>
      <c r="AL52" s="144">
        <f t="shared" si="14"/>
        <v>0</v>
      </c>
      <c r="AM52" s="144">
        <f t="shared" si="15"/>
        <v>0</v>
      </c>
      <c r="AN52" s="145">
        <f>AI52*$AI$2+AJ52*$AJ$2+AK52*$AK$2+AL52*$AL$2+$AM$2</f>
        <v>97.984280303030303</v>
      </c>
      <c r="AO52" s="145"/>
      <c r="AP52" s="108"/>
      <c r="AQ52" s="108"/>
      <c r="AR52" s="108"/>
    </row>
    <row r="53" spans="1:44" s="61" customFormat="1" x14ac:dyDescent="0.25">
      <c r="A53" s="140">
        <v>50</v>
      </c>
      <c r="B53" s="146"/>
      <c r="C53" s="140">
        <v>2</v>
      </c>
      <c r="D53" s="140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43">
        <f t="shared" si="5"/>
        <v>0.96897179623044882</v>
      </c>
      <c r="AC53" s="108"/>
      <c r="AD53" s="108">
        <f t="shared" si="7"/>
        <v>107.03400000000001</v>
      </c>
      <c r="AE53" s="107">
        <f t="shared" si="8"/>
        <v>103.71292723772987</v>
      </c>
      <c r="AF53" s="108"/>
      <c r="AG53" s="108"/>
      <c r="AH53" s="109"/>
      <c r="AI53" s="140">
        <v>49</v>
      </c>
      <c r="AJ53" s="144">
        <f t="shared" si="12"/>
        <v>0</v>
      </c>
      <c r="AK53" s="144">
        <f t="shared" si="13"/>
        <v>1</v>
      </c>
      <c r="AL53" s="144">
        <f t="shared" si="14"/>
        <v>0</v>
      </c>
      <c r="AM53" s="144">
        <f t="shared" si="15"/>
        <v>0</v>
      </c>
      <c r="AN53" s="145">
        <f t="shared" ref="AN53:AN59" si="41">AI53*$AI$2+AJ53*$AJ$2+AK53*$AK$2+AL53*$AL$2+$AM$2</f>
        <v>103.25094696969698</v>
      </c>
      <c r="AO53" s="145"/>
      <c r="AP53" s="108"/>
      <c r="AQ53" s="108"/>
      <c r="AR53" s="108"/>
    </row>
    <row r="54" spans="1:44" s="61" customFormat="1" x14ac:dyDescent="0.25">
      <c r="A54" s="140">
        <v>51</v>
      </c>
      <c r="B54" s="146"/>
      <c r="C54" s="140">
        <v>3</v>
      </c>
      <c r="D54" s="140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43">
        <f t="shared" si="5"/>
        <v>0.97533962108872041</v>
      </c>
      <c r="AC54" s="108"/>
      <c r="AD54" s="108">
        <f t="shared" si="7"/>
        <v>107.65770000000001</v>
      </c>
      <c r="AE54" s="107">
        <f t="shared" si="8"/>
        <v>105.00282032528314</v>
      </c>
      <c r="AF54" s="108"/>
      <c r="AG54" s="108"/>
      <c r="AH54" s="109"/>
      <c r="AI54" s="140">
        <v>50</v>
      </c>
      <c r="AJ54" s="144">
        <f t="shared" si="12"/>
        <v>0</v>
      </c>
      <c r="AK54" s="144">
        <f t="shared" si="13"/>
        <v>0</v>
      </c>
      <c r="AL54" s="144">
        <f t="shared" si="14"/>
        <v>1</v>
      </c>
      <c r="AM54" s="144">
        <f t="shared" si="15"/>
        <v>0</v>
      </c>
      <c r="AN54" s="145">
        <f t="shared" si="41"/>
        <v>104.30928030303031</v>
      </c>
      <c r="AO54" s="145"/>
      <c r="AP54" s="108"/>
      <c r="AQ54" s="108"/>
      <c r="AR54" s="108"/>
    </row>
    <row r="55" spans="1:44" s="61" customFormat="1" x14ac:dyDescent="0.25">
      <c r="A55" s="140">
        <v>52</v>
      </c>
      <c r="B55" s="147"/>
      <c r="C55" s="140">
        <v>4</v>
      </c>
      <c r="D55" s="140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43">
        <f t="shared" si="5"/>
        <v>1.0447804128058191</v>
      </c>
      <c r="AC55" s="108"/>
      <c r="AD55" s="108">
        <f t="shared" si="7"/>
        <v>108.2814</v>
      </c>
      <c r="AE55" s="107">
        <f t="shared" si="8"/>
        <v>113.13028579119202</v>
      </c>
      <c r="AF55" s="108"/>
      <c r="AG55" s="108"/>
      <c r="AH55" s="109"/>
      <c r="AI55" s="140">
        <v>51</v>
      </c>
      <c r="AJ55" s="144">
        <f t="shared" si="12"/>
        <v>0</v>
      </c>
      <c r="AK55" s="144">
        <f t="shared" si="13"/>
        <v>0</v>
      </c>
      <c r="AL55" s="144">
        <f t="shared" si="14"/>
        <v>0</v>
      </c>
      <c r="AM55" s="144">
        <f t="shared" si="15"/>
        <v>1</v>
      </c>
      <c r="AN55" s="145">
        <f t="shared" si="41"/>
        <v>119.75094696969697</v>
      </c>
      <c r="AO55" s="145"/>
      <c r="AP55" s="108"/>
      <c r="AQ55" s="108"/>
      <c r="AR55" s="108"/>
    </row>
    <row r="56" spans="1:44" s="61" customFormat="1" x14ac:dyDescent="0.25">
      <c r="A56" s="140">
        <v>53</v>
      </c>
      <c r="B56" s="141" t="s">
        <v>68</v>
      </c>
      <c r="C56" s="140">
        <v>1</v>
      </c>
      <c r="D56" s="140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43">
        <f t="shared" si="5"/>
        <v>0.91636363323751524</v>
      </c>
      <c r="AC56" s="108"/>
      <c r="AD56" s="108">
        <f t="shared" si="7"/>
        <v>108.9051</v>
      </c>
      <c r="AE56" s="107">
        <f t="shared" si="8"/>
        <v>99.796673114094929</v>
      </c>
      <c r="AF56" s="108"/>
      <c r="AG56" s="108"/>
      <c r="AH56" s="109"/>
      <c r="AI56" s="140">
        <v>52</v>
      </c>
      <c r="AJ56" s="144">
        <f t="shared" si="12"/>
        <v>1</v>
      </c>
      <c r="AK56" s="144">
        <f t="shared" si="13"/>
        <v>0</v>
      </c>
      <c r="AL56" s="144">
        <f t="shared" si="14"/>
        <v>0</v>
      </c>
      <c r="AM56" s="144">
        <f t="shared" si="15"/>
        <v>0</v>
      </c>
      <c r="AN56" s="145">
        <f>AI56*$AI$2+AJ56*$AJ$2+AK56*$AK$2+AL56*$AL$2+$AM$2</f>
        <v>100.32160547785548</v>
      </c>
      <c r="AO56" s="145"/>
      <c r="AP56" s="108"/>
      <c r="AQ56" s="108"/>
      <c r="AR56" s="108"/>
    </row>
    <row r="57" spans="1:44" s="61" customFormat="1" x14ac:dyDescent="0.25">
      <c r="A57" s="140">
        <v>54</v>
      </c>
      <c r="B57" s="146"/>
      <c r="C57" s="140">
        <v>2</v>
      </c>
      <c r="D57" s="140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43">
        <f t="shared" si="5"/>
        <v>0.96897179623044882</v>
      </c>
      <c r="AC57" s="108"/>
      <c r="AD57" s="108">
        <f t="shared" si="7"/>
        <v>109.5288</v>
      </c>
      <c r="AE57" s="107">
        <f t="shared" si="8"/>
        <v>106.13031807496559</v>
      </c>
      <c r="AF57" s="108"/>
      <c r="AG57" s="108"/>
      <c r="AH57" s="109"/>
      <c r="AI57" s="140">
        <v>53</v>
      </c>
      <c r="AJ57" s="144">
        <f t="shared" si="12"/>
        <v>0</v>
      </c>
      <c r="AK57" s="144">
        <f t="shared" si="13"/>
        <v>1</v>
      </c>
      <c r="AL57" s="144">
        <f t="shared" si="14"/>
        <v>0</v>
      </c>
      <c r="AM57" s="144">
        <f t="shared" si="15"/>
        <v>0</v>
      </c>
      <c r="AN57" s="145">
        <f t="shared" si="41"/>
        <v>105.58827214452215</v>
      </c>
      <c r="AO57" s="145"/>
      <c r="AP57" s="108"/>
      <c r="AQ57" s="108"/>
      <c r="AR57" s="108"/>
    </row>
    <row r="58" spans="1:44" s="61" customFormat="1" x14ac:dyDescent="0.25">
      <c r="A58" s="140">
        <v>55</v>
      </c>
      <c r="B58" s="146"/>
      <c r="C58" s="140">
        <v>3</v>
      </c>
      <c r="D58" s="140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43">
        <f t="shared" si="5"/>
        <v>0.97533962108872041</v>
      </c>
      <c r="AC58" s="108"/>
      <c r="AD58" s="108">
        <f t="shared" si="7"/>
        <v>110.1525</v>
      </c>
      <c r="AE58" s="107">
        <f t="shared" si="8"/>
        <v>107.43609761197528</v>
      </c>
      <c r="AF58" s="108"/>
      <c r="AG58" s="108"/>
      <c r="AH58" s="109"/>
      <c r="AI58" s="140">
        <v>54</v>
      </c>
      <c r="AJ58" s="144">
        <f t="shared" si="12"/>
        <v>0</v>
      </c>
      <c r="AK58" s="144">
        <f t="shared" si="13"/>
        <v>0</v>
      </c>
      <c r="AL58" s="144">
        <f t="shared" si="14"/>
        <v>1</v>
      </c>
      <c r="AM58" s="144">
        <f t="shared" si="15"/>
        <v>0</v>
      </c>
      <c r="AN58" s="145">
        <f>AI58*$AI$2+AJ58*$AJ$2+AK58*$AK$2+AL58*$AL$2+$AM$2</f>
        <v>106.64660547785547</v>
      </c>
      <c r="AO58" s="145"/>
      <c r="AP58" s="108"/>
      <c r="AQ58" s="108"/>
      <c r="AR58" s="108"/>
    </row>
    <row r="59" spans="1:44" s="61" customFormat="1" x14ac:dyDescent="0.25">
      <c r="A59" s="140">
        <v>56</v>
      </c>
      <c r="B59" s="146"/>
      <c r="C59" s="140">
        <v>4</v>
      </c>
      <c r="D59" s="140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43">
        <f t="shared" si="5"/>
        <v>1.0447804128058191</v>
      </c>
      <c r="AC59" s="108"/>
      <c r="AD59" s="108">
        <f t="shared" si="7"/>
        <v>110.7762</v>
      </c>
      <c r="AE59" s="107">
        <f t="shared" si="8"/>
        <v>115.73680396505998</v>
      </c>
      <c r="AF59" s="108"/>
      <c r="AG59" s="108"/>
      <c r="AH59" s="109"/>
      <c r="AI59" s="140">
        <v>55</v>
      </c>
      <c r="AJ59" s="144">
        <f t="shared" si="12"/>
        <v>0</v>
      </c>
      <c r="AK59" s="144">
        <f t="shared" si="13"/>
        <v>0</v>
      </c>
      <c r="AL59" s="144">
        <f t="shared" si="14"/>
        <v>0</v>
      </c>
      <c r="AM59" s="144">
        <f t="shared" si="15"/>
        <v>1</v>
      </c>
      <c r="AN59" s="145">
        <f t="shared" si="41"/>
        <v>122.08827214452215</v>
      </c>
      <c r="AO59" s="145"/>
      <c r="AP59" s="108"/>
      <c r="AQ59" s="108"/>
      <c r="AR59" s="108"/>
    </row>
    <row r="60" spans="1:44" x14ac:dyDescent="0.25">
      <c r="AI60" s="54"/>
    </row>
  </sheetData>
  <autoFilter ref="A3:W3" xr:uid="{24B3E0A4-D8B8-4365-B1BF-6906BD12AEBB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CBB9-F8E6-4AF1-9980-647626A1C67A}">
  <sheetPr>
    <tabColor theme="7" tint="0.79998168889431442"/>
  </sheetPr>
  <dimension ref="A1:Q76"/>
  <sheetViews>
    <sheetView zoomScale="80" workbookViewId="0">
      <selection activeCell="Y69" sqref="Y69"/>
    </sheetView>
  </sheetViews>
  <sheetFormatPr defaultRowHeight="15" x14ac:dyDescent="0.25"/>
  <cols>
    <col min="1" max="1" width="18.140625" bestFit="1" customWidth="1"/>
    <col min="2" max="2" width="13.7109375" customWidth="1"/>
    <col min="3" max="3" width="14.7109375" bestFit="1" customWidth="1"/>
    <col min="4" max="4" width="9.28515625" bestFit="1" customWidth="1"/>
    <col min="5" max="5" width="13" bestFit="1" customWidth="1"/>
    <col min="6" max="6" width="13.5703125" bestFit="1" customWidth="1"/>
    <col min="7" max="7" width="11.140625" bestFit="1" customWidth="1"/>
    <col min="8" max="8" width="12.5703125" bestFit="1" customWidth="1"/>
    <col min="9" max="9" width="12.7109375" bestFit="1" customWidth="1"/>
    <col min="13" max="17" width="9.28515625" bestFit="1" customWidth="1"/>
  </cols>
  <sheetData>
    <row r="1" spans="1:9" x14ac:dyDescent="0.25">
      <c r="A1" t="s">
        <v>69</v>
      </c>
    </row>
    <row r="2" spans="1:9" ht="15.75" thickBot="1" x14ac:dyDescent="0.3"/>
    <row r="3" spans="1:9" x14ac:dyDescent="0.25">
      <c r="A3" s="52" t="s">
        <v>70</v>
      </c>
      <c r="B3" s="52"/>
    </row>
    <row r="4" spans="1:9" x14ac:dyDescent="0.25">
      <c r="A4" t="s">
        <v>71</v>
      </c>
      <c r="B4">
        <v>0.97816230633387569</v>
      </c>
    </row>
    <row r="5" spans="1:9" x14ac:dyDescent="0.25">
      <c r="A5" t="s">
        <v>72</v>
      </c>
      <c r="B5">
        <v>0.95680149753240695</v>
      </c>
    </row>
    <row r="6" spans="1:9" x14ac:dyDescent="0.25">
      <c r="A6" t="s">
        <v>73</v>
      </c>
      <c r="B6">
        <v>0.92952721823309592</v>
      </c>
    </row>
    <row r="7" spans="1:9" x14ac:dyDescent="0.25">
      <c r="A7" t="s">
        <v>74</v>
      </c>
      <c r="B7">
        <v>2.568853124718415</v>
      </c>
    </row>
    <row r="8" spans="1:9" ht="15.75" thickBot="1" x14ac:dyDescent="0.3">
      <c r="A8" s="50" t="s">
        <v>75</v>
      </c>
      <c r="B8" s="50">
        <v>48</v>
      </c>
    </row>
    <row r="10" spans="1:9" ht="15.75" thickBot="1" x14ac:dyDescent="0.3">
      <c r="A10" t="s">
        <v>76</v>
      </c>
    </row>
    <row r="11" spans="1:9" x14ac:dyDescent="0.25">
      <c r="A11" s="51"/>
      <c r="B11" s="51" t="s">
        <v>77</v>
      </c>
      <c r="C11" s="51" t="s">
        <v>78</v>
      </c>
      <c r="D11" s="51" t="s">
        <v>79</v>
      </c>
      <c r="E11" s="51" t="s">
        <v>80</v>
      </c>
      <c r="F11" s="51" t="s">
        <v>81</v>
      </c>
    </row>
    <row r="12" spans="1:9" x14ac:dyDescent="0.25">
      <c r="A12" t="s">
        <v>82</v>
      </c>
      <c r="B12">
        <v>5</v>
      </c>
      <c r="C12">
        <v>6284.9258508158509</v>
      </c>
      <c r="D12">
        <v>1256.9851701631701</v>
      </c>
      <c r="E12">
        <v>238.10121904548689</v>
      </c>
      <c r="F12">
        <v>1.1413341505121092E-29</v>
      </c>
    </row>
    <row r="13" spans="1:9" x14ac:dyDescent="0.25">
      <c r="A13" t="s">
        <v>83</v>
      </c>
      <c r="B13">
        <v>43</v>
      </c>
      <c r="C13">
        <v>283.75727418414925</v>
      </c>
      <c r="D13">
        <v>6.5990063763755638</v>
      </c>
    </row>
    <row r="14" spans="1:9" ht="15.75" thickBot="1" x14ac:dyDescent="0.3">
      <c r="A14" s="50" t="s">
        <v>84</v>
      </c>
      <c r="B14" s="50">
        <v>48</v>
      </c>
      <c r="C14" s="50">
        <v>6568.6831250000005</v>
      </c>
      <c r="D14" s="50"/>
      <c r="E14" s="50"/>
      <c r="F14" s="50"/>
    </row>
    <row r="15" spans="1:9" ht="15.75" thickBot="1" x14ac:dyDescent="0.3"/>
    <row r="16" spans="1:9" x14ac:dyDescent="0.25">
      <c r="A16" s="51"/>
      <c r="B16" s="51" t="s">
        <v>85</v>
      </c>
      <c r="C16" s="51" t="s">
        <v>74</v>
      </c>
      <c r="D16" s="51" t="s">
        <v>86</v>
      </c>
      <c r="E16" s="51" t="s">
        <v>87</v>
      </c>
      <c r="F16" s="51" t="s">
        <v>88</v>
      </c>
      <c r="G16" s="51" t="s">
        <v>89</v>
      </c>
      <c r="H16" s="51" t="s">
        <v>90</v>
      </c>
      <c r="I16" s="51" t="s">
        <v>91</v>
      </c>
    </row>
    <row r="17" spans="1:17" x14ac:dyDescent="0.25">
      <c r="A17" t="s">
        <v>17</v>
      </c>
      <c r="B17">
        <v>89.950050990676004</v>
      </c>
      <c r="C17">
        <v>1.0002852074499222</v>
      </c>
      <c r="D17">
        <v>89.924403880759399</v>
      </c>
      <c r="E17">
        <v>1.3711893738459005E-50</v>
      </c>
      <c r="F17">
        <v>87.932783615808759</v>
      </c>
      <c r="G17">
        <v>91.96731836554325</v>
      </c>
      <c r="H17">
        <v>87.932783615808759</v>
      </c>
      <c r="I17">
        <v>91.96731836554325</v>
      </c>
      <c r="M17">
        <v>0.58433129370629355</v>
      </c>
      <c r="N17">
        <v>-20.01367278554779</v>
      </c>
      <c r="O17">
        <v>-15.331337412587407</v>
      </c>
      <c r="P17">
        <v>-14.85733537296038</v>
      </c>
      <c r="Q17">
        <v>89.950050990676004</v>
      </c>
    </row>
    <row r="18" spans="1:17" x14ac:dyDescent="0.25">
      <c r="A18" t="s">
        <v>48</v>
      </c>
      <c r="B18">
        <v>0.58433129370629355</v>
      </c>
      <c r="C18">
        <v>2.6852286255344044E-2</v>
      </c>
      <c r="D18">
        <v>21.760951307824005</v>
      </c>
      <c r="E18">
        <v>7.7363713286622958E-25</v>
      </c>
      <c r="F18">
        <v>0.53017849748370871</v>
      </c>
      <c r="G18">
        <v>0.6384840899288784</v>
      </c>
      <c r="H18">
        <v>0.53017849748370871</v>
      </c>
      <c r="I18">
        <v>0.6384840899288784</v>
      </c>
    </row>
    <row r="19" spans="1:17" x14ac:dyDescent="0.25">
      <c r="A19" t="s">
        <v>49</v>
      </c>
      <c r="B19">
        <v>-20.01367278554779</v>
      </c>
      <c r="C19">
        <v>1.0518192827462542</v>
      </c>
      <c r="D19">
        <v>-19.027672447012915</v>
      </c>
      <c r="E19">
        <v>1.458795840292195E-22</v>
      </c>
      <c r="F19">
        <v>-22.134868528059567</v>
      </c>
      <c r="G19">
        <v>-17.892477043036013</v>
      </c>
      <c r="H19">
        <v>-22.134868528059567</v>
      </c>
      <c r="I19">
        <v>-17.892477043036013</v>
      </c>
    </row>
    <row r="20" spans="1:17" x14ac:dyDescent="0.25">
      <c r="A20" t="s">
        <v>50</v>
      </c>
      <c r="B20">
        <v>-15.331337412587407</v>
      </c>
      <c r="C20">
        <v>1.0501040792088894</v>
      </c>
      <c r="D20">
        <v>-14.599826546848085</v>
      </c>
      <c r="E20">
        <v>2.8669578415918718E-18</v>
      </c>
      <c r="F20">
        <v>-17.449074117505294</v>
      </c>
      <c r="G20">
        <v>-13.213600707669523</v>
      </c>
      <c r="H20">
        <v>-17.449074117505294</v>
      </c>
      <c r="I20">
        <v>-13.213600707669523</v>
      </c>
    </row>
    <row r="21" spans="1:17" x14ac:dyDescent="0.25">
      <c r="A21" t="s">
        <v>51</v>
      </c>
      <c r="B21">
        <v>-14.85733537296038</v>
      </c>
      <c r="C21">
        <v>1.0490736110205676</v>
      </c>
      <c r="D21">
        <v>-14.162338292454764</v>
      </c>
      <c r="E21">
        <v>8.5094930701567973E-18</v>
      </c>
      <c r="F21">
        <v>-16.972993940721324</v>
      </c>
      <c r="G21">
        <v>-12.741676805199436</v>
      </c>
      <c r="H21">
        <v>-16.972993940721324</v>
      </c>
      <c r="I21">
        <v>-12.741676805199436</v>
      </c>
    </row>
    <row r="22" spans="1:17" ht="15.75" thickBot="1" x14ac:dyDescent="0.3">
      <c r="A22" s="71" t="s">
        <v>92</v>
      </c>
      <c r="B22" s="50">
        <v>0</v>
      </c>
      <c r="C22" s="50">
        <v>0</v>
      </c>
      <c r="D22" s="50">
        <v>65535</v>
      </c>
      <c r="E22" s="50" t="e">
        <v>#NUM!</v>
      </c>
      <c r="F22" s="50">
        <v>0</v>
      </c>
      <c r="G22" s="50">
        <v>0</v>
      </c>
      <c r="H22" s="50">
        <v>0</v>
      </c>
      <c r="I22" s="50">
        <v>0</v>
      </c>
    </row>
    <row r="26" spans="1:17" x14ac:dyDescent="0.25">
      <c r="A26" t="s">
        <v>93</v>
      </c>
    </row>
    <row r="27" spans="1:17" ht="15.75" thickBot="1" x14ac:dyDescent="0.3"/>
    <row r="28" spans="1:17" x14ac:dyDescent="0.25">
      <c r="A28" s="51" t="s">
        <v>94</v>
      </c>
      <c r="B28" s="51" t="s">
        <v>95</v>
      </c>
      <c r="C28" s="51" t="s">
        <v>54</v>
      </c>
    </row>
    <row r="29" spans="1:17" x14ac:dyDescent="0.25">
      <c r="A29">
        <v>1</v>
      </c>
      <c r="B29">
        <v>69.936378205128221</v>
      </c>
      <c r="C29">
        <v>5.5636217948717785</v>
      </c>
    </row>
    <row r="30" spans="1:17" x14ac:dyDescent="0.25">
      <c r="A30">
        <v>2</v>
      </c>
      <c r="B30">
        <v>75.203044871794901</v>
      </c>
      <c r="C30">
        <v>4.1969551282051043</v>
      </c>
    </row>
    <row r="31" spans="1:17" x14ac:dyDescent="0.25">
      <c r="A31">
        <v>3</v>
      </c>
      <c r="B31">
        <v>76.26137820512821</v>
      </c>
      <c r="C31">
        <v>3.3386217948717842</v>
      </c>
    </row>
    <row r="32" spans="1:17" x14ac:dyDescent="0.25">
      <c r="A32">
        <v>4</v>
      </c>
      <c r="B32">
        <v>91.703044871794887</v>
      </c>
      <c r="C32">
        <v>0.19695512820511851</v>
      </c>
    </row>
    <row r="33" spans="1:3" x14ac:dyDescent="0.25">
      <c r="A33">
        <v>5</v>
      </c>
      <c r="B33">
        <v>72.273703379953389</v>
      </c>
      <c r="C33">
        <v>2.5262966200466082</v>
      </c>
    </row>
    <row r="34" spans="1:3" x14ac:dyDescent="0.25">
      <c r="A34">
        <v>6</v>
      </c>
      <c r="B34">
        <v>77.540370046620069</v>
      </c>
      <c r="C34">
        <v>1.3596299533799368</v>
      </c>
    </row>
    <row r="35" spans="1:3" x14ac:dyDescent="0.25">
      <c r="A35">
        <v>7</v>
      </c>
      <c r="B35">
        <v>78.598703379953392</v>
      </c>
      <c r="C35">
        <v>-0.49870337995339753</v>
      </c>
    </row>
    <row r="36" spans="1:3" x14ac:dyDescent="0.25">
      <c r="A36">
        <v>8</v>
      </c>
      <c r="B36">
        <v>94.040370046620055</v>
      </c>
      <c r="C36">
        <v>-1.4403700466200604</v>
      </c>
    </row>
    <row r="37" spans="1:3" x14ac:dyDescent="0.25">
      <c r="A37">
        <v>9</v>
      </c>
      <c r="B37">
        <v>74.611028554778557</v>
      </c>
      <c r="C37">
        <v>0.38897144522144345</v>
      </c>
    </row>
    <row r="38" spans="1:3" x14ac:dyDescent="0.25">
      <c r="A38">
        <v>10</v>
      </c>
      <c r="B38">
        <v>79.877695221445251</v>
      </c>
      <c r="C38">
        <v>-0.77769522144525638</v>
      </c>
    </row>
    <row r="39" spans="1:3" x14ac:dyDescent="0.25">
      <c r="A39">
        <v>11</v>
      </c>
      <c r="B39">
        <v>80.936028554778559</v>
      </c>
      <c r="C39">
        <v>-1.5360285547785537</v>
      </c>
    </row>
    <row r="40" spans="1:3" x14ac:dyDescent="0.25">
      <c r="A40">
        <v>12</v>
      </c>
      <c r="B40">
        <v>96.377695221445236</v>
      </c>
      <c r="C40">
        <v>-3.6776952214452336</v>
      </c>
    </row>
    <row r="41" spans="1:3" x14ac:dyDescent="0.25">
      <c r="A41">
        <v>13</v>
      </c>
      <c r="B41">
        <v>76.948353729603724</v>
      </c>
      <c r="C41">
        <v>-1.4483537296037241</v>
      </c>
    </row>
    <row r="42" spans="1:3" x14ac:dyDescent="0.25">
      <c r="A42">
        <v>14</v>
      </c>
      <c r="B42">
        <v>82.215020396270418</v>
      </c>
      <c r="C42">
        <v>-2.5150203962704154</v>
      </c>
    </row>
    <row r="43" spans="1:3" x14ac:dyDescent="0.25">
      <c r="A43">
        <v>15</v>
      </c>
      <c r="B43">
        <v>83.273353729603741</v>
      </c>
      <c r="C43">
        <v>-2.3733537296037355</v>
      </c>
    </row>
    <row r="44" spans="1:3" x14ac:dyDescent="0.25">
      <c r="A44">
        <v>16</v>
      </c>
      <c r="B44">
        <v>98.715020396270404</v>
      </c>
      <c r="C44">
        <v>-3.6150203962704097</v>
      </c>
    </row>
    <row r="45" spans="1:3" x14ac:dyDescent="0.25">
      <c r="A45">
        <v>17</v>
      </c>
      <c r="B45">
        <v>79.28567890442892</v>
      </c>
      <c r="C45">
        <v>-1.4856789044289229</v>
      </c>
    </row>
    <row r="46" spans="1:3" x14ac:dyDescent="0.25">
      <c r="A46">
        <v>18</v>
      </c>
      <c r="B46">
        <v>84.5523455710956</v>
      </c>
      <c r="C46">
        <v>-0.85234557109559717</v>
      </c>
    </row>
    <row r="47" spans="1:3" x14ac:dyDescent="0.25">
      <c r="A47">
        <v>19</v>
      </c>
      <c r="B47">
        <v>85.610678904428909</v>
      </c>
      <c r="C47">
        <v>-2.3106789044289116</v>
      </c>
    </row>
    <row r="48" spans="1:3" x14ac:dyDescent="0.25">
      <c r="A48">
        <v>20</v>
      </c>
      <c r="B48">
        <v>101.05234557109559</v>
      </c>
      <c r="C48">
        <v>-1.5523455710955858</v>
      </c>
    </row>
    <row r="49" spans="1:3" x14ac:dyDescent="0.25">
      <c r="A49">
        <v>21</v>
      </c>
      <c r="B49">
        <v>81.623004079254088</v>
      </c>
      <c r="C49">
        <v>0.17699592074590953</v>
      </c>
    </row>
    <row r="50" spans="1:3" x14ac:dyDescent="0.25">
      <c r="A50">
        <v>22</v>
      </c>
      <c r="B50">
        <v>86.889670745920768</v>
      </c>
      <c r="C50">
        <v>-0.5896707459207704</v>
      </c>
    </row>
    <row r="51" spans="1:3" x14ac:dyDescent="0.25">
      <c r="A51">
        <v>23</v>
      </c>
      <c r="B51">
        <v>87.94800407925409</v>
      </c>
      <c r="C51">
        <v>-1.2480040792540876</v>
      </c>
    </row>
    <row r="52" spans="1:3" x14ac:dyDescent="0.25">
      <c r="A52">
        <v>24</v>
      </c>
      <c r="B52">
        <v>103.38967074592075</v>
      </c>
      <c r="C52">
        <v>-1.6896707459207505</v>
      </c>
    </row>
    <row r="53" spans="1:3" x14ac:dyDescent="0.25">
      <c r="A53">
        <v>25</v>
      </c>
      <c r="B53">
        <v>83.960329254079255</v>
      </c>
      <c r="C53">
        <v>0.33967074592074198</v>
      </c>
    </row>
    <row r="54" spans="1:3" x14ac:dyDescent="0.25">
      <c r="A54">
        <v>26</v>
      </c>
      <c r="B54">
        <v>89.226995920745935</v>
      </c>
      <c r="C54">
        <v>0.27300407925406489</v>
      </c>
    </row>
    <row r="55" spans="1:3" x14ac:dyDescent="0.25">
      <c r="A55">
        <v>27</v>
      </c>
      <c r="B55">
        <v>90.285329254079258</v>
      </c>
      <c r="C55">
        <v>0.51467074592073914</v>
      </c>
    </row>
    <row r="56" spans="1:3" x14ac:dyDescent="0.25">
      <c r="A56">
        <v>28</v>
      </c>
      <c r="B56">
        <v>105.72699592074594</v>
      </c>
      <c r="C56">
        <v>2.573004079254062</v>
      </c>
    </row>
    <row r="57" spans="1:3" x14ac:dyDescent="0.25">
      <c r="A57">
        <v>29</v>
      </c>
      <c r="B57">
        <v>86.297654428904423</v>
      </c>
      <c r="C57">
        <v>-0.49765442890442557</v>
      </c>
    </row>
    <row r="58" spans="1:3" x14ac:dyDescent="0.25">
      <c r="A58">
        <v>30</v>
      </c>
      <c r="B58">
        <v>91.564321095571117</v>
      </c>
      <c r="C58">
        <v>0.63567890442888597</v>
      </c>
    </row>
    <row r="59" spans="1:3" x14ac:dyDescent="0.25">
      <c r="A59">
        <v>31</v>
      </c>
      <c r="B59">
        <v>92.622654428904426</v>
      </c>
      <c r="C59">
        <v>-0.22265442890441989</v>
      </c>
    </row>
    <row r="60" spans="1:3" x14ac:dyDescent="0.25">
      <c r="A60">
        <v>32</v>
      </c>
      <c r="B60">
        <v>108.0643210955711</v>
      </c>
      <c r="C60">
        <v>1.2356789044288945</v>
      </c>
    </row>
    <row r="61" spans="1:3" x14ac:dyDescent="0.25">
      <c r="A61">
        <v>33</v>
      </c>
      <c r="B61">
        <v>88.634979603729619</v>
      </c>
      <c r="C61">
        <v>-1.1349796037296187</v>
      </c>
    </row>
    <row r="62" spans="1:3" x14ac:dyDescent="0.25">
      <c r="A62">
        <v>34</v>
      </c>
      <c r="B62">
        <v>93.901646270396284</v>
      </c>
      <c r="C62">
        <v>-0.10164627039628726</v>
      </c>
    </row>
    <row r="63" spans="1:3" x14ac:dyDescent="0.25">
      <c r="A63">
        <v>35</v>
      </c>
      <c r="B63">
        <v>94.959979603729607</v>
      </c>
      <c r="C63">
        <v>0.64002039627038698</v>
      </c>
    </row>
    <row r="64" spans="1:3" x14ac:dyDescent="0.25">
      <c r="A64">
        <v>36</v>
      </c>
      <c r="B64">
        <v>110.40164627039627</v>
      </c>
      <c r="C64">
        <v>1.4983537296037355</v>
      </c>
    </row>
    <row r="65" spans="1:3" x14ac:dyDescent="0.25">
      <c r="A65">
        <v>37</v>
      </c>
      <c r="B65">
        <v>90.972304778554786</v>
      </c>
      <c r="C65">
        <v>-0.1723047785547891</v>
      </c>
    </row>
    <row r="66" spans="1:3" x14ac:dyDescent="0.25">
      <c r="A66">
        <v>38</v>
      </c>
      <c r="B66">
        <v>96.238971445221466</v>
      </c>
      <c r="C66">
        <v>1.2610285547785338</v>
      </c>
    </row>
    <row r="67" spans="1:3" x14ac:dyDescent="0.25">
      <c r="A67">
        <v>39</v>
      </c>
      <c r="B67">
        <v>97.297304778554789</v>
      </c>
      <c r="C67">
        <v>0.80269522144520522</v>
      </c>
    </row>
    <row r="68" spans="1:3" x14ac:dyDescent="0.25">
      <c r="A68">
        <v>40</v>
      </c>
      <c r="B68">
        <v>112.73897144522145</v>
      </c>
      <c r="C68">
        <v>0.86102855477854234</v>
      </c>
    </row>
    <row r="69" spans="1:3" x14ac:dyDescent="0.25">
      <c r="A69">
        <v>41</v>
      </c>
      <c r="B69">
        <v>93.309629953379954</v>
      </c>
      <c r="C69">
        <v>-2.3096299533799538</v>
      </c>
    </row>
    <row r="70" spans="1:3" x14ac:dyDescent="0.25">
      <c r="A70">
        <v>42</v>
      </c>
      <c r="B70">
        <v>98.576296620046634</v>
      </c>
      <c r="C70">
        <v>-8.3762966200466309</v>
      </c>
    </row>
    <row r="71" spans="1:3" x14ac:dyDescent="0.25">
      <c r="A71">
        <v>43</v>
      </c>
      <c r="B71">
        <v>99.634629953379957</v>
      </c>
      <c r="C71">
        <v>2.8653700466200434</v>
      </c>
    </row>
    <row r="72" spans="1:3" x14ac:dyDescent="0.25">
      <c r="A72">
        <v>44</v>
      </c>
      <c r="B72">
        <v>115.07629662004663</v>
      </c>
      <c r="C72">
        <v>4.323703379953372</v>
      </c>
    </row>
    <row r="73" spans="1:3" x14ac:dyDescent="0.25">
      <c r="A73">
        <v>45</v>
      </c>
      <c r="B73">
        <v>95.646955128205121</v>
      </c>
      <c r="C73">
        <v>-1.9469551282051185</v>
      </c>
    </row>
    <row r="74" spans="1:3" x14ac:dyDescent="0.25">
      <c r="A74">
        <v>46</v>
      </c>
      <c r="B74">
        <v>100.91362179487182</v>
      </c>
      <c r="C74">
        <v>5.4863782051281902</v>
      </c>
    </row>
    <row r="75" spans="1:3" x14ac:dyDescent="0.25">
      <c r="A75">
        <v>47</v>
      </c>
      <c r="B75">
        <v>101.97195512820512</v>
      </c>
      <c r="C75">
        <v>2.8044871794875803E-2</v>
      </c>
    </row>
    <row r="76" spans="1:3" ht="15.75" thickBot="1" x14ac:dyDescent="0.3">
      <c r="A76" s="50">
        <v>48</v>
      </c>
      <c r="B76" s="50">
        <v>117.4136217948718</v>
      </c>
      <c r="C76" s="50">
        <v>1.2863782051282016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ED94-67E8-4002-BBA3-E4AB031CF8B3}">
  <sheetPr>
    <tabColor theme="7" tint="0.79998168889431442"/>
  </sheetPr>
  <dimension ref="A1"/>
  <sheetViews>
    <sheetView topLeftCell="A23" zoomScale="82" zoomScaleNormal="75" workbookViewId="0">
      <selection activeCell="Y69" sqref="Y6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E0A4-D8B8-4365-B1BF-6906BD12AEBB}">
  <sheetPr>
    <tabColor theme="7" tint="0.39997558519241921"/>
  </sheetPr>
  <dimension ref="A1:AU60"/>
  <sheetViews>
    <sheetView zoomScale="74" workbookViewId="0">
      <pane xSplit="5" ySplit="3" topLeftCell="F19" activePane="bottomRight" state="frozen"/>
      <selection pane="topRight" activeCell="P31" sqref="P31"/>
      <selection pane="bottomLeft" activeCell="P31" sqref="P31"/>
      <selection pane="bottomRight" activeCell="D3" sqref="D3:E51"/>
    </sheetView>
  </sheetViews>
  <sheetFormatPr defaultColWidth="9.140625" defaultRowHeight="15.75" x14ac:dyDescent="0.25"/>
  <cols>
    <col min="1" max="1" width="9.140625" style="3"/>
    <col min="2" max="2" width="9.140625" style="2" customWidth="1"/>
    <col min="3" max="3" width="11.140625" style="3" bestFit="1" customWidth="1"/>
    <col min="4" max="4" width="11.140625" style="3" customWidth="1"/>
    <col min="5" max="5" width="9.140625" style="3"/>
    <col min="6" max="6" width="11.7109375" style="13" bestFit="1" customWidth="1"/>
    <col min="7" max="7" width="10.42578125" style="13" bestFit="1" customWidth="1"/>
    <col min="8" max="8" width="12.42578125" style="13" bestFit="1" customWidth="1"/>
    <col min="9" max="9" width="10.42578125" style="13" customWidth="1"/>
    <col min="10" max="10" width="13" style="13" bestFit="1" customWidth="1"/>
    <col min="11" max="11" width="15.85546875" style="13" bestFit="1" customWidth="1"/>
    <col min="12" max="12" width="15.7109375" style="13" bestFit="1" customWidth="1"/>
    <col min="13" max="13" width="15.7109375" style="13" customWidth="1"/>
    <col min="14" max="14" width="11.5703125" style="13" bestFit="1" customWidth="1"/>
    <col min="15" max="15" width="10.85546875" style="13" bestFit="1" customWidth="1"/>
    <col min="16" max="16" width="13.85546875" style="13" bestFit="1" customWidth="1"/>
    <col min="17" max="17" width="13.85546875" style="13" customWidth="1"/>
    <col min="18" max="18" width="11.7109375" style="13" customWidth="1"/>
    <col min="19" max="19" width="9.7109375" style="13" customWidth="1"/>
    <col min="20" max="20" width="12.42578125" style="13" bestFit="1" customWidth="1"/>
    <col min="21" max="21" width="14.42578125" style="13" bestFit="1" customWidth="1"/>
    <col min="22" max="22" width="12" style="13" bestFit="1" customWidth="1"/>
    <col min="23" max="23" width="8.140625" style="13" bestFit="1" customWidth="1"/>
    <col min="24" max="24" width="12.42578125" style="13" bestFit="1" customWidth="1"/>
    <col min="25" max="25" width="7.140625" style="13" bestFit="1" customWidth="1"/>
    <col min="26" max="26" width="12.28515625" style="13" customWidth="1"/>
    <col min="27" max="27" width="12.5703125" style="13" customWidth="1"/>
    <col min="28" max="28" width="9.140625" style="13"/>
    <col min="29" max="29" width="10.5703125" style="13" customWidth="1"/>
    <col min="30" max="30" width="13.85546875" style="13" bestFit="1" customWidth="1"/>
    <col min="31" max="31" width="10" style="13" bestFit="1" customWidth="1"/>
    <col min="32" max="32" width="15.7109375" style="20" customWidth="1"/>
    <col min="33" max="33" width="9.140625" style="13"/>
    <col min="34" max="34" width="12.28515625" style="13" bestFit="1" customWidth="1"/>
    <col min="35" max="36" width="9.140625" style="13"/>
    <col min="37" max="37" width="9.140625" style="13" customWidth="1"/>
    <col min="38" max="39" width="9.140625" style="13"/>
    <col min="40" max="40" width="11.42578125" style="13" bestFit="1" customWidth="1"/>
    <col min="41" max="41" width="11.28515625" style="18" bestFit="1" customWidth="1"/>
    <col min="42" max="42" width="10.140625" style="18" bestFit="1" customWidth="1"/>
    <col min="43" max="43" width="9.140625" style="13"/>
    <col min="44" max="44" width="10.7109375" style="13" bestFit="1" customWidth="1"/>
    <col min="45" max="16384" width="9.140625" style="13"/>
  </cols>
  <sheetData>
    <row r="1" spans="1:47" x14ac:dyDescent="0.25">
      <c r="G1" s="25" t="s">
        <v>1</v>
      </c>
      <c r="H1" s="25" t="s">
        <v>2</v>
      </c>
      <c r="I1" s="25" t="s">
        <v>3</v>
      </c>
      <c r="K1" s="26" t="s">
        <v>1</v>
      </c>
      <c r="L1" s="26" t="s">
        <v>2</v>
      </c>
      <c r="M1" s="26" t="s">
        <v>3</v>
      </c>
      <c r="O1" s="27" t="s">
        <v>1</v>
      </c>
      <c r="P1" s="27" t="s">
        <v>2</v>
      </c>
      <c r="Q1" s="27" t="s">
        <v>3</v>
      </c>
      <c r="S1" s="28" t="s">
        <v>1</v>
      </c>
      <c r="T1" s="28" t="s">
        <v>2</v>
      </c>
      <c r="U1" s="28" t="s">
        <v>3</v>
      </c>
      <c r="V1" s="32" t="s">
        <v>14</v>
      </c>
      <c r="W1" s="29" t="s">
        <v>1</v>
      </c>
      <c r="X1" s="29" t="s">
        <v>2</v>
      </c>
      <c r="Y1" s="29" t="s">
        <v>3</v>
      </c>
      <c r="Z1" s="36"/>
      <c r="AA1" s="22" t="s">
        <v>12</v>
      </c>
      <c r="AD1" s="13" t="s">
        <v>15</v>
      </c>
      <c r="AE1" s="30">
        <v>11.622</v>
      </c>
      <c r="AG1" s="35" t="s">
        <v>1</v>
      </c>
      <c r="AH1" s="35" t="s">
        <v>2</v>
      </c>
      <c r="AI1" s="35" t="s">
        <v>3</v>
      </c>
      <c r="AJ1" s="13" t="s">
        <v>16</v>
      </c>
      <c r="AK1" s="13" t="s">
        <v>16</v>
      </c>
      <c r="AL1" s="13" t="s">
        <v>16</v>
      </c>
      <c r="AM1" s="13" t="s">
        <v>16</v>
      </c>
      <c r="AN1" s="13" t="s">
        <v>17</v>
      </c>
      <c r="AQ1" s="70" t="s">
        <v>1</v>
      </c>
      <c r="AR1" s="70" t="s">
        <v>2</v>
      </c>
      <c r="AS1" s="70" t="s">
        <v>3</v>
      </c>
    </row>
    <row r="2" spans="1:47" ht="16.5" thickBot="1" x14ac:dyDescent="0.3">
      <c r="G2" s="13">
        <f>AVERAGE(G5:G51)</f>
        <v>328.38297872340428</v>
      </c>
      <c r="H2" s="13">
        <f>AVERAGE(H5:H51)</f>
        <v>158171.40425531915</v>
      </c>
      <c r="I2" s="24">
        <f>AVERAGE(I5:I51)</f>
        <v>0.11597316680959714</v>
      </c>
      <c r="K2" s="13">
        <f>AVERAGE(K7:K51)</f>
        <v>297.27407407407401</v>
      </c>
      <c r="L2" s="13">
        <f>AVERAGE(L7:L51)</f>
        <v>139402.84938271603</v>
      </c>
      <c r="M2" s="24">
        <f>AVERAGE(M7:M51)</f>
        <v>0.10602872935810242</v>
      </c>
      <c r="O2" s="13">
        <f>AVERAGE(O8:O51)</f>
        <v>242.67613636363637</v>
      </c>
      <c r="P2" s="13">
        <f t="shared" ref="P2:U2" si="0">AVERAGE(P8:P51)</f>
        <v>100004.70596590909</v>
      </c>
      <c r="Q2" s="24">
        <f t="shared" si="0"/>
        <v>8.5284686668586074E-2</v>
      </c>
      <c r="S2" s="13">
        <f t="shared" si="0"/>
        <v>268.84772727272718</v>
      </c>
      <c r="T2" s="13">
        <f t="shared" si="0"/>
        <v>123222.14113636366</v>
      </c>
      <c r="U2" s="24">
        <f t="shared" si="0"/>
        <v>9.4720588285439514E-2</v>
      </c>
      <c r="V2" s="31">
        <v>0.22031776643797152</v>
      </c>
      <c r="W2" s="13">
        <f t="shared" ref="W2:Y2" si="1">AVERAGE(W5:W51)</f>
        <v>252.76248104751326</v>
      </c>
      <c r="X2" s="13">
        <f t="shared" si="1"/>
        <v>107263.49575733009</v>
      </c>
      <c r="Y2" s="24">
        <f t="shared" si="1"/>
        <v>8.9129355331910715E-2</v>
      </c>
      <c r="Z2" s="24"/>
      <c r="AD2" s="1" t="s">
        <v>18</v>
      </c>
      <c r="AE2" s="20">
        <v>2546.1</v>
      </c>
      <c r="AG2" s="13">
        <f>AVERAGE(AG4:AG51)</f>
        <v>153.28419665811242</v>
      </c>
      <c r="AH2" s="13">
        <f t="shared" ref="AH2:AI2" si="2">AVERAGE(AH4:AH51)</f>
        <v>46125.547044708837</v>
      </c>
      <c r="AI2" s="24">
        <f t="shared" si="2"/>
        <v>5.5567006897116349E-2</v>
      </c>
      <c r="AJ2" s="148">
        <v>12.240384615384627</v>
      </c>
      <c r="AK2" s="148">
        <v>252.55448717948738</v>
      </c>
      <c r="AL2" s="148">
        <v>625.6474358974358</v>
      </c>
      <c r="AM2" s="148">
        <v>433.24038461538487</v>
      </c>
      <c r="AN2" s="148">
        <v>2215.3237179487178</v>
      </c>
      <c r="AO2" s="19" t="s">
        <v>19</v>
      </c>
      <c r="AQ2" s="13">
        <f>AVERAGE(AQ4:AQ51)</f>
        <v>123.75400641025642</v>
      </c>
      <c r="AR2" s="13">
        <f t="shared" ref="AR2:AS2" si="3">AVERAGE(AR4:AR51)</f>
        <v>35621.440705128211</v>
      </c>
      <c r="AS2" s="24">
        <f t="shared" si="3"/>
        <v>4.432150068678134E-2</v>
      </c>
    </row>
    <row r="3" spans="1:47" s="48" customFormat="1" ht="45" x14ac:dyDescent="0.25">
      <c r="A3" s="37" t="s">
        <v>48</v>
      </c>
      <c r="B3" s="38" t="s">
        <v>21</v>
      </c>
      <c r="C3" s="37" t="s">
        <v>22</v>
      </c>
      <c r="D3" s="37" t="s">
        <v>118</v>
      </c>
      <c r="E3" s="37" t="s">
        <v>96</v>
      </c>
      <c r="F3" s="39" t="s">
        <v>24</v>
      </c>
      <c r="G3" s="39" t="s">
        <v>25</v>
      </c>
      <c r="H3" s="39" t="s">
        <v>26</v>
      </c>
      <c r="I3" s="39" t="s">
        <v>27</v>
      </c>
      <c r="J3" s="40" t="s">
        <v>28</v>
      </c>
      <c r="K3" s="40" t="s">
        <v>29</v>
      </c>
      <c r="L3" s="40" t="s">
        <v>30</v>
      </c>
      <c r="M3" s="40" t="s">
        <v>31</v>
      </c>
      <c r="N3" s="41" t="s">
        <v>32</v>
      </c>
      <c r="O3" s="41" t="s">
        <v>33</v>
      </c>
      <c r="P3" s="41" t="s">
        <v>34</v>
      </c>
      <c r="Q3" s="41" t="s">
        <v>35</v>
      </c>
      <c r="R3" s="42" t="s">
        <v>10</v>
      </c>
      <c r="S3" s="42" t="s">
        <v>25</v>
      </c>
      <c r="T3" s="42" t="s">
        <v>26</v>
      </c>
      <c r="U3" s="42" t="s">
        <v>36</v>
      </c>
      <c r="V3" s="43" t="s">
        <v>37</v>
      </c>
      <c r="W3" s="43" t="s">
        <v>25</v>
      </c>
      <c r="X3" s="43" t="s">
        <v>26</v>
      </c>
      <c r="Y3" s="43" t="s">
        <v>27</v>
      </c>
      <c r="Z3" s="44" t="s">
        <v>38</v>
      </c>
      <c r="AA3" s="45" t="s">
        <v>39</v>
      </c>
      <c r="AB3" s="44" t="s">
        <v>97</v>
      </c>
      <c r="AC3" s="46" t="s">
        <v>98</v>
      </c>
      <c r="AD3" s="46" t="s">
        <v>99</v>
      </c>
      <c r="AE3" s="46" t="s">
        <v>43</v>
      </c>
      <c r="AF3" s="47" t="s">
        <v>100</v>
      </c>
      <c r="AG3" s="44" t="s">
        <v>25</v>
      </c>
      <c r="AH3" s="44" t="s">
        <v>26</v>
      </c>
      <c r="AI3" s="44" t="s">
        <v>27</v>
      </c>
      <c r="AJ3" s="55" t="s">
        <v>48</v>
      </c>
      <c r="AK3" s="56" t="s">
        <v>49</v>
      </c>
      <c r="AL3" s="56" t="s">
        <v>50</v>
      </c>
      <c r="AM3" s="56" t="s">
        <v>51</v>
      </c>
      <c r="AN3" s="56" t="s">
        <v>52</v>
      </c>
      <c r="AO3" s="76" t="s">
        <v>53</v>
      </c>
      <c r="AP3" s="76" t="s">
        <v>54</v>
      </c>
      <c r="AQ3" s="57" t="s">
        <v>25</v>
      </c>
      <c r="AR3" s="57" t="s">
        <v>26</v>
      </c>
      <c r="AS3" s="57" t="s">
        <v>27</v>
      </c>
      <c r="AU3" s="48" t="s">
        <v>169</v>
      </c>
    </row>
    <row r="4" spans="1:47" x14ac:dyDescent="0.25">
      <c r="A4" s="3">
        <v>1</v>
      </c>
      <c r="B4" s="6" t="s">
        <v>101</v>
      </c>
      <c r="C4" s="3">
        <v>1</v>
      </c>
      <c r="D4" s="2">
        <v>40359</v>
      </c>
      <c r="E4" s="5">
        <v>2642</v>
      </c>
      <c r="AC4" s="30">
        <f>SUMIFS($AB$6:$AB$50,$C$6:$C$50,$C4)/COUNTIF($C$6:$C$51,C4)</f>
        <v>0.96977421575697587</v>
      </c>
      <c r="AD4" s="13">
        <f>E4/AC4</f>
        <v>2724.345478640857</v>
      </c>
      <c r="AE4" s="13">
        <f>A4*$AE$1+$AE$2</f>
        <v>2557.7219999999998</v>
      </c>
      <c r="AF4" s="21">
        <f>AC4*AE4</f>
        <v>2480.4128466743637</v>
      </c>
      <c r="AG4" s="23">
        <f>ABS(E4-AF4)</f>
        <v>161.58715332563634</v>
      </c>
      <c r="AH4" s="23">
        <f>AG4^2</f>
        <v>26110.408119882704</v>
      </c>
      <c r="AI4" s="34">
        <f>AG4/E4</f>
        <v>6.1160921016516406E-2</v>
      </c>
      <c r="AJ4" s="3">
        <v>0</v>
      </c>
      <c r="AK4" s="49">
        <f>IF($C4=1,1,0)</f>
        <v>1</v>
      </c>
      <c r="AL4" s="49">
        <f>IF($C4=2,1,0)</f>
        <v>0</v>
      </c>
      <c r="AM4" s="49">
        <f>IF($C4=3,1,0)</f>
        <v>0</v>
      </c>
      <c r="AN4" s="49">
        <f>IF($C4=4,1,0)</f>
        <v>0</v>
      </c>
      <c r="AO4" s="18">
        <v>2467.8782051282051</v>
      </c>
      <c r="AP4" s="18">
        <v>174.12179487179492</v>
      </c>
      <c r="AQ4" s="13">
        <f>ABS(AP4)</f>
        <v>174.12179487179492</v>
      </c>
      <c r="AR4" s="13">
        <f>AQ4^2</f>
        <v>30318.399449375429</v>
      </c>
      <c r="AS4" s="24">
        <f>AQ4/E4</f>
        <v>6.5905297074865601E-2</v>
      </c>
    </row>
    <row r="5" spans="1:47" x14ac:dyDescent="0.25">
      <c r="A5" s="3">
        <v>2</v>
      </c>
      <c r="C5" s="3">
        <v>2</v>
      </c>
      <c r="D5" s="2">
        <f>D4+92</f>
        <v>40451</v>
      </c>
      <c r="E5" s="5">
        <f>5454-E4</f>
        <v>2812</v>
      </c>
      <c r="F5" s="13">
        <f>E4</f>
        <v>2642</v>
      </c>
      <c r="G5" s="13">
        <f t="shared" ref="G5:G51" si="4">ABS(E5-F5)</f>
        <v>170</v>
      </c>
      <c r="H5" s="13">
        <f>G5^2</f>
        <v>28900</v>
      </c>
      <c r="I5" s="24">
        <f>G5/E5</f>
        <v>6.0455192034139404E-2</v>
      </c>
      <c r="V5" s="13">
        <f>E4</f>
        <v>2642</v>
      </c>
      <c r="W5" s="13">
        <f>ABS(E5-V5)</f>
        <v>170</v>
      </c>
      <c r="X5" s="13">
        <f>W5^2</f>
        <v>28900</v>
      </c>
      <c r="Y5" s="24">
        <f>W5/E5</f>
        <v>6.0455192034139404E-2</v>
      </c>
      <c r="Z5" s="24"/>
      <c r="AC5" s="30">
        <f t="shared" ref="AC5:AC59" si="5">SUMIFS($AB$6:$AB$50,$C$6:$C$50,$C5)/COUNTIF($C$6:$C$51,C5)</f>
        <v>1.1062649189058424</v>
      </c>
      <c r="AD5" s="13">
        <f t="shared" ref="AD5:AD50" si="6">E5/AC5</f>
        <v>2541.8866240296443</v>
      </c>
      <c r="AE5" s="13">
        <f t="shared" ref="AE5:AE59" si="7">A5*$AE$1+$AE$2</f>
        <v>2569.3440000000001</v>
      </c>
      <c r="AF5" s="21">
        <f t="shared" ref="AF5:AF59" si="8">AC5*AE5</f>
        <v>2842.3751318012128</v>
      </c>
      <c r="AG5" s="23">
        <f t="shared" ref="AG5:AG51" si="9">ABS(E5-AF5)</f>
        <v>30.375131801212774</v>
      </c>
      <c r="AH5" s="23">
        <f t="shared" ref="AH5:AH51" si="10">AG5^2</f>
        <v>922.6486319410476</v>
      </c>
      <c r="AI5" s="34">
        <f t="shared" ref="AI5:AI51" si="11">AG5/E5</f>
        <v>1.0801967212380076E-2</v>
      </c>
      <c r="AJ5" s="3">
        <v>1</v>
      </c>
      <c r="AK5" s="49">
        <f t="shared" ref="AK5:AK59" si="12">IF($C5=1,1,0)</f>
        <v>0</v>
      </c>
      <c r="AL5" s="49">
        <f t="shared" ref="AL5:AL59" si="13">IF($C5=2,1,0)</f>
        <v>1</v>
      </c>
      <c r="AM5" s="49">
        <f t="shared" ref="AM5:AM59" si="14">IF($C5=3,1,0)</f>
        <v>0</v>
      </c>
      <c r="AN5" s="49">
        <f t="shared" ref="AN5:AN59" si="15">IF($C5=4,1,0)</f>
        <v>0</v>
      </c>
      <c r="AO5" s="18">
        <v>2853.2115384615381</v>
      </c>
      <c r="AP5" s="18">
        <v>-41.211538461538112</v>
      </c>
      <c r="AQ5" s="13">
        <f t="shared" ref="AQ5:AQ51" si="16">ABS(AP5)</f>
        <v>41.211538461538112</v>
      </c>
      <c r="AR5" s="13">
        <f t="shared" ref="AR5:AR51" si="17">AQ5^2</f>
        <v>1698.390902366835</v>
      </c>
      <c r="AS5" s="24">
        <f t="shared" ref="AS5:AS51" si="18">AQ5/E5</f>
        <v>1.4655596892438873E-2</v>
      </c>
    </row>
    <row r="6" spans="1:47" x14ac:dyDescent="0.25">
      <c r="A6" s="3">
        <v>3</v>
      </c>
      <c r="C6" s="3">
        <v>3</v>
      </c>
      <c r="D6" s="2">
        <v>40543</v>
      </c>
      <c r="E6" s="5">
        <v>2691</v>
      </c>
      <c r="F6" s="13">
        <f t="shared" ref="F6:F52" si="19">E5</f>
        <v>2812</v>
      </c>
      <c r="G6" s="13">
        <f t="shared" si="4"/>
        <v>121</v>
      </c>
      <c r="H6" s="13">
        <f t="shared" ref="H6:H51" si="20">G6^2</f>
        <v>14641</v>
      </c>
      <c r="I6" s="24">
        <f t="shared" ref="I6:I51" si="21">G6/E6</f>
        <v>4.4964697138610184E-2</v>
      </c>
      <c r="V6" s="13">
        <f t="shared" ref="V6:V52" si="22">E5*$V$2+V5*(1-$V$2)</f>
        <v>2679.4540202944554</v>
      </c>
      <c r="W6" s="13">
        <f t="shared" ref="W6:W51" si="23">ABS(E6-V6)</f>
        <v>11.545979705544596</v>
      </c>
      <c r="X6" s="13">
        <f t="shared" ref="X6:X51" si="24">W6^2</f>
        <v>133.30964736084769</v>
      </c>
      <c r="Y6" s="24">
        <f t="shared" ref="Y6:Y51" si="25">W6/E6</f>
        <v>4.2905907489946471E-3</v>
      </c>
      <c r="Z6" s="13">
        <f>AVERAGE(E4:E7)</f>
        <v>2612.5</v>
      </c>
      <c r="AA6" s="23">
        <f>AVERAGE(Z6:Z7)</f>
        <v>2623.5</v>
      </c>
      <c r="AB6" s="33">
        <f>E6/AA6</f>
        <v>1.0257289879931388</v>
      </c>
      <c r="AC6" s="30">
        <f t="shared" si="5"/>
        <v>1.0364246156069032</v>
      </c>
      <c r="AD6" s="13">
        <f t="shared" si="6"/>
        <v>2596.4261746371399</v>
      </c>
      <c r="AE6" s="13">
        <f t="shared" si="7"/>
        <v>2580.9659999999999</v>
      </c>
      <c r="AF6" s="21">
        <f t="shared" si="8"/>
        <v>2674.9766944444864</v>
      </c>
      <c r="AG6" s="23">
        <f t="shared" si="9"/>
        <v>16.023305555513616</v>
      </c>
      <c r="AH6" s="23">
        <f t="shared" si="10"/>
        <v>256.74632092535353</v>
      </c>
      <c r="AI6" s="34">
        <f t="shared" si="11"/>
        <v>5.954405631926279E-3</v>
      </c>
      <c r="AJ6" s="3">
        <v>2</v>
      </c>
      <c r="AK6" s="49">
        <f t="shared" si="12"/>
        <v>0</v>
      </c>
      <c r="AL6" s="49">
        <f t="shared" si="13"/>
        <v>0</v>
      </c>
      <c r="AM6" s="49">
        <f t="shared" si="14"/>
        <v>1</v>
      </c>
      <c r="AN6" s="49">
        <f t="shared" si="15"/>
        <v>0</v>
      </c>
      <c r="AO6" s="18">
        <v>2673.0448717948716</v>
      </c>
      <c r="AP6" s="18">
        <v>17.955128205128403</v>
      </c>
      <c r="AQ6" s="13">
        <f t="shared" si="16"/>
        <v>17.955128205128403</v>
      </c>
      <c r="AR6" s="13">
        <f t="shared" si="17"/>
        <v>322.38662886259755</v>
      </c>
      <c r="AS6" s="24">
        <f t="shared" si="18"/>
        <v>6.6722884448637693E-3</v>
      </c>
    </row>
    <row r="7" spans="1:47" x14ac:dyDescent="0.25">
      <c r="A7" s="3">
        <v>4</v>
      </c>
      <c r="B7" s="4"/>
      <c r="C7" s="3">
        <v>4</v>
      </c>
      <c r="D7" s="2">
        <v>40633</v>
      </c>
      <c r="E7" s="5">
        <v>2305</v>
      </c>
      <c r="F7" s="13">
        <f t="shared" si="19"/>
        <v>2691</v>
      </c>
      <c r="G7" s="13">
        <f t="shared" si="4"/>
        <v>386</v>
      </c>
      <c r="H7" s="13">
        <f t="shared" si="20"/>
        <v>148996</v>
      </c>
      <c r="I7" s="24">
        <f t="shared" si="21"/>
        <v>0.16746203904555315</v>
      </c>
      <c r="J7" s="13">
        <f t="shared" ref="J7:J52" si="26">AVERAGE(E4:E6)</f>
        <v>2715</v>
      </c>
      <c r="K7" s="13">
        <f t="shared" ref="K7:K51" si="27">ABS(E7-J7)</f>
        <v>410</v>
      </c>
      <c r="L7" s="13">
        <f t="shared" ref="L7:L51" si="28">K7^2</f>
        <v>168100</v>
      </c>
      <c r="M7" s="24">
        <f>K7/E7</f>
        <v>0.17787418655097614</v>
      </c>
      <c r="V7" s="13">
        <f t="shared" si="22"/>
        <v>2681.9978047545192</v>
      </c>
      <c r="W7" s="13">
        <f t="shared" si="23"/>
        <v>376.99780475451917</v>
      </c>
      <c r="X7" s="13">
        <f t="shared" si="24"/>
        <v>142127.34478972654</v>
      </c>
      <c r="Y7" s="24">
        <f t="shared" si="25"/>
        <v>0.16355653134686299</v>
      </c>
      <c r="Z7" s="13">
        <f t="shared" ref="Z7:Z50" si="29">AVERAGE(E5:E8)</f>
        <v>2634.5</v>
      </c>
      <c r="AA7" s="23">
        <f t="shared" ref="AA7:AA50" si="30">AVERAGE(Z7:Z8)</f>
        <v>2649.5</v>
      </c>
      <c r="AB7" s="33">
        <f t="shared" ref="AB7:AB50" si="31">E7/AA7</f>
        <v>0.86997546706925832</v>
      </c>
      <c r="AC7" s="30">
        <f t="shared" si="5"/>
        <v>0.81147079068601569</v>
      </c>
      <c r="AD7" s="13">
        <f t="shared" si="6"/>
        <v>2840.5212195639942</v>
      </c>
      <c r="AE7" s="13">
        <f t="shared" si="7"/>
        <v>2592.5879999999997</v>
      </c>
      <c r="AF7" s="21">
        <f t="shared" si="8"/>
        <v>2103.8094342830759</v>
      </c>
      <c r="AG7" s="23">
        <f t="shared" si="9"/>
        <v>201.19056571692408</v>
      </c>
      <c r="AH7" s="23">
        <f t="shared" si="10"/>
        <v>40477.643733495948</v>
      </c>
      <c r="AI7" s="34">
        <f t="shared" si="11"/>
        <v>8.7284410289337991E-2</v>
      </c>
      <c r="AJ7" s="3">
        <v>3</v>
      </c>
      <c r="AK7" s="49">
        <f t="shared" si="12"/>
        <v>0</v>
      </c>
      <c r="AL7" s="49">
        <f t="shared" si="13"/>
        <v>0</v>
      </c>
      <c r="AM7" s="49">
        <f t="shared" si="14"/>
        <v>0</v>
      </c>
      <c r="AN7" s="49">
        <f t="shared" si="15"/>
        <v>1</v>
      </c>
      <c r="AO7" s="18">
        <v>2252.0448717948716</v>
      </c>
      <c r="AP7" s="18">
        <v>52.955128205128403</v>
      </c>
      <c r="AQ7" s="13">
        <f t="shared" si="16"/>
        <v>52.955128205128403</v>
      </c>
      <c r="AR7" s="13">
        <f t="shared" si="17"/>
        <v>2804.245603221586</v>
      </c>
      <c r="AS7" s="24">
        <f t="shared" si="18"/>
        <v>2.2974025251682604E-2</v>
      </c>
    </row>
    <row r="8" spans="1:47" x14ac:dyDescent="0.25">
      <c r="A8" s="3">
        <v>5</v>
      </c>
      <c r="B8" s="6" t="s">
        <v>102</v>
      </c>
      <c r="C8" s="3">
        <v>1</v>
      </c>
      <c r="D8" s="2">
        <v>40724</v>
      </c>
      <c r="E8" s="5">
        <v>2730</v>
      </c>
      <c r="F8" s="13">
        <f t="shared" si="19"/>
        <v>2305</v>
      </c>
      <c r="G8" s="13">
        <f t="shared" si="4"/>
        <v>425</v>
      </c>
      <c r="H8" s="13">
        <f t="shared" si="20"/>
        <v>180625</v>
      </c>
      <c r="I8" s="24">
        <f t="shared" si="21"/>
        <v>0.15567765567765568</v>
      </c>
      <c r="J8" s="13">
        <f t="shared" si="26"/>
        <v>2602.6666666666665</v>
      </c>
      <c r="K8" s="13">
        <f t="shared" si="27"/>
        <v>127.33333333333348</v>
      </c>
      <c r="L8" s="13">
        <f t="shared" si="28"/>
        <v>16213.777777777816</v>
      </c>
      <c r="M8" s="24">
        <f t="shared" ref="M8:M51" si="32">K8/E8</f>
        <v>4.6642246642246699E-2</v>
      </c>
      <c r="N8" s="13">
        <f t="shared" ref="N8:N52" si="33">AVERAGE(E4:E7)</f>
        <v>2612.5</v>
      </c>
      <c r="O8" s="13">
        <f t="shared" ref="O8:O51" si="34">ABS(E8-N8)</f>
        <v>117.5</v>
      </c>
      <c r="P8" s="13">
        <f>O8^2</f>
        <v>13806.25</v>
      </c>
      <c r="Q8" s="24">
        <f>O8/E8</f>
        <v>4.304029304029304E-2</v>
      </c>
      <c r="R8" s="13">
        <f t="shared" ref="R8:R52" si="35">(E7*4+E6*3+E5*2+E4*1)/10</f>
        <v>2555.9</v>
      </c>
      <c r="S8" s="13">
        <f t="shared" ref="S8:S51" si="36">ABS(E8-R8)</f>
        <v>174.09999999999991</v>
      </c>
      <c r="T8" s="13">
        <f>S8^2</f>
        <v>30310.809999999969</v>
      </c>
      <c r="U8" s="24">
        <f>S8/E8</f>
        <v>6.3772893772893746E-2</v>
      </c>
      <c r="V8" s="13">
        <f t="shared" si="22"/>
        <v>2598.9384904589847</v>
      </c>
      <c r="W8" s="13">
        <f t="shared" si="23"/>
        <v>131.06150954101531</v>
      </c>
      <c r="X8" s="13">
        <f t="shared" si="24"/>
        <v>17177.119283169646</v>
      </c>
      <c r="Y8" s="24">
        <f t="shared" si="25"/>
        <v>4.800787895275286E-2</v>
      </c>
      <c r="Z8" s="13">
        <f t="shared" si="29"/>
        <v>2664.5</v>
      </c>
      <c r="AA8" s="23">
        <f t="shared" si="30"/>
        <v>2679.875</v>
      </c>
      <c r="AB8" s="33">
        <f t="shared" si="31"/>
        <v>1.0187042306077709</v>
      </c>
      <c r="AC8" s="30">
        <f t="shared" si="5"/>
        <v>0.96977421575697587</v>
      </c>
      <c r="AD8" s="13">
        <f t="shared" si="6"/>
        <v>2815.0882500717407</v>
      </c>
      <c r="AE8" s="13">
        <f t="shared" si="7"/>
        <v>2604.21</v>
      </c>
      <c r="AF8" s="21">
        <f t="shared" si="8"/>
        <v>2525.4957104164741</v>
      </c>
      <c r="AG8" s="23">
        <f t="shared" si="9"/>
        <v>204.50428958352586</v>
      </c>
      <c r="AH8" s="23">
        <f t="shared" si="10"/>
        <v>41822.004458062605</v>
      </c>
      <c r="AI8" s="34">
        <f t="shared" si="11"/>
        <v>7.4909996184441704E-2</v>
      </c>
      <c r="AJ8" s="3">
        <v>4</v>
      </c>
      <c r="AK8" s="49">
        <f t="shared" si="12"/>
        <v>1</v>
      </c>
      <c r="AL8" s="49">
        <f t="shared" si="13"/>
        <v>0</v>
      </c>
      <c r="AM8" s="49">
        <f t="shared" si="14"/>
        <v>0</v>
      </c>
      <c r="AN8" s="49">
        <f t="shared" si="15"/>
        <v>0</v>
      </c>
      <c r="AO8" s="18">
        <v>2516.8397435897436</v>
      </c>
      <c r="AP8" s="18">
        <v>213.16025641025635</v>
      </c>
      <c r="AQ8" s="13">
        <f t="shared" si="16"/>
        <v>213.16025641025635</v>
      </c>
      <c r="AR8" s="13">
        <f t="shared" si="17"/>
        <v>45437.294912886231</v>
      </c>
      <c r="AS8" s="24">
        <f t="shared" si="18"/>
        <v>7.8080680003756911E-2</v>
      </c>
    </row>
    <row r="9" spans="1:47" x14ac:dyDescent="0.25">
      <c r="A9" s="3">
        <v>6</v>
      </c>
      <c r="C9" s="3">
        <v>2</v>
      </c>
      <c r="D9" s="2">
        <v>40816</v>
      </c>
      <c r="E9" s="5">
        <f>5662-E8</f>
        <v>2932</v>
      </c>
      <c r="F9" s="13">
        <f t="shared" si="19"/>
        <v>2730</v>
      </c>
      <c r="G9" s="13">
        <f t="shared" si="4"/>
        <v>202</v>
      </c>
      <c r="H9" s="13">
        <f t="shared" si="20"/>
        <v>40804</v>
      </c>
      <c r="I9" s="24">
        <f t="shared" si="21"/>
        <v>6.8894952251023198E-2</v>
      </c>
      <c r="J9" s="13">
        <f t="shared" si="26"/>
        <v>2575.3333333333335</v>
      </c>
      <c r="K9" s="13">
        <f t="shared" si="27"/>
        <v>356.66666666666652</v>
      </c>
      <c r="L9" s="13">
        <f t="shared" si="28"/>
        <v>127211.11111111101</v>
      </c>
      <c r="M9" s="24">
        <f t="shared" si="32"/>
        <v>0.12164620281946334</v>
      </c>
      <c r="N9" s="13">
        <f t="shared" si="33"/>
        <v>2634.5</v>
      </c>
      <c r="O9" s="13">
        <f t="shared" si="34"/>
        <v>297.5</v>
      </c>
      <c r="P9" s="13">
        <f t="shared" ref="P9:P51" si="37">O9^2</f>
        <v>88506.25</v>
      </c>
      <c r="Q9" s="24">
        <f t="shared" ref="Q9:Q51" si="38">O9/E9</f>
        <v>0.10146657571623466</v>
      </c>
      <c r="R9" s="13">
        <f t="shared" si="35"/>
        <v>2602.9</v>
      </c>
      <c r="S9" s="13">
        <f t="shared" si="36"/>
        <v>329.09999999999991</v>
      </c>
      <c r="T9" s="13">
        <f t="shared" ref="T9:T51" si="39">S9^2</f>
        <v>108306.80999999994</v>
      </c>
      <c r="U9" s="24">
        <f t="shared" ref="U9:U51" si="40">S9/E9</f>
        <v>0.11224420190995904</v>
      </c>
      <c r="V9" s="13">
        <f t="shared" si="22"/>
        <v>2627.8136695070498</v>
      </c>
      <c r="W9" s="13">
        <f t="shared" si="23"/>
        <v>304.18633049295022</v>
      </c>
      <c r="X9" s="13">
        <f t="shared" si="24"/>
        <v>92529.323658766341</v>
      </c>
      <c r="Y9" s="24">
        <f t="shared" si="25"/>
        <v>0.10374704314220676</v>
      </c>
      <c r="Z9" s="13">
        <f t="shared" si="29"/>
        <v>2695.25</v>
      </c>
      <c r="AA9" s="23">
        <f t="shared" si="30"/>
        <v>2701.5</v>
      </c>
      <c r="AB9" s="33">
        <f t="shared" si="31"/>
        <v>1.0853229687210808</v>
      </c>
      <c r="AC9" s="30">
        <f t="shared" si="5"/>
        <v>1.1062649189058424</v>
      </c>
      <c r="AD9" s="13">
        <f t="shared" si="6"/>
        <v>2650.3597374306246</v>
      </c>
      <c r="AE9" s="13">
        <f t="shared" si="7"/>
        <v>2615.8319999999999</v>
      </c>
      <c r="AF9" s="21">
        <f t="shared" si="8"/>
        <v>2893.8031753513073</v>
      </c>
      <c r="AG9" s="23">
        <f t="shared" si="9"/>
        <v>38.196824648692655</v>
      </c>
      <c r="AH9" s="23">
        <f t="shared" si="10"/>
        <v>1458.9974132429747</v>
      </c>
      <c r="AI9" s="34">
        <f t="shared" si="11"/>
        <v>1.3027566387685079E-2</v>
      </c>
      <c r="AJ9" s="3">
        <v>5</v>
      </c>
      <c r="AK9" s="49">
        <f t="shared" si="12"/>
        <v>0</v>
      </c>
      <c r="AL9" s="49">
        <f t="shared" si="13"/>
        <v>1</v>
      </c>
      <c r="AM9" s="49">
        <f t="shared" si="14"/>
        <v>0</v>
      </c>
      <c r="AN9" s="49">
        <f t="shared" si="15"/>
        <v>0</v>
      </c>
      <c r="AO9" s="18">
        <v>2902.1730769230771</v>
      </c>
      <c r="AP9" s="18">
        <v>29.826923076922867</v>
      </c>
      <c r="AQ9" s="13">
        <f t="shared" si="16"/>
        <v>29.826923076922867</v>
      </c>
      <c r="AR9" s="13">
        <f t="shared" si="17"/>
        <v>889.64534023667386</v>
      </c>
      <c r="AS9" s="24">
        <f t="shared" si="18"/>
        <v>1.0172893273166053E-2</v>
      </c>
    </row>
    <row r="10" spans="1:47" x14ac:dyDescent="0.25">
      <c r="A10" s="3">
        <v>7</v>
      </c>
      <c r="C10" s="3">
        <v>3</v>
      </c>
      <c r="D10" s="2">
        <v>40908</v>
      </c>
      <c r="E10" s="5">
        <v>2814</v>
      </c>
      <c r="F10" s="13">
        <f t="shared" si="19"/>
        <v>2932</v>
      </c>
      <c r="G10" s="13">
        <f t="shared" si="4"/>
        <v>118</v>
      </c>
      <c r="H10" s="13">
        <f t="shared" si="20"/>
        <v>13924</v>
      </c>
      <c r="I10" s="24">
        <f t="shared" si="21"/>
        <v>4.1933191186922528E-2</v>
      </c>
      <c r="J10" s="13">
        <f t="shared" si="26"/>
        <v>2655.6666666666665</v>
      </c>
      <c r="K10" s="13">
        <f t="shared" si="27"/>
        <v>158.33333333333348</v>
      </c>
      <c r="L10" s="13">
        <f t="shared" si="28"/>
        <v>25069.444444444493</v>
      </c>
      <c r="M10" s="24">
        <f t="shared" si="32"/>
        <v>5.6266287609571246E-2</v>
      </c>
      <c r="N10" s="13">
        <f t="shared" si="33"/>
        <v>2664.5</v>
      </c>
      <c r="O10" s="13">
        <f t="shared" si="34"/>
        <v>149.5</v>
      </c>
      <c r="P10" s="13">
        <f t="shared" si="37"/>
        <v>22350.25</v>
      </c>
      <c r="Q10" s="24">
        <f t="shared" si="38"/>
        <v>5.3127221037668801E-2</v>
      </c>
      <c r="R10" s="13">
        <f t="shared" si="35"/>
        <v>2721.9</v>
      </c>
      <c r="S10" s="13">
        <f t="shared" si="36"/>
        <v>92.099999999999909</v>
      </c>
      <c r="T10" s="13">
        <f t="shared" si="39"/>
        <v>8482.4099999999835</v>
      </c>
      <c r="U10" s="24">
        <f t="shared" si="40"/>
        <v>3.272921108742001E-2</v>
      </c>
      <c r="V10" s="13">
        <f t="shared" si="22"/>
        <v>2694.8313224222193</v>
      </c>
      <c r="W10" s="13">
        <f t="shared" si="23"/>
        <v>119.16867757778073</v>
      </c>
      <c r="X10" s="13">
        <f t="shared" si="24"/>
        <v>14201.173715637058</v>
      </c>
      <c r="Y10" s="24">
        <f t="shared" si="25"/>
        <v>4.2348499494591588E-2</v>
      </c>
      <c r="Z10" s="13">
        <f t="shared" si="29"/>
        <v>2707.75</v>
      </c>
      <c r="AA10" s="23">
        <f t="shared" si="30"/>
        <v>2695.5</v>
      </c>
      <c r="AB10" s="33">
        <f t="shared" si="31"/>
        <v>1.0439621591541457</v>
      </c>
      <c r="AC10" s="30">
        <f t="shared" si="5"/>
        <v>1.0364246156069032</v>
      </c>
      <c r="AD10" s="13">
        <f t="shared" si="6"/>
        <v>2715.1034022403983</v>
      </c>
      <c r="AE10" s="13">
        <f t="shared" si="7"/>
        <v>2627.4539999999997</v>
      </c>
      <c r="AF10" s="21">
        <f t="shared" si="8"/>
        <v>2723.1580019748199</v>
      </c>
      <c r="AG10" s="23">
        <f t="shared" si="9"/>
        <v>90.841998025180146</v>
      </c>
      <c r="AH10" s="23">
        <f t="shared" si="10"/>
        <v>8252.2686052068329</v>
      </c>
      <c r="AI10" s="34">
        <f t="shared" si="11"/>
        <v>3.228215992366032E-2</v>
      </c>
      <c r="AJ10" s="3">
        <v>6</v>
      </c>
      <c r="AK10" s="49">
        <f t="shared" si="12"/>
        <v>0</v>
      </c>
      <c r="AL10" s="49">
        <f t="shared" si="13"/>
        <v>0</v>
      </c>
      <c r="AM10" s="49">
        <f t="shared" si="14"/>
        <v>1</v>
      </c>
      <c r="AN10" s="49">
        <f t="shared" si="15"/>
        <v>0</v>
      </c>
      <c r="AO10" s="18">
        <v>2722.0064102564102</v>
      </c>
      <c r="AP10" s="18">
        <v>91.993589743589837</v>
      </c>
      <c r="AQ10" s="13">
        <f t="shared" si="16"/>
        <v>91.993589743589837</v>
      </c>
      <c r="AR10" s="13">
        <f t="shared" si="17"/>
        <v>8462.8205539119172</v>
      </c>
      <c r="AS10" s="24">
        <f t="shared" si="18"/>
        <v>3.269139649736668E-2</v>
      </c>
    </row>
    <row r="11" spans="1:47" x14ac:dyDescent="0.25">
      <c r="A11" s="3">
        <v>8</v>
      </c>
      <c r="B11" s="7"/>
      <c r="C11" s="3">
        <v>4</v>
      </c>
      <c r="D11" s="2">
        <v>40999</v>
      </c>
      <c r="E11" s="5">
        <v>2355</v>
      </c>
      <c r="F11" s="13">
        <f t="shared" si="19"/>
        <v>2814</v>
      </c>
      <c r="G11" s="13">
        <f t="shared" si="4"/>
        <v>459</v>
      </c>
      <c r="H11" s="13">
        <f t="shared" si="20"/>
        <v>210681</v>
      </c>
      <c r="I11" s="24">
        <f t="shared" si="21"/>
        <v>0.19490445859872613</v>
      </c>
      <c r="J11" s="13">
        <f t="shared" si="26"/>
        <v>2825.3333333333335</v>
      </c>
      <c r="K11" s="13">
        <f t="shared" si="27"/>
        <v>470.33333333333348</v>
      </c>
      <c r="L11" s="13">
        <f t="shared" si="28"/>
        <v>221213.44444444458</v>
      </c>
      <c r="M11" s="24">
        <f t="shared" si="32"/>
        <v>0.19971691436659597</v>
      </c>
      <c r="N11" s="13">
        <f t="shared" si="33"/>
        <v>2695.25</v>
      </c>
      <c r="O11" s="13">
        <f t="shared" si="34"/>
        <v>340.25</v>
      </c>
      <c r="P11" s="13">
        <f t="shared" si="37"/>
        <v>115770.0625</v>
      </c>
      <c r="Q11" s="24">
        <f t="shared" si="38"/>
        <v>0.14447983014861995</v>
      </c>
      <c r="R11" s="13">
        <f t="shared" si="35"/>
        <v>2781.7</v>
      </c>
      <c r="S11" s="13">
        <f t="shared" si="36"/>
        <v>426.69999999999982</v>
      </c>
      <c r="T11" s="13">
        <f t="shared" si="39"/>
        <v>182072.88999999984</v>
      </c>
      <c r="U11" s="24">
        <f t="shared" si="40"/>
        <v>0.18118895966029716</v>
      </c>
      <c r="V11" s="13">
        <f t="shared" si="22"/>
        <v>2721.0862992955226</v>
      </c>
      <c r="W11" s="13">
        <f t="shared" si="23"/>
        <v>366.08629929552262</v>
      </c>
      <c r="X11" s="13">
        <f t="shared" si="24"/>
        <v>134019.17853189097</v>
      </c>
      <c r="Y11" s="24">
        <f t="shared" si="25"/>
        <v>0.15545065787495652</v>
      </c>
      <c r="Z11" s="13">
        <f t="shared" si="29"/>
        <v>2683.25</v>
      </c>
      <c r="AA11" s="23">
        <f t="shared" si="30"/>
        <v>2672.5</v>
      </c>
      <c r="AB11" s="33">
        <f t="shared" si="31"/>
        <v>0.88119738072965392</v>
      </c>
      <c r="AC11" s="30">
        <f t="shared" si="5"/>
        <v>0.81147079068601569</v>
      </c>
      <c r="AD11" s="13">
        <f t="shared" si="6"/>
        <v>2902.1377319189614</v>
      </c>
      <c r="AE11" s="13">
        <f t="shared" si="7"/>
        <v>2639.076</v>
      </c>
      <c r="AF11" s="21">
        <f t="shared" si="8"/>
        <v>2141.5330884004875</v>
      </c>
      <c r="AG11" s="23">
        <f t="shared" si="9"/>
        <v>213.46691159951251</v>
      </c>
      <c r="AH11" s="23">
        <f t="shared" si="10"/>
        <v>45568.122347834091</v>
      </c>
      <c r="AI11" s="34">
        <f t="shared" si="11"/>
        <v>9.0644123821449055E-2</v>
      </c>
      <c r="AJ11" s="3">
        <v>7</v>
      </c>
      <c r="AK11" s="49">
        <f t="shared" si="12"/>
        <v>0</v>
      </c>
      <c r="AL11" s="49">
        <f t="shared" si="13"/>
        <v>0</v>
      </c>
      <c r="AM11" s="49">
        <f t="shared" si="14"/>
        <v>0</v>
      </c>
      <c r="AN11" s="49">
        <f t="shared" si="15"/>
        <v>1</v>
      </c>
      <c r="AO11" s="18">
        <v>2301.0064102564102</v>
      </c>
      <c r="AP11" s="18">
        <v>53.993589743589837</v>
      </c>
      <c r="AQ11" s="13">
        <f t="shared" si="16"/>
        <v>53.993589743589837</v>
      </c>
      <c r="AR11" s="13">
        <f t="shared" si="17"/>
        <v>2915.3077333990896</v>
      </c>
      <c r="AS11" s="24">
        <f t="shared" si="18"/>
        <v>2.2927214328488252E-2</v>
      </c>
    </row>
    <row r="12" spans="1:47" x14ac:dyDescent="0.25">
      <c r="A12" s="3">
        <v>9</v>
      </c>
      <c r="B12" s="6" t="s">
        <v>103</v>
      </c>
      <c r="C12" s="3">
        <v>1</v>
      </c>
      <c r="D12" s="2">
        <v>41090</v>
      </c>
      <c r="E12" s="5">
        <v>2632</v>
      </c>
      <c r="F12" s="13">
        <f t="shared" si="19"/>
        <v>2355</v>
      </c>
      <c r="G12" s="13">
        <f t="shared" si="4"/>
        <v>277</v>
      </c>
      <c r="H12" s="13">
        <f t="shared" si="20"/>
        <v>76729</v>
      </c>
      <c r="I12" s="24">
        <f t="shared" si="21"/>
        <v>0.10524316109422492</v>
      </c>
      <c r="J12" s="13">
        <f t="shared" si="26"/>
        <v>2700.3333333333335</v>
      </c>
      <c r="K12" s="13">
        <f t="shared" si="27"/>
        <v>68.333333333333485</v>
      </c>
      <c r="L12" s="13">
        <f t="shared" si="28"/>
        <v>4669.4444444444653</v>
      </c>
      <c r="M12" s="24">
        <f t="shared" si="32"/>
        <v>2.5962512664640381E-2</v>
      </c>
      <c r="N12" s="13">
        <f t="shared" si="33"/>
        <v>2707.75</v>
      </c>
      <c r="O12" s="13">
        <f t="shared" si="34"/>
        <v>75.75</v>
      </c>
      <c r="P12" s="13">
        <f t="shared" si="37"/>
        <v>5738.0625</v>
      </c>
      <c r="Q12" s="24">
        <f t="shared" si="38"/>
        <v>2.8780395136778117E-2</v>
      </c>
      <c r="R12" s="13">
        <f t="shared" si="35"/>
        <v>2645.6</v>
      </c>
      <c r="S12" s="13">
        <f t="shared" si="36"/>
        <v>13.599999999999909</v>
      </c>
      <c r="T12" s="13">
        <f t="shared" si="39"/>
        <v>184.95999999999754</v>
      </c>
      <c r="U12" s="24">
        <f t="shared" si="40"/>
        <v>5.1671732522796006E-3</v>
      </c>
      <c r="V12" s="13">
        <f t="shared" si="22"/>
        <v>2640.4309835111903</v>
      </c>
      <c r="W12" s="13">
        <f t="shared" si="23"/>
        <v>8.430983511190334</v>
      </c>
      <c r="X12" s="13">
        <f t="shared" si="24"/>
        <v>71.081482965963289</v>
      </c>
      <c r="Y12" s="24">
        <f t="shared" si="25"/>
        <v>3.2032612124583337E-3</v>
      </c>
      <c r="Z12" s="13">
        <f t="shared" si="29"/>
        <v>2661.75</v>
      </c>
      <c r="AA12" s="23">
        <f t="shared" si="30"/>
        <v>2648.125</v>
      </c>
      <c r="AB12" s="33">
        <f t="shared" si="31"/>
        <v>0.99391078593344351</v>
      </c>
      <c r="AC12" s="30">
        <f t="shared" si="5"/>
        <v>0.96977421575697587</v>
      </c>
      <c r="AD12" s="13">
        <f t="shared" si="6"/>
        <v>2714.0338000691654</v>
      </c>
      <c r="AE12" s="13">
        <f t="shared" si="7"/>
        <v>2650.6979999999999</v>
      </c>
      <c r="AF12" s="21">
        <f t="shared" si="8"/>
        <v>2570.5785741585842</v>
      </c>
      <c r="AG12" s="23">
        <f t="shared" si="9"/>
        <v>61.421425841415839</v>
      </c>
      <c r="AH12" s="23">
        <f t="shared" si="10"/>
        <v>3772.5915523925455</v>
      </c>
      <c r="AI12" s="34">
        <f t="shared" si="11"/>
        <v>2.3336407994458904E-2</v>
      </c>
      <c r="AJ12" s="3">
        <v>8</v>
      </c>
      <c r="AK12" s="49">
        <f t="shared" si="12"/>
        <v>1</v>
      </c>
      <c r="AL12" s="49">
        <f t="shared" si="13"/>
        <v>0</v>
      </c>
      <c r="AM12" s="49">
        <f t="shared" si="14"/>
        <v>0</v>
      </c>
      <c r="AN12" s="49">
        <f t="shared" si="15"/>
        <v>0</v>
      </c>
      <c r="AO12" s="18">
        <v>2565.8012820512822</v>
      </c>
      <c r="AP12" s="18">
        <v>66.198717948717785</v>
      </c>
      <c r="AQ12" s="13">
        <f t="shared" si="16"/>
        <v>66.198717948717785</v>
      </c>
      <c r="AR12" s="13">
        <f t="shared" si="17"/>
        <v>4382.2702580538898</v>
      </c>
      <c r="AS12" s="24">
        <f t="shared" si="18"/>
        <v>2.5151488582339582E-2</v>
      </c>
    </row>
    <row r="13" spans="1:47" x14ac:dyDescent="0.25">
      <c r="A13" s="3">
        <v>10</v>
      </c>
      <c r="C13" s="3">
        <v>2</v>
      </c>
      <c r="D13" s="2">
        <v>41182</v>
      </c>
      <c r="E13" s="5">
        <f>5478-E12</f>
        <v>2846</v>
      </c>
      <c r="F13" s="13">
        <f t="shared" si="19"/>
        <v>2632</v>
      </c>
      <c r="G13" s="13">
        <f t="shared" si="4"/>
        <v>214</v>
      </c>
      <c r="H13" s="13">
        <f t="shared" si="20"/>
        <v>45796</v>
      </c>
      <c r="I13" s="24">
        <f t="shared" si="21"/>
        <v>7.5193253689388617E-2</v>
      </c>
      <c r="J13" s="13">
        <f t="shared" si="26"/>
        <v>2600.3333333333335</v>
      </c>
      <c r="K13" s="13">
        <f t="shared" si="27"/>
        <v>245.66666666666652</v>
      </c>
      <c r="L13" s="13">
        <f t="shared" si="28"/>
        <v>60352.111111111037</v>
      </c>
      <c r="M13" s="24">
        <f t="shared" si="32"/>
        <v>8.6319981260248244E-2</v>
      </c>
      <c r="N13" s="13">
        <f t="shared" si="33"/>
        <v>2683.25</v>
      </c>
      <c r="O13" s="13">
        <f t="shared" si="34"/>
        <v>162.75</v>
      </c>
      <c r="P13" s="13">
        <f t="shared" si="37"/>
        <v>26487.5625</v>
      </c>
      <c r="Q13" s="24">
        <f t="shared" si="38"/>
        <v>5.7185523541813069E-2</v>
      </c>
      <c r="R13" s="13">
        <f t="shared" si="35"/>
        <v>2615.3000000000002</v>
      </c>
      <c r="S13" s="13">
        <f t="shared" si="36"/>
        <v>230.69999999999982</v>
      </c>
      <c r="T13" s="13">
        <f t="shared" si="39"/>
        <v>53222.489999999918</v>
      </c>
      <c r="U13" s="24">
        <f t="shared" si="40"/>
        <v>8.1061138439915609E-2</v>
      </c>
      <c r="V13" s="13">
        <f t="shared" si="22"/>
        <v>2638.5734880551299</v>
      </c>
      <c r="W13" s="13">
        <f t="shared" si="23"/>
        <v>207.42651194487007</v>
      </c>
      <c r="X13" s="13">
        <f t="shared" si="24"/>
        <v>43025.757857615325</v>
      </c>
      <c r="Y13" s="24">
        <f t="shared" si="25"/>
        <v>7.2883524927923424E-2</v>
      </c>
      <c r="Z13" s="13">
        <f t="shared" si="29"/>
        <v>2634.5</v>
      </c>
      <c r="AA13" s="23">
        <f t="shared" si="30"/>
        <v>2638.875</v>
      </c>
      <c r="AB13" s="33">
        <f t="shared" si="31"/>
        <v>1.0784898867888779</v>
      </c>
      <c r="AC13" s="30">
        <f t="shared" si="5"/>
        <v>1.1062649189058424</v>
      </c>
      <c r="AD13" s="13">
        <f t="shared" si="6"/>
        <v>2572.6206728265888</v>
      </c>
      <c r="AE13" s="13">
        <f t="shared" si="7"/>
        <v>2662.3199999999997</v>
      </c>
      <c r="AF13" s="21">
        <f t="shared" si="8"/>
        <v>2945.2312189014019</v>
      </c>
      <c r="AG13" s="23">
        <f t="shared" si="9"/>
        <v>99.231218901401917</v>
      </c>
      <c r="AH13" s="23">
        <f t="shared" si="10"/>
        <v>9846.8348046579449</v>
      </c>
      <c r="AI13" s="34">
        <f t="shared" si="11"/>
        <v>3.4866907554954994E-2</v>
      </c>
      <c r="AJ13" s="3">
        <v>9</v>
      </c>
      <c r="AK13" s="49">
        <f t="shared" si="12"/>
        <v>0</v>
      </c>
      <c r="AL13" s="49">
        <f t="shared" si="13"/>
        <v>1</v>
      </c>
      <c r="AM13" s="49">
        <f t="shared" si="14"/>
        <v>0</v>
      </c>
      <c r="AN13" s="49">
        <f t="shared" si="15"/>
        <v>0</v>
      </c>
      <c r="AO13" s="18">
        <v>2951.1346153846152</v>
      </c>
      <c r="AP13" s="18">
        <v>-105.13461538461524</v>
      </c>
      <c r="AQ13" s="13">
        <f t="shared" si="16"/>
        <v>105.13461538461524</v>
      </c>
      <c r="AR13" s="13">
        <f t="shared" si="17"/>
        <v>11053.287352070976</v>
      </c>
      <c r="AS13" s="24">
        <f t="shared" si="18"/>
        <v>3.6941186010054548E-2</v>
      </c>
    </row>
    <row r="14" spans="1:47" x14ac:dyDescent="0.25">
      <c r="A14" s="3">
        <v>11</v>
      </c>
      <c r="C14" s="3">
        <v>3</v>
      </c>
      <c r="D14" s="2">
        <v>41274</v>
      </c>
      <c r="E14" s="5">
        <v>2705</v>
      </c>
      <c r="F14" s="13">
        <f t="shared" si="19"/>
        <v>2846</v>
      </c>
      <c r="G14" s="13">
        <f t="shared" si="4"/>
        <v>141</v>
      </c>
      <c r="H14" s="13">
        <f t="shared" si="20"/>
        <v>19881</v>
      </c>
      <c r="I14" s="24">
        <f t="shared" si="21"/>
        <v>5.2125693160813308E-2</v>
      </c>
      <c r="J14" s="13">
        <f t="shared" si="26"/>
        <v>2611</v>
      </c>
      <c r="K14" s="13">
        <f t="shared" si="27"/>
        <v>94</v>
      </c>
      <c r="L14" s="13">
        <f t="shared" si="28"/>
        <v>8836</v>
      </c>
      <c r="M14" s="24">
        <f t="shared" si="32"/>
        <v>3.475046210720887E-2</v>
      </c>
      <c r="N14" s="13">
        <f t="shared" si="33"/>
        <v>2661.75</v>
      </c>
      <c r="O14" s="13">
        <f t="shared" si="34"/>
        <v>43.25</v>
      </c>
      <c r="P14" s="13">
        <f t="shared" si="37"/>
        <v>1870.5625</v>
      </c>
      <c r="Q14" s="24">
        <f t="shared" si="38"/>
        <v>1.5988909426987059E-2</v>
      </c>
      <c r="R14" s="13">
        <f t="shared" si="35"/>
        <v>2680.4</v>
      </c>
      <c r="S14" s="13">
        <f t="shared" si="36"/>
        <v>24.599999999999909</v>
      </c>
      <c r="T14" s="13">
        <f t="shared" si="39"/>
        <v>605.15999999999553</v>
      </c>
      <c r="U14" s="24">
        <f t="shared" si="40"/>
        <v>9.0942698706099473E-3</v>
      </c>
      <c r="V14" s="13">
        <f t="shared" si="22"/>
        <v>2684.2732338668429</v>
      </c>
      <c r="W14" s="13">
        <f t="shared" si="23"/>
        <v>20.726766133157071</v>
      </c>
      <c r="X14" s="13">
        <f t="shared" si="24"/>
        <v>429.59883433858693</v>
      </c>
      <c r="Y14" s="24">
        <f t="shared" si="25"/>
        <v>7.6623904373963291E-3</v>
      </c>
      <c r="Z14" s="13">
        <f t="shared" si="29"/>
        <v>2643.25</v>
      </c>
      <c r="AA14" s="23">
        <f t="shared" si="30"/>
        <v>2642.125</v>
      </c>
      <c r="AB14" s="33">
        <f t="shared" si="31"/>
        <v>1.0237971329895443</v>
      </c>
      <c r="AC14" s="30">
        <f t="shared" si="5"/>
        <v>1.0364246156069032</v>
      </c>
      <c r="AD14" s="13">
        <f t="shared" si="6"/>
        <v>2609.934151762714</v>
      </c>
      <c r="AE14" s="13">
        <f t="shared" si="7"/>
        <v>2673.942</v>
      </c>
      <c r="AF14" s="21">
        <f t="shared" si="8"/>
        <v>2771.3393095051542</v>
      </c>
      <c r="AG14" s="23">
        <f t="shared" si="9"/>
        <v>66.339309505154233</v>
      </c>
      <c r="AH14" s="23">
        <f t="shared" si="10"/>
        <v>4400.9039856206464</v>
      </c>
      <c r="AI14" s="34">
        <f t="shared" si="11"/>
        <v>2.4524698523162379E-2</v>
      </c>
      <c r="AJ14" s="3">
        <v>10</v>
      </c>
      <c r="AK14" s="49">
        <f t="shared" si="12"/>
        <v>0</v>
      </c>
      <c r="AL14" s="49">
        <f t="shared" si="13"/>
        <v>0</v>
      </c>
      <c r="AM14" s="49">
        <f t="shared" si="14"/>
        <v>1</v>
      </c>
      <c r="AN14" s="49">
        <f t="shared" si="15"/>
        <v>0</v>
      </c>
      <c r="AO14" s="18">
        <v>2770.9679487179487</v>
      </c>
      <c r="AP14" s="18">
        <v>-65.96794871794873</v>
      </c>
      <c r="AQ14" s="13">
        <f t="shared" si="16"/>
        <v>65.96794871794873</v>
      </c>
      <c r="AR14" s="13">
        <f t="shared" si="17"/>
        <v>4351.7702580539135</v>
      </c>
      <c r="AS14" s="24">
        <f t="shared" si="18"/>
        <v>2.4387411725674206E-2</v>
      </c>
    </row>
    <row r="15" spans="1:47" x14ac:dyDescent="0.25">
      <c r="A15" s="3">
        <v>12</v>
      </c>
      <c r="B15" s="7"/>
      <c r="C15" s="3">
        <v>4</v>
      </c>
      <c r="D15" s="2">
        <v>41364</v>
      </c>
      <c r="E15" s="5">
        <v>2390</v>
      </c>
      <c r="F15" s="13">
        <f t="shared" si="19"/>
        <v>2705</v>
      </c>
      <c r="G15" s="13">
        <f t="shared" si="4"/>
        <v>315</v>
      </c>
      <c r="H15" s="13">
        <f t="shared" si="20"/>
        <v>99225</v>
      </c>
      <c r="I15" s="24">
        <f t="shared" si="21"/>
        <v>0.13179916317991633</v>
      </c>
      <c r="J15" s="13">
        <f t="shared" si="26"/>
        <v>2727.6666666666665</v>
      </c>
      <c r="K15" s="13">
        <f t="shared" si="27"/>
        <v>337.66666666666652</v>
      </c>
      <c r="L15" s="13">
        <f t="shared" si="28"/>
        <v>114018.77777777768</v>
      </c>
      <c r="M15" s="24">
        <f t="shared" si="32"/>
        <v>0.14128312412831234</v>
      </c>
      <c r="N15" s="13">
        <f t="shared" si="33"/>
        <v>2634.5</v>
      </c>
      <c r="O15" s="13">
        <f t="shared" si="34"/>
        <v>244.5</v>
      </c>
      <c r="P15" s="13">
        <f t="shared" si="37"/>
        <v>59780.25</v>
      </c>
      <c r="Q15" s="24">
        <f t="shared" si="38"/>
        <v>0.10230125523012552</v>
      </c>
      <c r="R15" s="13">
        <f t="shared" si="35"/>
        <v>2697.7</v>
      </c>
      <c r="S15" s="13">
        <f t="shared" si="36"/>
        <v>307.69999999999982</v>
      </c>
      <c r="T15" s="13">
        <f t="shared" si="39"/>
        <v>94679.289999999892</v>
      </c>
      <c r="U15" s="24">
        <f t="shared" si="40"/>
        <v>0.12874476987447692</v>
      </c>
      <c r="V15" s="13">
        <f t="shared" si="22"/>
        <v>2688.8397086867826</v>
      </c>
      <c r="W15" s="13">
        <f t="shared" si="23"/>
        <v>298.83970868678261</v>
      </c>
      <c r="X15" s="13">
        <f t="shared" si="24"/>
        <v>89305.171488001099</v>
      </c>
      <c r="Y15" s="24">
        <f t="shared" si="25"/>
        <v>0.12503753501539022</v>
      </c>
      <c r="Z15" s="13">
        <f t="shared" si="29"/>
        <v>2641</v>
      </c>
      <c r="AA15" s="23">
        <f t="shared" si="30"/>
        <v>2671.875</v>
      </c>
      <c r="AB15" s="33">
        <f t="shared" si="31"/>
        <v>0.89450292397660813</v>
      </c>
      <c r="AC15" s="30">
        <f t="shared" si="5"/>
        <v>0.81147079068601569</v>
      </c>
      <c r="AD15" s="13">
        <f t="shared" si="6"/>
        <v>2945.2692905674389</v>
      </c>
      <c r="AE15" s="13">
        <f t="shared" si="7"/>
        <v>2685.5639999999999</v>
      </c>
      <c r="AF15" s="21">
        <f t="shared" si="8"/>
        <v>2179.2567425178991</v>
      </c>
      <c r="AG15" s="23">
        <f t="shared" si="9"/>
        <v>210.74325748210094</v>
      </c>
      <c r="AH15" s="23">
        <f t="shared" si="10"/>
        <v>44412.720574167099</v>
      </c>
      <c r="AI15" s="34">
        <f t="shared" si="11"/>
        <v>8.8177095180795376E-2</v>
      </c>
      <c r="AJ15" s="3">
        <v>11</v>
      </c>
      <c r="AK15" s="49">
        <f t="shared" si="12"/>
        <v>0</v>
      </c>
      <c r="AL15" s="49">
        <f t="shared" si="13"/>
        <v>0</v>
      </c>
      <c r="AM15" s="49">
        <f t="shared" si="14"/>
        <v>0</v>
      </c>
      <c r="AN15" s="49">
        <f t="shared" si="15"/>
        <v>1</v>
      </c>
      <c r="AO15" s="18">
        <v>2349.9679487179487</v>
      </c>
      <c r="AP15" s="18">
        <v>40.03205128205127</v>
      </c>
      <c r="AQ15" s="13">
        <f t="shared" si="16"/>
        <v>40.03205128205127</v>
      </c>
      <c r="AR15" s="13">
        <f t="shared" si="17"/>
        <v>1602.5651298487828</v>
      </c>
      <c r="AS15" s="24">
        <f t="shared" si="18"/>
        <v>1.6749812251904299E-2</v>
      </c>
    </row>
    <row r="16" spans="1:47" x14ac:dyDescent="0.25">
      <c r="A16" s="3">
        <v>13</v>
      </c>
      <c r="B16" s="6" t="s">
        <v>104</v>
      </c>
      <c r="C16" s="3">
        <v>1</v>
      </c>
      <c r="D16" s="2">
        <v>41455</v>
      </c>
      <c r="E16" s="5">
        <v>2623</v>
      </c>
      <c r="F16" s="13">
        <f t="shared" si="19"/>
        <v>2390</v>
      </c>
      <c r="G16" s="13">
        <f t="shared" si="4"/>
        <v>233</v>
      </c>
      <c r="H16" s="13">
        <f t="shared" si="20"/>
        <v>54289</v>
      </c>
      <c r="I16" s="24">
        <f t="shared" si="21"/>
        <v>8.8829584445291654E-2</v>
      </c>
      <c r="J16" s="13">
        <f t="shared" si="26"/>
        <v>2647</v>
      </c>
      <c r="K16" s="13">
        <f t="shared" si="27"/>
        <v>24</v>
      </c>
      <c r="L16" s="13">
        <f t="shared" si="28"/>
        <v>576</v>
      </c>
      <c r="M16" s="24">
        <f t="shared" si="32"/>
        <v>9.1498284407167361E-3</v>
      </c>
      <c r="N16" s="13">
        <f t="shared" si="33"/>
        <v>2643.25</v>
      </c>
      <c r="O16" s="13">
        <f t="shared" si="34"/>
        <v>20.25</v>
      </c>
      <c r="P16" s="13">
        <f t="shared" si="37"/>
        <v>410.0625</v>
      </c>
      <c r="Q16" s="24">
        <f t="shared" si="38"/>
        <v>7.7201677468547465E-3</v>
      </c>
      <c r="R16" s="13">
        <f t="shared" si="35"/>
        <v>2599.9</v>
      </c>
      <c r="S16" s="13">
        <f t="shared" si="36"/>
        <v>23.099999999999909</v>
      </c>
      <c r="T16" s="13">
        <f t="shared" si="39"/>
        <v>533.60999999999581</v>
      </c>
      <c r="U16" s="24">
        <f t="shared" si="40"/>
        <v>8.8067098741898241E-3</v>
      </c>
      <c r="V16" s="13">
        <f t="shared" si="22"/>
        <v>2623.0000115459366</v>
      </c>
      <c r="W16" s="13">
        <f t="shared" si="23"/>
        <v>1.1545936558832182E-5</v>
      </c>
      <c r="X16" s="13">
        <f t="shared" si="24"/>
        <v>1.3330865102057752E-10</v>
      </c>
      <c r="Y16" s="24">
        <f t="shared" si="25"/>
        <v>4.4018057791964097E-9</v>
      </c>
      <c r="Z16" s="13">
        <f t="shared" si="29"/>
        <v>2702.75</v>
      </c>
      <c r="AA16" s="23">
        <f t="shared" si="30"/>
        <v>2729.75</v>
      </c>
      <c r="AB16" s="33">
        <f t="shared" si="31"/>
        <v>0.96089385474860334</v>
      </c>
      <c r="AC16" s="30">
        <f t="shared" si="5"/>
        <v>0.96977421575697587</v>
      </c>
      <c r="AD16" s="13">
        <f t="shared" si="6"/>
        <v>2704.7532893546431</v>
      </c>
      <c r="AE16" s="13">
        <f t="shared" si="7"/>
        <v>2697.1859999999997</v>
      </c>
      <c r="AF16" s="21">
        <f t="shared" si="8"/>
        <v>2615.6614379006946</v>
      </c>
      <c r="AG16" s="23">
        <f t="shared" si="9"/>
        <v>7.3385620993053635</v>
      </c>
      <c r="AH16" s="23">
        <f t="shared" si="10"/>
        <v>53.854493685361142</v>
      </c>
      <c r="AI16" s="34">
        <f t="shared" si="11"/>
        <v>2.7977743420912558E-3</v>
      </c>
      <c r="AJ16" s="3">
        <v>12</v>
      </c>
      <c r="AK16" s="49">
        <f t="shared" si="12"/>
        <v>1</v>
      </c>
      <c r="AL16" s="49">
        <f t="shared" si="13"/>
        <v>0</v>
      </c>
      <c r="AM16" s="49">
        <f t="shared" si="14"/>
        <v>0</v>
      </c>
      <c r="AN16" s="49">
        <f t="shared" si="15"/>
        <v>0</v>
      </c>
      <c r="AO16" s="18">
        <v>2614.7628205128208</v>
      </c>
      <c r="AP16" s="18">
        <v>8.237179487179219</v>
      </c>
      <c r="AQ16" s="13">
        <f t="shared" si="16"/>
        <v>8.237179487179219</v>
      </c>
      <c r="AR16" s="13">
        <f t="shared" si="17"/>
        <v>67.851125904006096</v>
      </c>
      <c r="AS16" s="24">
        <f t="shared" si="18"/>
        <v>3.1403657976283718E-3</v>
      </c>
    </row>
    <row r="17" spans="1:45" x14ac:dyDescent="0.25">
      <c r="A17" s="3">
        <v>14</v>
      </c>
      <c r="C17" s="3">
        <v>2</v>
      </c>
      <c r="D17" s="2">
        <v>41547</v>
      </c>
      <c r="E17" s="5">
        <f>5716-E16</f>
        <v>3093</v>
      </c>
      <c r="F17" s="13">
        <f t="shared" si="19"/>
        <v>2623</v>
      </c>
      <c r="G17" s="13">
        <f t="shared" si="4"/>
        <v>470</v>
      </c>
      <c r="H17" s="13">
        <f t="shared" si="20"/>
        <v>220900</v>
      </c>
      <c r="I17" s="24">
        <f t="shared" si="21"/>
        <v>0.15195602974458455</v>
      </c>
      <c r="J17" s="13">
        <f t="shared" si="26"/>
        <v>2572.6666666666665</v>
      </c>
      <c r="K17" s="13">
        <f t="shared" si="27"/>
        <v>520.33333333333348</v>
      </c>
      <c r="L17" s="13">
        <f t="shared" si="28"/>
        <v>270746.77777777793</v>
      </c>
      <c r="M17" s="24">
        <f t="shared" si="32"/>
        <v>0.16822933505765714</v>
      </c>
      <c r="N17" s="13">
        <f t="shared" si="33"/>
        <v>2641</v>
      </c>
      <c r="O17" s="13">
        <f t="shared" si="34"/>
        <v>452</v>
      </c>
      <c r="P17" s="13">
        <f t="shared" si="37"/>
        <v>204304</v>
      </c>
      <c r="Q17" s="24">
        <f t="shared" si="38"/>
        <v>0.14613643711606855</v>
      </c>
      <c r="R17" s="13">
        <f t="shared" si="35"/>
        <v>2591.8000000000002</v>
      </c>
      <c r="S17" s="13">
        <f t="shared" si="36"/>
        <v>501.19999999999982</v>
      </c>
      <c r="T17" s="13">
        <f t="shared" si="39"/>
        <v>251201.43999999983</v>
      </c>
      <c r="U17" s="24">
        <f t="shared" si="40"/>
        <v>0.16204332363401222</v>
      </c>
      <c r="V17" s="13">
        <f t="shared" si="22"/>
        <v>2623.0000090021617</v>
      </c>
      <c r="W17" s="13">
        <f t="shared" si="23"/>
        <v>469.99999099783827</v>
      </c>
      <c r="X17" s="13">
        <f t="shared" si="24"/>
        <v>220899.99153796805</v>
      </c>
      <c r="Y17" s="24">
        <f t="shared" si="25"/>
        <v>0.15195602683408932</v>
      </c>
      <c r="Z17" s="13">
        <f t="shared" si="29"/>
        <v>2756.75</v>
      </c>
      <c r="AA17" s="23">
        <f t="shared" si="30"/>
        <v>2769</v>
      </c>
      <c r="AB17" s="33">
        <f t="shared" si="31"/>
        <v>1.1170097508125678</v>
      </c>
      <c r="AC17" s="30">
        <f t="shared" si="5"/>
        <v>1.1062649189058424</v>
      </c>
      <c r="AD17" s="13">
        <f t="shared" si="6"/>
        <v>2795.8944979102739</v>
      </c>
      <c r="AE17" s="13">
        <f t="shared" si="7"/>
        <v>2708.808</v>
      </c>
      <c r="AF17" s="21">
        <f t="shared" si="8"/>
        <v>2996.6592624514974</v>
      </c>
      <c r="AG17" s="23">
        <f t="shared" si="9"/>
        <v>96.340737548502602</v>
      </c>
      <c r="AH17" s="23">
        <f t="shared" si="10"/>
        <v>9281.5377113894592</v>
      </c>
      <c r="AI17" s="34">
        <f t="shared" si="11"/>
        <v>3.1147991447947818E-2</v>
      </c>
      <c r="AJ17" s="3">
        <v>13</v>
      </c>
      <c r="AK17" s="49">
        <f t="shared" si="12"/>
        <v>0</v>
      </c>
      <c r="AL17" s="49">
        <f t="shared" si="13"/>
        <v>1</v>
      </c>
      <c r="AM17" s="49">
        <f t="shared" si="14"/>
        <v>0</v>
      </c>
      <c r="AN17" s="49">
        <f t="shared" si="15"/>
        <v>0</v>
      </c>
      <c r="AO17" s="18">
        <v>3000.0961538461534</v>
      </c>
      <c r="AP17" s="18">
        <v>92.903846153846644</v>
      </c>
      <c r="AQ17" s="13">
        <f t="shared" si="16"/>
        <v>92.903846153846644</v>
      </c>
      <c r="AR17" s="13">
        <f t="shared" si="17"/>
        <v>8631.1246301776064</v>
      </c>
      <c r="AS17" s="24">
        <f t="shared" si="18"/>
        <v>3.0036807679872823E-2</v>
      </c>
    </row>
    <row r="18" spans="1:45" x14ac:dyDescent="0.25">
      <c r="A18" s="3">
        <v>15</v>
      </c>
      <c r="C18" s="3">
        <v>3</v>
      </c>
      <c r="D18" s="2">
        <v>41639</v>
      </c>
      <c r="E18" s="5">
        <v>2921</v>
      </c>
      <c r="F18" s="13">
        <f t="shared" si="19"/>
        <v>3093</v>
      </c>
      <c r="G18" s="13">
        <f t="shared" si="4"/>
        <v>172</v>
      </c>
      <c r="H18" s="13">
        <f t="shared" si="20"/>
        <v>29584</v>
      </c>
      <c r="I18" s="24">
        <f t="shared" si="21"/>
        <v>5.8883943854844231E-2</v>
      </c>
      <c r="J18" s="13">
        <f t="shared" si="26"/>
        <v>2702</v>
      </c>
      <c r="K18" s="13">
        <f t="shared" si="27"/>
        <v>219</v>
      </c>
      <c r="L18" s="13">
        <f t="shared" si="28"/>
        <v>47961</v>
      </c>
      <c r="M18" s="24">
        <f t="shared" si="32"/>
        <v>7.49743238616912E-2</v>
      </c>
      <c r="N18" s="13">
        <f t="shared" si="33"/>
        <v>2702.75</v>
      </c>
      <c r="O18" s="13">
        <f t="shared" si="34"/>
        <v>218.25</v>
      </c>
      <c r="P18" s="13">
        <f t="shared" si="37"/>
        <v>47633.0625</v>
      </c>
      <c r="Q18" s="24">
        <f t="shared" si="38"/>
        <v>7.4717562478603214E-2</v>
      </c>
      <c r="R18" s="13">
        <f t="shared" si="35"/>
        <v>2772.6</v>
      </c>
      <c r="S18" s="13">
        <f t="shared" si="36"/>
        <v>148.40000000000009</v>
      </c>
      <c r="T18" s="13">
        <f t="shared" si="39"/>
        <v>22022.560000000027</v>
      </c>
      <c r="U18" s="24">
        <f t="shared" si="40"/>
        <v>5.0804519000342378E-2</v>
      </c>
      <c r="V18" s="13">
        <f t="shared" si="22"/>
        <v>2726.5493572446721</v>
      </c>
      <c r="W18" s="13">
        <f t="shared" si="23"/>
        <v>194.45064275532786</v>
      </c>
      <c r="X18" s="13">
        <f t="shared" si="24"/>
        <v>37811.052467960137</v>
      </c>
      <c r="Y18" s="24">
        <f t="shared" si="25"/>
        <v>6.656988796827383E-2</v>
      </c>
      <c r="Z18" s="13">
        <f t="shared" si="29"/>
        <v>2781.25</v>
      </c>
      <c r="AA18" s="23">
        <f t="shared" si="30"/>
        <v>2801.25</v>
      </c>
      <c r="AB18" s="33">
        <f t="shared" si="31"/>
        <v>1.0427487728692548</v>
      </c>
      <c r="AC18" s="30">
        <f t="shared" si="5"/>
        <v>1.0364246156069032</v>
      </c>
      <c r="AD18" s="13">
        <f t="shared" si="6"/>
        <v>2818.3429417001435</v>
      </c>
      <c r="AE18" s="13">
        <f t="shared" si="7"/>
        <v>2720.43</v>
      </c>
      <c r="AF18" s="21">
        <f t="shared" si="8"/>
        <v>2819.5206170354877</v>
      </c>
      <c r="AG18" s="23">
        <f t="shared" si="9"/>
        <v>101.4793829645123</v>
      </c>
      <c r="AH18" s="23">
        <f t="shared" si="10"/>
        <v>10298.065166858149</v>
      </c>
      <c r="AI18" s="34">
        <f t="shared" si="11"/>
        <v>3.4741315633177783E-2</v>
      </c>
      <c r="AJ18" s="3">
        <v>14</v>
      </c>
      <c r="AK18" s="49">
        <f t="shared" si="12"/>
        <v>0</v>
      </c>
      <c r="AL18" s="49">
        <f t="shared" si="13"/>
        <v>0</v>
      </c>
      <c r="AM18" s="49">
        <f t="shared" si="14"/>
        <v>1</v>
      </c>
      <c r="AN18" s="49">
        <f t="shared" si="15"/>
        <v>0</v>
      </c>
      <c r="AO18" s="18">
        <v>2819.9294871794873</v>
      </c>
      <c r="AP18" s="18">
        <v>101.0705128205127</v>
      </c>
      <c r="AQ18" s="13">
        <f t="shared" si="16"/>
        <v>101.0705128205127</v>
      </c>
      <c r="AR18" s="13">
        <f t="shared" si="17"/>
        <v>10215.248561801423</v>
      </c>
      <c r="AS18" s="24">
        <f t="shared" si="18"/>
        <v>3.4601339548275489E-2</v>
      </c>
    </row>
    <row r="19" spans="1:45" x14ac:dyDescent="0.25">
      <c r="A19" s="3">
        <v>16</v>
      </c>
      <c r="B19" s="7"/>
      <c r="C19" s="3">
        <v>4</v>
      </c>
      <c r="D19" s="2">
        <v>41729</v>
      </c>
      <c r="E19" s="5">
        <f>11125-SUM(E16:E18)</f>
        <v>2488</v>
      </c>
      <c r="F19" s="13">
        <f t="shared" si="19"/>
        <v>2921</v>
      </c>
      <c r="G19" s="13">
        <f t="shared" si="4"/>
        <v>433</v>
      </c>
      <c r="H19" s="13">
        <f t="shared" si="20"/>
        <v>187489</v>
      </c>
      <c r="I19" s="24">
        <f t="shared" si="21"/>
        <v>0.17403536977491962</v>
      </c>
      <c r="J19" s="13">
        <f t="shared" si="26"/>
        <v>2879</v>
      </c>
      <c r="K19" s="13">
        <f t="shared" si="27"/>
        <v>391</v>
      </c>
      <c r="L19" s="13">
        <f t="shared" si="28"/>
        <v>152881</v>
      </c>
      <c r="M19" s="24">
        <f t="shared" si="32"/>
        <v>0.15715434083601287</v>
      </c>
      <c r="N19" s="13">
        <f t="shared" si="33"/>
        <v>2756.75</v>
      </c>
      <c r="O19" s="13">
        <f t="shared" si="34"/>
        <v>268.75</v>
      </c>
      <c r="P19" s="13">
        <f t="shared" si="37"/>
        <v>72226.5625</v>
      </c>
      <c r="Q19" s="24">
        <f t="shared" si="38"/>
        <v>0.1080184887459807</v>
      </c>
      <c r="R19" s="13">
        <f t="shared" si="35"/>
        <v>2859.9</v>
      </c>
      <c r="S19" s="13">
        <f t="shared" si="36"/>
        <v>371.90000000000009</v>
      </c>
      <c r="T19" s="13">
        <f t="shared" si="39"/>
        <v>138309.61000000007</v>
      </c>
      <c r="U19" s="24">
        <f t="shared" si="40"/>
        <v>0.14947749196141483</v>
      </c>
      <c r="V19" s="13">
        <f t="shared" si="22"/>
        <v>2769.3902885389543</v>
      </c>
      <c r="W19" s="13">
        <f t="shared" si="23"/>
        <v>281.39028853895434</v>
      </c>
      <c r="X19" s="13">
        <f t="shared" si="24"/>
        <v>79180.494484035982</v>
      </c>
      <c r="Y19" s="24">
        <f t="shared" si="25"/>
        <v>0.11309899057031926</v>
      </c>
      <c r="Z19" s="13">
        <f t="shared" si="29"/>
        <v>2821.25</v>
      </c>
      <c r="AA19" s="23">
        <f t="shared" si="30"/>
        <v>2807.75</v>
      </c>
      <c r="AB19" s="33">
        <f t="shared" si="31"/>
        <v>0.88611877838126618</v>
      </c>
      <c r="AC19" s="30">
        <f t="shared" si="5"/>
        <v>0.81147079068601569</v>
      </c>
      <c r="AD19" s="13">
        <f t="shared" si="6"/>
        <v>3066.0376547831747</v>
      </c>
      <c r="AE19" s="13">
        <f t="shared" si="7"/>
        <v>2732.0519999999997</v>
      </c>
      <c r="AF19" s="21">
        <f t="shared" si="8"/>
        <v>2216.9803966353102</v>
      </c>
      <c r="AG19" s="23">
        <f t="shared" si="9"/>
        <v>271.01960336468983</v>
      </c>
      <c r="AH19" s="23">
        <f t="shared" si="10"/>
        <v>73451.62540795379</v>
      </c>
      <c r="AI19" s="34">
        <f t="shared" si="11"/>
        <v>0.10893070874786569</v>
      </c>
      <c r="AJ19" s="3">
        <v>15</v>
      </c>
      <c r="AK19" s="49">
        <f t="shared" si="12"/>
        <v>0</v>
      </c>
      <c r="AL19" s="49">
        <f t="shared" si="13"/>
        <v>0</v>
      </c>
      <c r="AM19" s="49">
        <f t="shared" si="14"/>
        <v>0</v>
      </c>
      <c r="AN19" s="49">
        <f t="shared" si="15"/>
        <v>1</v>
      </c>
      <c r="AO19" s="18">
        <v>2398.9294871794873</v>
      </c>
      <c r="AP19" s="18">
        <v>89.070512820512704</v>
      </c>
      <c r="AQ19" s="13">
        <f t="shared" si="16"/>
        <v>89.070512820512704</v>
      </c>
      <c r="AR19" s="13">
        <f t="shared" si="17"/>
        <v>7933.5562541091176</v>
      </c>
      <c r="AS19" s="24">
        <f t="shared" si="18"/>
        <v>3.5800045345865235E-2</v>
      </c>
    </row>
    <row r="20" spans="1:45" x14ac:dyDescent="0.25">
      <c r="A20" s="3">
        <v>17</v>
      </c>
      <c r="B20" s="6" t="s">
        <v>105</v>
      </c>
      <c r="C20" s="3">
        <v>1</v>
      </c>
      <c r="D20" s="2">
        <v>41820</v>
      </c>
      <c r="E20" s="5">
        <v>2783</v>
      </c>
      <c r="F20" s="13">
        <f t="shared" si="19"/>
        <v>2488</v>
      </c>
      <c r="G20" s="13">
        <f t="shared" si="4"/>
        <v>295</v>
      </c>
      <c r="H20" s="13">
        <f t="shared" si="20"/>
        <v>87025</v>
      </c>
      <c r="I20" s="24">
        <f t="shared" si="21"/>
        <v>0.10600071864893999</v>
      </c>
      <c r="J20" s="13">
        <f t="shared" si="26"/>
        <v>2834</v>
      </c>
      <c r="K20" s="13">
        <f t="shared" si="27"/>
        <v>51</v>
      </c>
      <c r="L20" s="13">
        <f t="shared" si="28"/>
        <v>2601</v>
      </c>
      <c r="M20" s="24">
        <f t="shared" si="32"/>
        <v>1.8325547969816745E-2</v>
      </c>
      <c r="N20" s="13">
        <f t="shared" si="33"/>
        <v>2781.25</v>
      </c>
      <c r="O20" s="13">
        <f t="shared" si="34"/>
        <v>1.75</v>
      </c>
      <c r="P20" s="13">
        <f t="shared" si="37"/>
        <v>3.0625</v>
      </c>
      <c r="Q20" s="24">
        <f t="shared" si="38"/>
        <v>6.2881782249371186E-4</v>
      </c>
      <c r="R20" s="13">
        <f t="shared" si="35"/>
        <v>2752.4</v>
      </c>
      <c r="S20" s="13">
        <f t="shared" si="36"/>
        <v>30.599999999999909</v>
      </c>
      <c r="T20" s="13">
        <f t="shared" si="39"/>
        <v>936.35999999999444</v>
      </c>
      <c r="U20" s="24">
        <f t="shared" si="40"/>
        <v>1.0995328781890013E-2</v>
      </c>
      <c r="V20" s="13">
        <f t="shared" si="22"/>
        <v>2707.3950086707155</v>
      </c>
      <c r="W20" s="13">
        <f t="shared" si="23"/>
        <v>75.60499132928453</v>
      </c>
      <c r="X20" s="13">
        <f t="shared" si="24"/>
        <v>5716.1147139011891</v>
      </c>
      <c r="Y20" s="24">
        <f t="shared" si="25"/>
        <v>2.7166723438478091E-2</v>
      </c>
      <c r="Z20" s="13">
        <f t="shared" si="29"/>
        <v>2794.25</v>
      </c>
      <c r="AA20" s="23">
        <f t="shared" si="30"/>
        <v>2781.125</v>
      </c>
      <c r="AB20" s="33">
        <f t="shared" si="31"/>
        <v>1.0006741876039373</v>
      </c>
      <c r="AC20" s="30">
        <f t="shared" si="5"/>
        <v>0.96977421575697587</v>
      </c>
      <c r="AD20" s="13">
        <f t="shared" si="6"/>
        <v>2869.7401465017051</v>
      </c>
      <c r="AE20" s="13">
        <f t="shared" si="7"/>
        <v>2743.674</v>
      </c>
      <c r="AF20" s="21">
        <f t="shared" si="8"/>
        <v>2660.7443016428051</v>
      </c>
      <c r="AG20" s="23">
        <f t="shared" si="9"/>
        <v>122.25569835719489</v>
      </c>
      <c r="AH20" s="23">
        <f t="shared" si="10"/>
        <v>14946.455780805425</v>
      </c>
      <c r="AI20" s="34">
        <f t="shared" si="11"/>
        <v>4.3929464016239629E-2</v>
      </c>
      <c r="AJ20" s="3">
        <v>16</v>
      </c>
      <c r="AK20" s="49">
        <f t="shared" si="12"/>
        <v>1</v>
      </c>
      <c r="AL20" s="49">
        <f t="shared" si="13"/>
        <v>0</v>
      </c>
      <c r="AM20" s="49">
        <f t="shared" si="14"/>
        <v>0</v>
      </c>
      <c r="AN20" s="49">
        <f t="shared" si="15"/>
        <v>0</v>
      </c>
      <c r="AO20" s="18">
        <v>2663.7243589743593</v>
      </c>
      <c r="AP20" s="18">
        <v>119.27564102564065</v>
      </c>
      <c r="AQ20" s="13">
        <f t="shared" si="16"/>
        <v>119.27564102564065</v>
      </c>
      <c r="AR20" s="13">
        <f t="shared" si="17"/>
        <v>14226.678542077492</v>
      </c>
      <c r="AS20" s="24">
        <f t="shared" si="18"/>
        <v>4.2858656495019999E-2</v>
      </c>
    </row>
    <row r="21" spans="1:45" x14ac:dyDescent="0.25">
      <c r="A21" s="3">
        <v>18</v>
      </c>
      <c r="C21" s="3">
        <v>2</v>
      </c>
      <c r="D21" s="2">
        <v>41912</v>
      </c>
      <c r="E21" s="5">
        <f>5768-E20</f>
        <v>2985</v>
      </c>
      <c r="F21" s="13">
        <f t="shared" si="19"/>
        <v>2783</v>
      </c>
      <c r="G21" s="13">
        <f t="shared" si="4"/>
        <v>202</v>
      </c>
      <c r="H21" s="13">
        <f t="shared" si="20"/>
        <v>40804</v>
      </c>
      <c r="I21" s="24">
        <f t="shared" si="21"/>
        <v>6.7671691792294805E-2</v>
      </c>
      <c r="J21" s="13">
        <f t="shared" si="26"/>
        <v>2730.6666666666665</v>
      </c>
      <c r="K21" s="13">
        <f t="shared" si="27"/>
        <v>254.33333333333348</v>
      </c>
      <c r="L21" s="13">
        <f t="shared" si="28"/>
        <v>64685.444444444518</v>
      </c>
      <c r="M21" s="24">
        <f t="shared" si="32"/>
        <v>8.5203796761585751E-2</v>
      </c>
      <c r="N21" s="13">
        <f t="shared" si="33"/>
        <v>2821.25</v>
      </c>
      <c r="O21" s="13">
        <f t="shared" si="34"/>
        <v>163.75</v>
      </c>
      <c r="P21" s="13">
        <f t="shared" si="37"/>
        <v>26814.0625</v>
      </c>
      <c r="Q21" s="24">
        <f t="shared" si="38"/>
        <v>5.4857621440536013E-2</v>
      </c>
      <c r="R21" s="13">
        <f t="shared" si="35"/>
        <v>2753.1</v>
      </c>
      <c r="S21" s="13">
        <f t="shared" si="36"/>
        <v>231.90000000000009</v>
      </c>
      <c r="T21" s="13">
        <f t="shared" si="39"/>
        <v>53777.610000000044</v>
      </c>
      <c r="U21" s="24">
        <f t="shared" si="40"/>
        <v>7.7688442211055309E-2</v>
      </c>
      <c r="V21" s="13">
        <f t="shared" si="22"/>
        <v>2724.0521314919456</v>
      </c>
      <c r="W21" s="13">
        <f t="shared" si="23"/>
        <v>260.9478685080544</v>
      </c>
      <c r="X21" s="13">
        <f t="shared" si="24"/>
        <v>68093.790078896855</v>
      </c>
      <c r="Y21" s="24">
        <f t="shared" si="25"/>
        <v>8.7419721443234302E-2</v>
      </c>
      <c r="Z21" s="13">
        <f t="shared" si="29"/>
        <v>2768</v>
      </c>
      <c r="AA21" s="23">
        <f t="shared" si="30"/>
        <v>2754.75</v>
      </c>
      <c r="AB21" s="33">
        <f t="shared" si="31"/>
        <v>1.0835829022597332</v>
      </c>
      <c r="AC21" s="30">
        <f t="shared" si="5"/>
        <v>1.1062649189058424</v>
      </c>
      <c r="AD21" s="13">
        <f t="shared" si="6"/>
        <v>2698.2686958493914</v>
      </c>
      <c r="AE21" s="13">
        <f t="shared" si="7"/>
        <v>2755.2959999999998</v>
      </c>
      <c r="AF21" s="21">
        <f t="shared" si="8"/>
        <v>3048.087306001592</v>
      </c>
      <c r="AG21" s="23">
        <f t="shared" si="9"/>
        <v>63.087306001591969</v>
      </c>
      <c r="AH21" s="23">
        <f t="shared" si="10"/>
        <v>3980.0081785385023</v>
      </c>
      <c r="AI21" s="34">
        <f t="shared" si="11"/>
        <v>2.1134775879930307E-2</v>
      </c>
      <c r="AJ21" s="3">
        <v>17</v>
      </c>
      <c r="AK21" s="49">
        <f t="shared" si="12"/>
        <v>0</v>
      </c>
      <c r="AL21" s="49">
        <f t="shared" si="13"/>
        <v>1</v>
      </c>
      <c r="AM21" s="49">
        <f t="shared" si="14"/>
        <v>0</v>
      </c>
      <c r="AN21" s="49">
        <f t="shared" si="15"/>
        <v>0</v>
      </c>
      <c r="AO21" s="18">
        <v>3049.0576923076924</v>
      </c>
      <c r="AP21" s="18">
        <v>-64.057692307692378</v>
      </c>
      <c r="AQ21" s="13">
        <f t="shared" si="16"/>
        <v>64.057692307692378</v>
      </c>
      <c r="AR21" s="13">
        <f t="shared" si="17"/>
        <v>4103.3879437869909</v>
      </c>
      <c r="AS21" s="24">
        <f t="shared" si="18"/>
        <v>2.1459863419662439E-2</v>
      </c>
    </row>
    <row r="22" spans="1:45" x14ac:dyDescent="0.25">
      <c r="A22" s="3">
        <v>19</v>
      </c>
      <c r="C22" s="3">
        <v>3</v>
      </c>
      <c r="D22" s="2">
        <v>42004</v>
      </c>
      <c r="E22" s="5">
        <v>2816</v>
      </c>
      <c r="F22" s="13">
        <f t="shared" si="19"/>
        <v>2985</v>
      </c>
      <c r="G22" s="13">
        <f t="shared" si="4"/>
        <v>169</v>
      </c>
      <c r="H22" s="13">
        <f t="shared" si="20"/>
        <v>28561</v>
      </c>
      <c r="I22" s="24">
        <f t="shared" si="21"/>
        <v>6.0014204545454544E-2</v>
      </c>
      <c r="J22" s="13">
        <f t="shared" si="26"/>
        <v>2752</v>
      </c>
      <c r="K22" s="13">
        <f t="shared" si="27"/>
        <v>64</v>
      </c>
      <c r="L22" s="13">
        <f t="shared" si="28"/>
        <v>4096</v>
      </c>
      <c r="M22" s="24">
        <f t="shared" si="32"/>
        <v>2.2727272727272728E-2</v>
      </c>
      <c r="N22" s="13">
        <f t="shared" si="33"/>
        <v>2794.25</v>
      </c>
      <c r="O22" s="13">
        <f t="shared" si="34"/>
        <v>21.75</v>
      </c>
      <c r="P22" s="13">
        <f t="shared" si="37"/>
        <v>473.0625</v>
      </c>
      <c r="Q22" s="24">
        <f t="shared" si="38"/>
        <v>7.723721590909091E-3</v>
      </c>
      <c r="R22" s="13">
        <f t="shared" si="35"/>
        <v>2818.6</v>
      </c>
      <c r="S22" s="13">
        <f t="shared" si="36"/>
        <v>2.5999999999999091</v>
      </c>
      <c r="T22" s="13">
        <f t="shared" si="39"/>
        <v>6.7599999999995273</v>
      </c>
      <c r="U22" s="24">
        <f t="shared" si="40"/>
        <v>9.2329545454542222E-4</v>
      </c>
      <c r="V22" s="13">
        <f t="shared" si="22"/>
        <v>2781.5435830383894</v>
      </c>
      <c r="W22" s="13">
        <f t="shared" si="23"/>
        <v>34.456416961610557</v>
      </c>
      <c r="X22" s="13">
        <f t="shared" si="24"/>
        <v>1187.2446698323638</v>
      </c>
      <c r="Y22" s="24">
        <f t="shared" si="25"/>
        <v>1.2235943523299203E-2</v>
      </c>
      <c r="Z22" s="13">
        <f t="shared" si="29"/>
        <v>2741.5</v>
      </c>
      <c r="AA22" s="23">
        <f t="shared" si="30"/>
        <v>2717.375</v>
      </c>
      <c r="AB22" s="33">
        <f t="shared" si="31"/>
        <v>1.0362942177653065</v>
      </c>
      <c r="AC22" s="30">
        <f t="shared" si="5"/>
        <v>1.0364246156069032</v>
      </c>
      <c r="AD22" s="13">
        <f t="shared" si="6"/>
        <v>2717.0331132583374</v>
      </c>
      <c r="AE22" s="13">
        <f t="shared" si="7"/>
        <v>2766.9179999999997</v>
      </c>
      <c r="AF22" s="21">
        <f t="shared" si="8"/>
        <v>2867.7019245658212</v>
      </c>
      <c r="AG22" s="23">
        <f t="shared" si="9"/>
        <v>51.701924565821173</v>
      </c>
      <c r="AH22" s="23">
        <f t="shared" si="10"/>
        <v>2673.0890038098628</v>
      </c>
      <c r="AI22" s="34">
        <f t="shared" si="11"/>
        <v>1.8360058439567176E-2</v>
      </c>
      <c r="AJ22" s="3">
        <v>18</v>
      </c>
      <c r="AK22" s="49">
        <f t="shared" si="12"/>
        <v>0</v>
      </c>
      <c r="AL22" s="49">
        <f t="shared" si="13"/>
        <v>0</v>
      </c>
      <c r="AM22" s="49">
        <f t="shared" si="14"/>
        <v>1</v>
      </c>
      <c r="AN22" s="49">
        <f t="shared" si="15"/>
        <v>0</v>
      </c>
      <c r="AO22" s="18">
        <v>2868.8910256410259</v>
      </c>
      <c r="AP22" s="18">
        <v>-52.891025641025863</v>
      </c>
      <c r="AQ22" s="13">
        <f t="shared" si="16"/>
        <v>52.891025641025863</v>
      </c>
      <c r="AR22" s="13">
        <f t="shared" si="17"/>
        <v>2797.4605933596554</v>
      </c>
      <c r="AS22" s="24">
        <f t="shared" si="18"/>
        <v>1.8782324446387024E-2</v>
      </c>
    </row>
    <row r="23" spans="1:45" x14ac:dyDescent="0.25">
      <c r="A23" s="3">
        <v>20</v>
      </c>
      <c r="B23" s="7"/>
      <c r="C23" s="3">
        <v>4</v>
      </c>
      <c r="D23" s="2">
        <v>42094</v>
      </c>
      <c r="E23" s="5">
        <f>10966-SUM(E20:E22)</f>
        <v>2382</v>
      </c>
      <c r="F23" s="13">
        <f t="shared" si="19"/>
        <v>2816</v>
      </c>
      <c r="G23" s="13">
        <f t="shared" si="4"/>
        <v>434</v>
      </c>
      <c r="H23" s="13">
        <f t="shared" si="20"/>
        <v>188356</v>
      </c>
      <c r="I23" s="24">
        <f t="shared" si="21"/>
        <v>0.18219983207388749</v>
      </c>
      <c r="J23" s="13">
        <f t="shared" si="26"/>
        <v>2861.3333333333335</v>
      </c>
      <c r="K23" s="13">
        <f t="shared" si="27"/>
        <v>479.33333333333348</v>
      </c>
      <c r="L23" s="13">
        <f t="shared" si="28"/>
        <v>229760.44444444458</v>
      </c>
      <c r="M23" s="24">
        <f t="shared" si="32"/>
        <v>0.20123145815841037</v>
      </c>
      <c r="N23" s="13">
        <f t="shared" si="33"/>
        <v>2768</v>
      </c>
      <c r="O23" s="13">
        <f t="shared" si="34"/>
        <v>386</v>
      </c>
      <c r="P23" s="13">
        <f t="shared" si="37"/>
        <v>148996</v>
      </c>
      <c r="Q23" s="24">
        <f t="shared" si="38"/>
        <v>0.16204869857262805</v>
      </c>
      <c r="R23" s="13">
        <f t="shared" si="35"/>
        <v>2827.3</v>
      </c>
      <c r="S23" s="13">
        <f t="shared" si="36"/>
        <v>445.30000000000018</v>
      </c>
      <c r="T23" s="13">
        <f t="shared" si="39"/>
        <v>198292.09000000017</v>
      </c>
      <c r="U23" s="24">
        <f t="shared" si="40"/>
        <v>0.18694374475230907</v>
      </c>
      <c r="V23" s="13">
        <f t="shared" si="22"/>
        <v>2789.1349438628267</v>
      </c>
      <c r="W23" s="13">
        <f t="shared" si="23"/>
        <v>407.13494386282673</v>
      </c>
      <c r="X23" s="13">
        <f t="shared" si="24"/>
        <v>165758.86251418709</v>
      </c>
      <c r="Y23" s="24">
        <f t="shared" si="25"/>
        <v>0.17092147097515817</v>
      </c>
      <c r="Z23" s="13">
        <f t="shared" si="29"/>
        <v>2693.25</v>
      </c>
      <c r="AA23" s="23">
        <f t="shared" si="30"/>
        <v>2669.125</v>
      </c>
      <c r="AB23" s="33">
        <f t="shared" si="31"/>
        <v>0.89242729358872286</v>
      </c>
      <c r="AC23" s="30">
        <f t="shared" si="5"/>
        <v>0.81147079068601569</v>
      </c>
      <c r="AD23" s="13">
        <f t="shared" si="6"/>
        <v>2935.4106485906441</v>
      </c>
      <c r="AE23" s="13">
        <f t="shared" si="7"/>
        <v>2778.54</v>
      </c>
      <c r="AF23" s="21">
        <f t="shared" si="8"/>
        <v>2254.7040507527222</v>
      </c>
      <c r="AG23" s="23">
        <f t="shared" si="9"/>
        <v>127.2959492472778</v>
      </c>
      <c r="AH23" s="23">
        <f t="shared" si="10"/>
        <v>16204.258694765527</v>
      </c>
      <c r="AI23" s="34">
        <f t="shared" si="11"/>
        <v>5.3440784738571709E-2</v>
      </c>
      <c r="AJ23" s="3">
        <v>19</v>
      </c>
      <c r="AK23" s="49">
        <f t="shared" si="12"/>
        <v>0</v>
      </c>
      <c r="AL23" s="49">
        <f t="shared" si="13"/>
        <v>0</v>
      </c>
      <c r="AM23" s="49">
        <f t="shared" si="14"/>
        <v>0</v>
      </c>
      <c r="AN23" s="49">
        <f t="shared" si="15"/>
        <v>1</v>
      </c>
      <c r="AO23" s="18">
        <v>2447.8910256410259</v>
      </c>
      <c r="AP23" s="18">
        <v>-65.891025641025863</v>
      </c>
      <c r="AQ23" s="13">
        <f t="shared" si="16"/>
        <v>65.891025641025863</v>
      </c>
      <c r="AR23" s="13">
        <f t="shared" si="17"/>
        <v>4341.6272600263273</v>
      </c>
      <c r="AS23" s="24">
        <f t="shared" si="18"/>
        <v>2.7662059463067112E-2</v>
      </c>
    </row>
    <row r="24" spans="1:45" x14ac:dyDescent="0.25">
      <c r="A24" s="3">
        <v>21</v>
      </c>
      <c r="B24" s="6" t="s">
        <v>106</v>
      </c>
      <c r="C24" s="3">
        <v>1</v>
      </c>
      <c r="D24" s="2">
        <v>42185</v>
      </c>
      <c r="E24" s="5">
        <v>2590</v>
      </c>
      <c r="F24" s="13">
        <f t="shared" si="19"/>
        <v>2382</v>
      </c>
      <c r="G24" s="13">
        <f t="shared" si="4"/>
        <v>208</v>
      </c>
      <c r="H24" s="13">
        <f t="shared" si="20"/>
        <v>43264</v>
      </c>
      <c r="I24" s="24">
        <f t="shared" si="21"/>
        <v>8.0308880308880309E-2</v>
      </c>
      <c r="J24" s="13">
        <f t="shared" si="26"/>
        <v>2727.6666666666665</v>
      </c>
      <c r="K24" s="13">
        <f t="shared" si="27"/>
        <v>137.66666666666652</v>
      </c>
      <c r="L24" s="13">
        <f t="shared" si="28"/>
        <v>18952.111111111069</v>
      </c>
      <c r="M24" s="24">
        <f t="shared" si="32"/>
        <v>5.3153153153153096E-2</v>
      </c>
      <c r="N24" s="13">
        <f t="shared" si="33"/>
        <v>2741.5</v>
      </c>
      <c r="O24" s="13">
        <f t="shared" si="34"/>
        <v>151.5</v>
      </c>
      <c r="P24" s="13">
        <f t="shared" si="37"/>
        <v>22952.25</v>
      </c>
      <c r="Q24" s="24">
        <f t="shared" si="38"/>
        <v>5.8494208494208492E-2</v>
      </c>
      <c r="R24" s="13">
        <f t="shared" si="35"/>
        <v>2672.9</v>
      </c>
      <c r="S24" s="13">
        <f t="shared" si="36"/>
        <v>82.900000000000091</v>
      </c>
      <c r="T24" s="13">
        <f t="shared" si="39"/>
        <v>6872.4100000000153</v>
      </c>
      <c r="U24" s="24">
        <f t="shared" si="40"/>
        <v>3.2007722007722041E-2</v>
      </c>
      <c r="V24" s="13">
        <f t="shared" si="22"/>
        <v>2699.4358823921198</v>
      </c>
      <c r="W24" s="13">
        <f t="shared" si="23"/>
        <v>109.43588239211977</v>
      </c>
      <c r="X24" s="13">
        <f t="shared" si="24"/>
        <v>11976.212354941868</v>
      </c>
      <c r="Y24" s="24">
        <f t="shared" si="25"/>
        <v>4.2253236444833885E-2</v>
      </c>
      <c r="Z24" s="13">
        <f t="shared" si="29"/>
        <v>2645</v>
      </c>
      <c r="AA24" s="23">
        <f t="shared" si="30"/>
        <v>2624.375</v>
      </c>
      <c r="AB24" s="33">
        <f t="shared" si="31"/>
        <v>0.98690164324839247</v>
      </c>
      <c r="AC24" s="30">
        <f t="shared" si="5"/>
        <v>0.96977421575697587</v>
      </c>
      <c r="AD24" s="13">
        <f t="shared" si="6"/>
        <v>2670.7247500680619</v>
      </c>
      <c r="AE24" s="13">
        <f t="shared" si="7"/>
        <v>2790.1619999999998</v>
      </c>
      <c r="AF24" s="21">
        <f t="shared" si="8"/>
        <v>2705.8271653849151</v>
      </c>
      <c r="AG24" s="23">
        <f t="shared" si="9"/>
        <v>115.82716538491513</v>
      </c>
      <c r="AH24" s="23">
        <f t="shared" si="10"/>
        <v>13415.932241104483</v>
      </c>
      <c r="AI24" s="34">
        <f t="shared" si="11"/>
        <v>4.4720913276029006E-2</v>
      </c>
      <c r="AJ24" s="3">
        <v>20</v>
      </c>
      <c r="AK24" s="49">
        <f t="shared" si="12"/>
        <v>1</v>
      </c>
      <c r="AL24" s="49">
        <f t="shared" si="13"/>
        <v>0</v>
      </c>
      <c r="AM24" s="49">
        <f t="shared" si="14"/>
        <v>0</v>
      </c>
      <c r="AN24" s="49">
        <f t="shared" si="15"/>
        <v>0</v>
      </c>
      <c r="AO24" s="18">
        <v>2712.6858974358975</v>
      </c>
      <c r="AP24" s="18">
        <v>-122.68589743589746</v>
      </c>
      <c r="AQ24" s="13">
        <f t="shared" si="16"/>
        <v>122.68589743589746</v>
      </c>
      <c r="AR24" s="13">
        <f t="shared" si="17"/>
        <v>15051.829429651551</v>
      </c>
      <c r="AS24" s="24">
        <f t="shared" si="18"/>
        <v>4.7369072369072375E-2</v>
      </c>
    </row>
    <row r="25" spans="1:45" x14ac:dyDescent="0.25">
      <c r="A25" s="3">
        <v>22</v>
      </c>
      <c r="C25" s="3">
        <v>2</v>
      </c>
      <c r="D25" s="2">
        <v>42277</v>
      </c>
      <c r="E25" s="5">
        <f>5382-E24</f>
        <v>2792</v>
      </c>
      <c r="F25" s="13">
        <f t="shared" si="19"/>
        <v>2590</v>
      </c>
      <c r="G25" s="13">
        <f t="shared" si="4"/>
        <v>202</v>
      </c>
      <c r="H25" s="13">
        <f t="shared" si="20"/>
        <v>40804</v>
      </c>
      <c r="I25" s="24">
        <f t="shared" si="21"/>
        <v>7.234957020057306E-2</v>
      </c>
      <c r="J25" s="13">
        <f t="shared" si="26"/>
        <v>2596</v>
      </c>
      <c r="K25" s="13">
        <f t="shared" si="27"/>
        <v>196</v>
      </c>
      <c r="L25" s="13">
        <f t="shared" si="28"/>
        <v>38416</v>
      </c>
      <c r="M25" s="24">
        <f t="shared" si="32"/>
        <v>7.0200573065902577E-2</v>
      </c>
      <c r="N25" s="13">
        <f t="shared" si="33"/>
        <v>2693.25</v>
      </c>
      <c r="O25" s="13">
        <f t="shared" si="34"/>
        <v>98.75</v>
      </c>
      <c r="P25" s="13">
        <f t="shared" si="37"/>
        <v>9751.5625</v>
      </c>
      <c r="Q25" s="24">
        <f t="shared" si="38"/>
        <v>3.5368911174785099E-2</v>
      </c>
      <c r="R25" s="13">
        <f t="shared" si="35"/>
        <v>2612.3000000000002</v>
      </c>
      <c r="S25" s="13">
        <f t="shared" si="36"/>
        <v>179.69999999999982</v>
      </c>
      <c r="T25" s="13">
        <f t="shared" si="39"/>
        <v>32292.089999999935</v>
      </c>
      <c r="U25" s="24">
        <f t="shared" si="40"/>
        <v>6.4362464183381027E-2</v>
      </c>
      <c r="V25" s="13">
        <f t="shared" si="22"/>
        <v>2675.3252132153193</v>
      </c>
      <c r="W25" s="13">
        <f t="shared" si="23"/>
        <v>116.67478678468069</v>
      </c>
      <c r="X25" s="13">
        <f t="shared" si="24"/>
        <v>13613.0058712507</v>
      </c>
      <c r="Y25" s="24">
        <f t="shared" si="25"/>
        <v>4.1788963748094807E-2</v>
      </c>
      <c r="Z25" s="13">
        <f t="shared" si="29"/>
        <v>2603.75</v>
      </c>
      <c r="AA25" s="23">
        <f t="shared" si="30"/>
        <v>2593.25</v>
      </c>
      <c r="AB25" s="33">
        <f t="shared" si="31"/>
        <v>1.0766412802467946</v>
      </c>
      <c r="AC25" s="30">
        <f t="shared" si="5"/>
        <v>1.1062649189058424</v>
      </c>
      <c r="AD25" s="13">
        <f t="shared" si="6"/>
        <v>2523.8077717961473</v>
      </c>
      <c r="AE25" s="13">
        <f t="shared" si="7"/>
        <v>2801.7840000000001</v>
      </c>
      <c r="AF25" s="21">
        <f t="shared" si="8"/>
        <v>3099.515349551687</v>
      </c>
      <c r="AG25" s="23">
        <f t="shared" si="9"/>
        <v>307.515349551687</v>
      </c>
      <c r="AH25" s="23">
        <f t="shared" si="10"/>
        <v>94565.690209896246</v>
      </c>
      <c r="AI25" s="34">
        <f t="shared" si="11"/>
        <v>0.11014160084229477</v>
      </c>
      <c r="AJ25" s="3">
        <v>21</v>
      </c>
      <c r="AK25" s="49">
        <f t="shared" si="12"/>
        <v>0</v>
      </c>
      <c r="AL25" s="49">
        <f t="shared" si="13"/>
        <v>1</v>
      </c>
      <c r="AM25" s="49">
        <f t="shared" si="14"/>
        <v>0</v>
      </c>
      <c r="AN25" s="49">
        <f t="shared" si="15"/>
        <v>0</v>
      </c>
      <c r="AO25" s="18">
        <v>3098.0192307692305</v>
      </c>
      <c r="AP25" s="18">
        <v>-306.01923076923049</v>
      </c>
      <c r="AQ25" s="13">
        <f t="shared" si="16"/>
        <v>306.01923076923049</v>
      </c>
      <c r="AR25" s="13">
        <f t="shared" si="17"/>
        <v>93647.76960059155</v>
      </c>
      <c r="AS25" s="24">
        <f t="shared" si="18"/>
        <v>0.10960574167952382</v>
      </c>
    </row>
    <row r="26" spans="1:45" x14ac:dyDescent="0.25">
      <c r="A26" s="3">
        <v>23</v>
      </c>
      <c r="C26" s="3">
        <v>3</v>
      </c>
      <c r="D26" s="2">
        <v>42369</v>
      </c>
      <c r="E26" s="5">
        <v>2651</v>
      </c>
      <c r="F26" s="13">
        <f t="shared" si="19"/>
        <v>2792</v>
      </c>
      <c r="G26" s="13">
        <f t="shared" si="4"/>
        <v>141</v>
      </c>
      <c r="H26" s="13">
        <f t="shared" si="20"/>
        <v>19881</v>
      </c>
      <c r="I26" s="24">
        <f t="shared" si="21"/>
        <v>5.3187476423990944E-2</v>
      </c>
      <c r="J26" s="13">
        <f t="shared" si="26"/>
        <v>2588</v>
      </c>
      <c r="K26" s="13">
        <f t="shared" si="27"/>
        <v>63</v>
      </c>
      <c r="L26" s="13">
        <f t="shared" si="28"/>
        <v>3969</v>
      </c>
      <c r="M26" s="24">
        <f t="shared" si="32"/>
        <v>2.3764617125612977E-2</v>
      </c>
      <c r="N26" s="13">
        <f t="shared" si="33"/>
        <v>2645</v>
      </c>
      <c r="O26" s="13">
        <f t="shared" si="34"/>
        <v>6</v>
      </c>
      <c r="P26" s="13">
        <f t="shared" si="37"/>
        <v>36</v>
      </c>
      <c r="Q26" s="24">
        <f t="shared" si="38"/>
        <v>2.2632968691059978E-3</v>
      </c>
      <c r="R26" s="13">
        <f t="shared" si="35"/>
        <v>2651.8</v>
      </c>
      <c r="S26" s="13">
        <f t="shared" si="36"/>
        <v>0.8000000000001819</v>
      </c>
      <c r="T26" s="13">
        <f t="shared" si="39"/>
        <v>0.640000000000291</v>
      </c>
      <c r="U26" s="24">
        <f t="shared" si="40"/>
        <v>3.0177291588086834E-4</v>
      </c>
      <c r="V26" s="13">
        <f t="shared" si="22"/>
        <v>2701.0307416393466</v>
      </c>
      <c r="W26" s="13">
        <f t="shared" si="23"/>
        <v>50.030741639346616</v>
      </c>
      <c r="X26" s="13">
        <f t="shared" si="24"/>
        <v>2503.0751089830515</v>
      </c>
      <c r="Y26" s="24">
        <f t="shared" si="25"/>
        <v>1.8872403485230713E-2</v>
      </c>
      <c r="Z26" s="13">
        <f t="shared" si="29"/>
        <v>2582.75</v>
      </c>
      <c r="AA26" s="23">
        <f t="shared" si="30"/>
        <v>2599.375</v>
      </c>
      <c r="AB26" s="33">
        <f t="shared" si="31"/>
        <v>1.0198605433998558</v>
      </c>
      <c r="AC26" s="30">
        <f t="shared" si="5"/>
        <v>1.0364246156069032</v>
      </c>
      <c r="AD26" s="13">
        <f t="shared" si="6"/>
        <v>2557.8319542783565</v>
      </c>
      <c r="AE26" s="13">
        <f t="shared" si="7"/>
        <v>2813.4059999999999</v>
      </c>
      <c r="AF26" s="21">
        <f t="shared" si="8"/>
        <v>2915.8832320961551</v>
      </c>
      <c r="AG26" s="23">
        <f t="shared" si="9"/>
        <v>264.8832320961551</v>
      </c>
      <c r="AH26" s="23">
        <f t="shared" si="10"/>
        <v>70163.126645705575</v>
      </c>
      <c r="AI26" s="34">
        <f t="shared" si="11"/>
        <v>9.9918231646984199E-2</v>
      </c>
      <c r="AJ26" s="3">
        <v>22</v>
      </c>
      <c r="AK26" s="49">
        <f t="shared" si="12"/>
        <v>0</v>
      </c>
      <c r="AL26" s="49">
        <f t="shared" si="13"/>
        <v>0</v>
      </c>
      <c r="AM26" s="49">
        <f t="shared" si="14"/>
        <v>1</v>
      </c>
      <c r="AN26" s="49">
        <f t="shared" si="15"/>
        <v>0</v>
      </c>
      <c r="AO26" s="18">
        <v>2917.8525641025644</v>
      </c>
      <c r="AP26" s="18">
        <v>-266.85256410256443</v>
      </c>
      <c r="AQ26" s="13">
        <f t="shared" si="16"/>
        <v>266.85256410256443</v>
      </c>
      <c r="AR26" s="13">
        <f t="shared" si="17"/>
        <v>71210.290968113259</v>
      </c>
      <c r="AS26" s="24">
        <f t="shared" si="18"/>
        <v>0.1006610954743736</v>
      </c>
    </row>
    <row r="27" spans="1:45" x14ac:dyDescent="0.25">
      <c r="A27" s="3">
        <v>24</v>
      </c>
      <c r="B27" s="7"/>
      <c r="C27" s="3">
        <v>4</v>
      </c>
      <c r="D27" s="2">
        <v>42460</v>
      </c>
      <c r="E27" s="5">
        <f>10331-SUM(E24:E26)</f>
        <v>2298</v>
      </c>
      <c r="F27" s="13">
        <f t="shared" si="19"/>
        <v>2651</v>
      </c>
      <c r="G27" s="13">
        <f t="shared" si="4"/>
        <v>353</v>
      </c>
      <c r="H27" s="13">
        <f t="shared" si="20"/>
        <v>124609</v>
      </c>
      <c r="I27" s="24">
        <f t="shared" si="21"/>
        <v>0.15361183637946041</v>
      </c>
      <c r="J27" s="13">
        <f t="shared" si="26"/>
        <v>2677.6666666666665</v>
      </c>
      <c r="K27" s="13">
        <f t="shared" si="27"/>
        <v>379.66666666666652</v>
      </c>
      <c r="L27" s="13">
        <f t="shared" si="28"/>
        <v>144146.77777777766</v>
      </c>
      <c r="M27" s="24">
        <f t="shared" si="32"/>
        <v>0.16521612996808813</v>
      </c>
      <c r="N27" s="13">
        <f t="shared" si="33"/>
        <v>2603.75</v>
      </c>
      <c r="O27" s="13">
        <f t="shared" si="34"/>
        <v>305.75</v>
      </c>
      <c r="P27" s="13">
        <f t="shared" si="37"/>
        <v>93483.0625</v>
      </c>
      <c r="Q27" s="24">
        <f t="shared" si="38"/>
        <v>0.13305047867711053</v>
      </c>
      <c r="R27" s="13">
        <f t="shared" si="35"/>
        <v>2654.2</v>
      </c>
      <c r="S27" s="13">
        <f t="shared" si="36"/>
        <v>356.19999999999982</v>
      </c>
      <c r="T27" s="13">
        <f t="shared" si="39"/>
        <v>126878.43999999987</v>
      </c>
      <c r="U27" s="24">
        <f t="shared" si="40"/>
        <v>0.15500435161009565</v>
      </c>
      <c r="V27" s="13">
        <f t="shared" si="22"/>
        <v>2690.0080803881301</v>
      </c>
      <c r="W27" s="13">
        <f t="shared" si="23"/>
        <v>392.00808038813011</v>
      </c>
      <c r="X27" s="13">
        <f t="shared" si="24"/>
        <v>153670.33508958668</v>
      </c>
      <c r="Y27" s="24">
        <f t="shared" si="25"/>
        <v>0.17058663202268498</v>
      </c>
      <c r="Z27" s="13">
        <f t="shared" si="29"/>
        <v>2616</v>
      </c>
      <c r="AA27" s="23">
        <f t="shared" si="30"/>
        <v>2645.25</v>
      </c>
      <c r="AB27" s="33">
        <f t="shared" si="31"/>
        <v>0.8687269634250071</v>
      </c>
      <c r="AC27" s="30">
        <f t="shared" si="5"/>
        <v>0.81147079068601569</v>
      </c>
      <c r="AD27" s="13">
        <f t="shared" si="6"/>
        <v>2831.8949078342989</v>
      </c>
      <c r="AE27" s="13">
        <f t="shared" si="7"/>
        <v>2825.0279999999998</v>
      </c>
      <c r="AF27" s="21">
        <f t="shared" si="8"/>
        <v>2292.4277048701333</v>
      </c>
      <c r="AG27" s="23">
        <f t="shared" si="9"/>
        <v>5.5722951298666885</v>
      </c>
      <c r="AH27" s="23">
        <f t="shared" si="10"/>
        <v>31.050473014336013</v>
      </c>
      <c r="AI27" s="34">
        <f t="shared" si="11"/>
        <v>2.4248455743545207E-3</v>
      </c>
      <c r="AJ27" s="3">
        <v>23</v>
      </c>
      <c r="AK27" s="49">
        <f t="shared" si="12"/>
        <v>0</v>
      </c>
      <c r="AL27" s="49">
        <f t="shared" si="13"/>
        <v>0</v>
      </c>
      <c r="AM27" s="49">
        <f t="shared" si="14"/>
        <v>0</v>
      </c>
      <c r="AN27" s="49">
        <f t="shared" si="15"/>
        <v>1</v>
      </c>
      <c r="AO27" s="18">
        <v>2496.8525641025644</v>
      </c>
      <c r="AP27" s="18">
        <v>-198.85256410256443</v>
      </c>
      <c r="AQ27" s="13">
        <f t="shared" si="16"/>
        <v>198.85256410256443</v>
      </c>
      <c r="AR27" s="13">
        <f t="shared" si="17"/>
        <v>39542.342250164496</v>
      </c>
      <c r="AS27" s="24">
        <f t="shared" si="18"/>
        <v>8.6532882551159457E-2</v>
      </c>
    </row>
    <row r="28" spans="1:45" x14ac:dyDescent="0.25">
      <c r="A28" s="3">
        <v>25</v>
      </c>
      <c r="B28" s="6" t="s">
        <v>107</v>
      </c>
      <c r="C28" s="3">
        <v>1</v>
      </c>
      <c r="D28" s="2">
        <v>42551</v>
      </c>
      <c r="E28" s="5">
        <v>2723</v>
      </c>
      <c r="F28" s="13">
        <f t="shared" si="19"/>
        <v>2298</v>
      </c>
      <c r="G28" s="13">
        <f t="shared" si="4"/>
        <v>425</v>
      </c>
      <c r="H28" s="13">
        <f t="shared" si="20"/>
        <v>180625</v>
      </c>
      <c r="I28" s="24">
        <f t="shared" si="21"/>
        <v>0.15607785530664708</v>
      </c>
      <c r="J28" s="13">
        <f t="shared" si="26"/>
        <v>2580.3333333333335</v>
      </c>
      <c r="K28" s="13">
        <f t="shared" si="27"/>
        <v>142.66666666666652</v>
      </c>
      <c r="L28" s="13">
        <f t="shared" si="28"/>
        <v>20353.777777777734</v>
      </c>
      <c r="M28" s="24">
        <f t="shared" si="32"/>
        <v>5.239319378136853E-2</v>
      </c>
      <c r="N28" s="13">
        <f t="shared" si="33"/>
        <v>2582.75</v>
      </c>
      <c r="O28" s="13">
        <f t="shared" si="34"/>
        <v>140.25</v>
      </c>
      <c r="P28" s="13">
        <f t="shared" si="37"/>
        <v>19670.0625</v>
      </c>
      <c r="Q28" s="24">
        <f t="shared" si="38"/>
        <v>5.1505692251193537E-2</v>
      </c>
      <c r="R28" s="13">
        <f t="shared" si="35"/>
        <v>2531.9</v>
      </c>
      <c r="S28" s="13">
        <f t="shared" si="36"/>
        <v>191.09999999999991</v>
      </c>
      <c r="T28" s="13">
        <f t="shared" si="39"/>
        <v>36519.209999999963</v>
      </c>
      <c r="U28" s="24">
        <f t="shared" si="40"/>
        <v>7.0179948586118215E-2</v>
      </c>
      <c r="V28" s="13">
        <f t="shared" si="22"/>
        <v>2603.6417356913807</v>
      </c>
      <c r="W28" s="13">
        <f t="shared" si="23"/>
        <v>119.35826430861925</v>
      </c>
      <c r="X28" s="13">
        <f t="shared" si="24"/>
        <v>14246.395258766213</v>
      </c>
      <c r="Y28" s="24">
        <f t="shared" si="25"/>
        <v>4.3833369191560508E-2</v>
      </c>
      <c r="Z28" s="13">
        <f t="shared" si="29"/>
        <v>2674.5</v>
      </c>
      <c r="AA28" s="23">
        <f t="shared" si="30"/>
        <v>2712.5</v>
      </c>
      <c r="AB28" s="33">
        <f t="shared" si="31"/>
        <v>1.0038709677419355</v>
      </c>
      <c r="AC28" s="30">
        <f t="shared" si="5"/>
        <v>0.96977421575697587</v>
      </c>
      <c r="AD28" s="13">
        <f t="shared" si="6"/>
        <v>2807.870075071557</v>
      </c>
      <c r="AE28" s="13">
        <f t="shared" si="7"/>
        <v>2836.65</v>
      </c>
      <c r="AF28" s="21">
        <f t="shared" si="8"/>
        <v>2750.9100291270256</v>
      </c>
      <c r="AG28" s="23">
        <f t="shared" si="9"/>
        <v>27.910029127025609</v>
      </c>
      <c r="AH28" s="23">
        <f t="shared" si="10"/>
        <v>778.96972587141795</v>
      </c>
      <c r="AI28" s="34">
        <f t="shared" si="11"/>
        <v>1.0249735265158138E-2</v>
      </c>
      <c r="AJ28" s="3">
        <v>24</v>
      </c>
      <c r="AK28" s="49">
        <f t="shared" si="12"/>
        <v>1</v>
      </c>
      <c r="AL28" s="49">
        <f t="shared" si="13"/>
        <v>0</v>
      </c>
      <c r="AM28" s="49">
        <f t="shared" si="14"/>
        <v>0</v>
      </c>
      <c r="AN28" s="49">
        <f t="shared" si="15"/>
        <v>0</v>
      </c>
      <c r="AO28" s="18">
        <v>2761.647435897436</v>
      </c>
      <c r="AP28" s="18">
        <v>-38.647435897436026</v>
      </c>
      <c r="AQ28" s="13">
        <f t="shared" si="16"/>
        <v>38.647435897436026</v>
      </c>
      <c r="AR28" s="13">
        <f t="shared" si="17"/>
        <v>1493.6243014464267</v>
      </c>
      <c r="AS28" s="24">
        <f t="shared" si="18"/>
        <v>1.4192962136406913E-2</v>
      </c>
    </row>
    <row r="29" spans="1:45" x14ac:dyDescent="0.25">
      <c r="A29" s="3">
        <v>26</v>
      </c>
      <c r="C29" s="3">
        <v>2</v>
      </c>
      <c r="D29" s="2">
        <v>42643</v>
      </c>
      <c r="E29" s="5">
        <v>3026</v>
      </c>
      <c r="F29" s="13">
        <f t="shared" si="19"/>
        <v>2723</v>
      </c>
      <c r="G29" s="13">
        <f t="shared" si="4"/>
        <v>303</v>
      </c>
      <c r="H29" s="13">
        <f t="shared" si="20"/>
        <v>91809</v>
      </c>
      <c r="I29" s="24">
        <f t="shared" si="21"/>
        <v>0.10013218770654329</v>
      </c>
      <c r="J29" s="13">
        <f t="shared" si="26"/>
        <v>2557.3333333333335</v>
      </c>
      <c r="K29" s="13">
        <f t="shared" si="27"/>
        <v>468.66666666666652</v>
      </c>
      <c r="L29" s="13">
        <f t="shared" si="28"/>
        <v>219648.44444444429</v>
      </c>
      <c r="M29" s="24">
        <f t="shared" si="32"/>
        <v>0.1548799294998898</v>
      </c>
      <c r="N29" s="13">
        <f t="shared" si="33"/>
        <v>2616</v>
      </c>
      <c r="O29" s="13">
        <f t="shared" si="34"/>
        <v>410</v>
      </c>
      <c r="P29" s="13">
        <f t="shared" si="37"/>
        <v>168100</v>
      </c>
      <c r="Q29" s="24">
        <f t="shared" si="38"/>
        <v>0.13549239920687375</v>
      </c>
      <c r="R29" s="13">
        <f t="shared" si="35"/>
        <v>2588</v>
      </c>
      <c r="S29" s="13">
        <f t="shared" si="36"/>
        <v>438</v>
      </c>
      <c r="T29" s="13">
        <f t="shared" si="39"/>
        <v>191844</v>
      </c>
      <c r="U29" s="24">
        <f t="shared" si="40"/>
        <v>0.14474553866490417</v>
      </c>
      <c r="V29" s="13">
        <f t="shared" si="22"/>
        <v>2629.9384818897688</v>
      </c>
      <c r="W29" s="13">
        <f t="shared" si="23"/>
        <v>396.06151811023119</v>
      </c>
      <c r="X29" s="13">
        <f t="shared" si="24"/>
        <v>156864.726127781</v>
      </c>
      <c r="Y29" s="24">
        <f t="shared" si="25"/>
        <v>0.13088615932261441</v>
      </c>
      <c r="Z29" s="13">
        <f t="shared" si="29"/>
        <v>2750.5</v>
      </c>
      <c r="AA29" s="23">
        <f t="shared" si="30"/>
        <v>2778.375</v>
      </c>
      <c r="AB29" s="33">
        <f t="shared" si="31"/>
        <v>1.0891258379448419</v>
      </c>
      <c r="AC29" s="30">
        <f t="shared" si="5"/>
        <v>1.1062649189058424</v>
      </c>
      <c r="AD29" s="13">
        <f t="shared" si="6"/>
        <v>2735.3303429280595</v>
      </c>
      <c r="AE29" s="13">
        <f t="shared" si="7"/>
        <v>2848.2719999999999</v>
      </c>
      <c r="AF29" s="21">
        <f t="shared" si="8"/>
        <v>3150.9433931017816</v>
      </c>
      <c r="AG29" s="23">
        <f t="shared" si="9"/>
        <v>124.94339310178157</v>
      </c>
      <c r="AH29" s="23">
        <f t="shared" si="10"/>
        <v>15610.851479786317</v>
      </c>
      <c r="AI29" s="34">
        <f t="shared" si="11"/>
        <v>4.1289951454653528E-2</v>
      </c>
      <c r="AJ29" s="3">
        <v>25</v>
      </c>
      <c r="AK29" s="49">
        <f t="shared" si="12"/>
        <v>0</v>
      </c>
      <c r="AL29" s="49">
        <f t="shared" si="13"/>
        <v>1</v>
      </c>
      <c r="AM29" s="49">
        <f t="shared" si="14"/>
        <v>0</v>
      </c>
      <c r="AN29" s="49">
        <f t="shared" si="15"/>
        <v>0</v>
      </c>
      <c r="AO29" s="18">
        <v>3146.9807692307695</v>
      </c>
      <c r="AP29" s="18">
        <v>-120.98076923076951</v>
      </c>
      <c r="AQ29" s="13">
        <f t="shared" si="16"/>
        <v>120.98076923076951</v>
      </c>
      <c r="AR29" s="13">
        <f t="shared" si="17"/>
        <v>14636.346523668706</v>
      </c>
      <c r="AS29" s="24">
        <f t="shared" si="18"/>
        <v>3.9980426051146566E-2</v>
      </c>
    </row>
    <row r="30" spans="1:45" x14ac:dyDescent="0.25">
      <c r="A30" s="3">
        <v>27</v>
      </c>
      <c r="C30" s="3">
        <v>3</v>
      </c>
      <c r="D30" s="2">
        <v>42735</v>
      </c>
      <c r="E30" s="5">
        <v>2955</v>
      </c>
      <c r="F30" s="13">
        <f t="shared" si="19"/>
        <v>3026</v>
      </c>
      <c r="G30" s="13">
        <f t="shared" si="4"/>
        <v>71</v>
      </c>
      <c r="H30" s="13">
        <f t="shared" si="20"/>
        <v>5041</v>
      </c>
      <c r="I30" s="24">
        <f t="shared" si="21"/>
        <v>2.4027072758037227E-2</v>
      </c>
      <c r="J30" s="13">
        <f t="shared" si="26"/>
        <v>2682.3333333333335</v>
      </c>
      <c r="K30" s="13">
        <f t="shared" si="27"/>
        <v>272.66666666666652</v>
      </c>
      <c r="L30" s="13">
        <f t="shared" si="28"/>
        <v>74347.111111111022</v>
      </c>
      <c r="M30" s="24">
        <f t="shared" si="32"/>
        <v>9.2272983643541973E-2</v>
      </c>
      <c r="N30" s="13">
        <f t="shared" si="33"/>
        <v>2674.5</v>
      </c>
      <c r="O30" s="13">
        <f t="shared" si="34"/>
        <v>280.5</v>
      </c>
      <c r="P30" s="13">
        <f t="shared" si="37"/>
        <v>78680.25</v>
      </c>
      <c r="Q30" s="24">
        <f t="shared" si="38"/>
        <v>9.4923857868020309E-2</v>
      </c>
      <c r="R30" s="13">
        <f t="shared" si="35"/>
        <v>2752</v>
      </c>
      <c r="S30" s="13">
        <f t="shared" si="36"/>
        <v>203</v>
      </c>
      <c r="T30" s="13">
        <f t="shared" si="39"/>
        <v>41209</v>
      </c>
      <c r="U30" s="24">
        <f t="shared" si="40"/>
        <v>6.8697123519458544E-2</v>
      </c>
      <c r="V30" s="13">
        <f t="shared" si="22"/>
        <v>2717.1978709318473</v>
      </c>
      <c r="W30" s="13">
        <f t="shared" si="23"/>
        <v>237.80212906815268</v>
      </c>
      <c r="X30" s="13">
        <f t="shared" si="24"/>
        <v>56549.852589346345</v>
      </c>
      <c r="Y30" s="24">
        <f t="shared" si="25"/>
        <v>8.047449376248822E-2</v>
      </c>
      <c r="Z30" s="13">
        <f t="shared" si="29"/>
        <v>2806.25</v>
      </c>
      <c r="AA30" s="23">
        <f t="shared" si="30"/>
        <v>2823.375</v>
      </c>
      <c r="AB30" s="33">
        <f t="shared" si="31"/>
        <v>1.0466197370168682</v>
      </c>
      <c r="AC30" s="30">
        <f t="shared" si="5"/>
        <v>1.0364246156069032</v>
      </c>
      <c r="AD30" s="13">
        <f t="shared" si="6"/>
        <v>2851.148029005109</v>
      </c>
      <c r="AE30" s="13">
        <f t="shared" si="7"/>
        <v>2859.8939999999998</v>
      </c>
      <c r="AF30" s="21">
        <f t="shared" si="8"/>
        <v>2964.0645396264886</v>
      </c>
      <c r="AG30" s="23">
        <f t="shared" si="9"/>
        <v>9.0645396264885676</v>
      </c>
      <c r="AH30" s="23">
        <f t="shared" si="10"/>
        <v>82.165878640181504</v>
      </c>
      <c r="AI30" s="34">
        <f t="shared" si="11"/>
        <v>3.0675261003345407E-3</v>
      </c>
      <c r="AJ30" s="3">
        <v>26</v>
      </c>
      <c r="AK30" s="49">
        <f t="shared" si="12"/>
        <v>0</v>
      </c>
      <c r="AL30" s="49">
        <f t="shared" si="13"/>
        <v>0</v>
      </c>
      <c r="AM30" s="49">
        <f t="shared" si="14"/>
        <v>1</v>
      </c>
      <c r="AN30" s="49">
        <f t="shared" si="15"/>
        <v>0</v>
      </c>
      <c r="AO30" s="18">
        <v>2966.814102564103</v>
      </c>
      <c r="AP30" s="18">
        <v>-11.814102564102996</v>
      </c>
      <c r="AQ30" s="13">
        <f t="shared" si="16"/>
        <v>11.814102564102996</v>
      </c>
      <c r="AR30" s="13">
        <f t="shared" si="17"/>
        <v>139.57301939514497</v>
      </c>
      <c r="AS30" s="24">
        <f t="shared" si="18"/>
        <v>3.9980042518115043E-3</v>
      </c>
    </row>
    <row r="31" spans="1:45" x14ac:dyDescent="0.25">
      <c r="A31" s="3">
        <v>28</v>
      </c>
      <c r="B31" s="7"/>
      <c r="C31" s="3">
        <v>4</v>
      </c>
      <c r="D31" s="2">
        <v>42825</v>
      </c>
      <c r="E31" s="5">
        <v>2521</v>
      </c>
      <c r="F31" s="13">
        <f t="shared" si="19"/>
        <v>2955</v>
      </c>
      <c r="G31" s="13">
        <f t="shared" si="4"/>
        <v>434</v>
      </c>
      <c r="H31" s="13">
        <f t="shared" si="20"/>
        <v>188356</v>
      </c>
      <c r="I31" s="24">
        <f t="shared" si="21"/>
        <v>0.17215390717969059</v>
      </c>
      <c r="J31" s="13">
        <f t="shared" si="26"/>
        <v>2901.3333333333335</v>
      </c>
      <c r="K31" s="13">
        <f t="shared" si="27"/>
        <v>380.33333333333348</v>
      </c>
      <c r="L31" s="13">
        <f t="shared" si="28"/>
        <v>144653.44444444455</v>
      </c>
      <c r="M31" s="24">
        <f t="shared" si="32"/>
        <v>0.1508660584424171</v>
      </c>
      <c r="N31" s="13">
        <f t="shared" si="33"/>
        <v>2750.5</v>
      </c>
      <c r="O31" s="13">
        <f t="shared" si="34"/>
        <v>229.5</v>
      </c>
      <c r="P31" s="13">
        <f t="shared" si="37"/>
        <v>52670.25</v>
      </c>
      <c r="Q31" s="24">
        <f t="shared" si="38"/>
        <v>9.1035303451011504E-2</v>
      </c>
      <c r="R31" s="13">
        <f t="shared" si="35"/>
        <v>2864.2</v>
      </c>
      <c r="S31" s="13">
        <f t="shared" si="36"/>
        <v>343.19999999999982</v>
      </c>
      <c r="T31" s="13">
        <f t="shared" si="39"/>
        <v>117786.23999999987</v>
      </c>
      <c r="U31" s="24">
        <f t="shared" si="40"/>
        <v>0.13613645378817923</v>
      </c>
      <c r="V31" s="13">
        <f t="shared" si="22"/>
        <v>2769.5899048623369</v>
      </c>
      <c r="W31" s="13">
        <f t="shared" si="23"/>
        <v>248.58990486233688</v>
      </c>
      <c r="X31" s="13">
        <f t="shared" si="24"/>
        <v>61796.940799465701</v>
      </c>
      <c r="Y31" s="24">
        <f t="shared" si="25"/>
        <v>9.8607657620919026E-2</v>
      </c>
      <c r="Z31" s="13">
        <f t="shared" si="29"/>
        <v>2840.5</v>
      </c>
      <c r="AA31" s="23">
        <f t="shared" si="30"/>
        <v>2855.75</v>
      </c>
      <c r="AB31" s="33">
        <f t="shared" si="31"/>
        <v>0.88278035542326883</v>
      </c>
      <c r="AC31" s="30">
        <f t="shared" si="5"/>
        <v>0.81147079068601569</v>
      </c>
      <c r="AD31" s="13">
        <f t="shared" si="6"/>
        <v>3106.7045529374532</v>
      </c>
      <c r="AE31" s="13">
        <f t="shared" si="7"/>
        <v>2871.5160000000001</v>
      </c>
      <c r="AF31" s="21">
        <f t="shared" si="8"/>
        <v>2330.1513589875449</v>
      </c>
      <c r="AG31" s="23">
        <f t="shared" si="9"/>
        <v>190.84864101245512</v>
      </c>
      <c r="AH31" s="23">
        <f t="shared" si="10"/>
        <v>36423.203776300965</v>
      </c>
      <c r="AI31" s="34">
        <f t="shared" si="11"/>
        <v>7.5703546613429248E-2</v>
      </c>
      <c r="AJ31" s="3">
        <v>27</v>
      </c>
      <c r="AK31" s="49">
        <f t="shared" si="12"/>
        <v>0</v>
      </c>
      <c r="AL31" s="49">
        <f t="shared" si="13"/>
        <v>0</v>
      </c>
      <c r="AM31" s="49">
        <f t="shared" si="14"/>
        <v>0</v>
      </c>
      <c r="AN31" s="49">
        <f t="shared" si="15"/>
        <v>1</v>
      </c>
      <c r="AO31" s="18">
        <v>2545.8141025641025</v>
      </c>
      <c r="AP31" s="18">
        <v>-24.814102564102541</v>
      </c>
      <c r="AQ31" s="13">
        <f t="shared" si="16"/>
        <v>24.814102564102541</v>
      </c>
      <c r="AR31" s="13">
        <f t="shared" si="17"/>
        <v>615.73968606180028</v>
      </c>
      <c r="AS31" s="24">
        <f t="shared" si="18"/>
        <v>9.8429601602945428E-3</v>
      </c>
    </row>
    <row r="32" spans="1:45" x14ac:dyDescent="0.25">
      <c r="A32" s="3">
        <v>29</v>
      </c>
      <c r="B32" s="6" t="s">
        <v>108</v>
      </c>
      <c r="C32" s="3">
        <v>1</v>
      </c>
      <c r="D32" s="2">
        <v>42916</v>
      </c>
      <c r="E32" s="15">
        <v>2860</v>
      </c>
      <c r="F32" s="13">
        <f t="shared" si="19"/>
        <v>2521</v>
      </c>
      <c r="G32" s="13">
        <f t="shared" si="4"/>
        <v>339</v>
      </c>
      <c r="H32" s="13">
        <f t="shared" si="20"/>
        <v>114921</v>
      </c>
      <c r="I32" s="24">
        <f t="shared" si="21"/>
        <v>0.11853146853146854</v>
      </c>
      <c r="J32" s="13">
        <f t="shared" si="26"/>
        <v>2834</v>
      </c>
      <c r="K32" s="13">
        <f t="shared" si="27"/>
        <v>26</v>
      </c>
      <c r="L32" s="13">
        <f t="shared" si="28"/>
        <v>676</v>
      </c>
      <c r="M32" s="24">
        <f t="shared" si="32"/>
        <v>9.0909090909090905E-3</v>
      </c>
      <c r="N32" s="13">
        <f t="shared" si="33"/>
        <v>2806.25</v>
      </c>
      <c r="O32" s="13">
        <f t="shared" si="34"/>
        <v>53.75</v>
      </c>
      <c r="P32" s="13">
        <f t="shared" si="37"/>
        <v>2889.0625</v>
      </c>
      <c r="Q32" s="24">
        <f t="shared" si="38"/>
        <v>1.8793706293706292E-2</v>
      </c>
      <c r="R32" s="13">
        <f t="shared" si="35"/>
        <v>2772.4</v>
      </c>
      <c r="S32" s="13">
        <f t="shared" si="36"/>
        <v>87.599999999999909</v>
      </c>
      <c r="T32" s="13">
        <f t="shared" si="39"/>
        <v>7673.7599999999838</v>
      </c>
      <c r="U32" s="24">
        <f t="shared" si="40"/>
        <v>3.0629370629370597E-2</v>
      </c>
      <c r="V32" s="13">
        <f t="shared" si="22"/>
        <v>2714.8211322640391</v>
      </c>
      <c r="W32" s="13">
        <f t="shared" si="23"/>
        <v>145.17886773596092</v>
      </c>
      <c r="X32" s="13">
        <f t="shared" si="24"/>
        <v>21076.903637095635</v>
      </c>
      <c r="Y32" s="24">
        <f t="shared" si="25"/>
        <v>5.0761841865720601E-2</v>
      </c>
      <c r="Z32" s="13">
        <f t="shared" si="29"/>
        <v>2871</v>
      </c>
      <c r="AA32" s="23">
        <f t="shared" si="30"/>
        <v>2882</v>
      </c>
      <c r="AB32" s="33">
        <f t="shared" si="31"/>
        <v>0.99236641221374045</v>
      </c>
      <c r="AC32" s="30">
        <f t="shared" si="5"/>
        <v>0.96977421575697587</v>
      </c>
      <c r="AD32" s="13">
        <f t="shared" si="6"/>
        <v>2949.1400715037284</v>
      </c>
      <c r="AE32" s="13">
        <f t="shared" si="7"/>
        <v>2883.1379999999999</v>
      </c>
      <c r="AF32" s="21">
        <f t="shared" si="8"/>
        <v>2795.9928928691356</v>
      </c>
      <c r="AG32" s="23">
        <f t="shared" si="9"/>
        <v>64.00710713086437</v>
      </c>
      <c r="AH32" s="23">
        <f t="shared" si="10"/>
        <v>4096.9097632619487</v>
      </c>
      <c r="AI32" s="34">
        <f t="shared" si="11"/>
        <v>2.2380107388414117E-2</v>
      </c>
      <c r="AJ32" s="3">
        <v>28</v>
      </c>
      <c r="AK32" s="49">
        <f t="shared" si="12"/>
        <v>1</v>
      </c>
      <c r="AL32" s="49">
        <f t="shared" si="13"/>
        <v>0</v>
      </c>
      <c r="AM32" s="49">
        <f t="shared" si="14"/>
        <v>0</v>
      </c>
      <c r="AN32" s="49">
        <f t="shared" si="15"/>
        <v>0</v>
      </c>
      <c r="AO32" s="18">
        <v>2810.6089743589746</v>
      </c>
      <c r="AP32" s="18">
        <v>49.391025641025408</v>
      </c>
      <c r="AQ32" s="13">
        <f t="shared" si="16"/>
        <v>49.391025641025408</v>
      </c>
      <c r="AR32" s="13">
        <f t="shared" si="17"/>
        <v>2439.4734138724293</v>
      </c>
      <c r="AS32" s="24">
        <f t="shared" si="18"/>
        <v>1.7269589384973919E-2</v>
      </c>
    </row>
    <row r="33" spans="1:45" x14ac:dyDescent="0.25">
      <c r="A33" s="3">
        <v>30</v>
      </c>
      <c r="C33" s="3">
        <v>2</v>
      </c>
      <c r="D33" s="2">
        <v>43008</v>
      </c>
      <c r="E33" s="15">
        <v>3148</v>
      </c>
      <c r="F33" s="13">
        <f t="shared" si="19"/>
        <v>2860</v>
      </c>
      <c r="G33" s="13">
        <f t="shared" si="4"/>
        <v>288</v>
      </c>
      <c r="H33" s="13">
        <f t="shared" si="20"/>
        <v>82944</v>
      </c>
      <c r="I33" s="24">
        <f t="shared" si="21"/>
        <v>9.148665819567979E-2</v>
      </c>
      <c r="J33" s="13">
        <f t="shared" si="26"/>
        <v>2778.6666666666665</v>
      </c>
      <c r="K33" s="13">
        <f t="shared" si="27"/>
        <v>369.33333333333348</v>
      </c>
      <c r="L33" s="13">
        <f t="shared" si="28"/>
        <v>136407.11111111121</v>
      </c>
      <c r="M33" s="24">
        <f t="shared" si="32"/>
        <v>0.11732316814908941</v>
      </c>
      <c r="N33" s="13">
        <f t="shared" si="33"/>
        <v>2840.5</v>
      </c>
      <c r="O33" s="13">
        <f t="shared" si="34"/>
        <v>307.5</v>
      </c>
      <c r="P33" s="13">
        <f t="shared" si="37"/>
        <v>94556.25</v>
      </c>
      <c r="Q33" s="24">
        <f t="shared" si="38"/>
        <v>9.7681067344345618E-2</v>
      </c>
      <c r="R33" s="13">
        <f t="shared" si="35"/>
        <v>2793.9</v>
      </c>
      <c r="S33" s="13">
        <f t="shared" si="36"/>
        <v>354.09999999999991</v>
      </c>
      <c r="T33" s="13">
        <f t="shared" si="39"/>
        <v>125386.80999999994</v>
      </c>
      <c r="U33" s="24">
        <f t="shared" si="40"/>
        <v>0.11248411689961878</v>
      </c>
      <c r="V33" s="13">
        <f t="shared" si="22"/>
        <v>2746.80661613762</v>
      </c>
      <c r="W33" s="13">
        <f t="shared" si="23"/>
        <v>401.19338386237996</v>
      </c>
      <c r="X33" s="13">
        <f t="shared" si="24"/>
        <v>160956.13125494696</v>
      </c>
      <c r="Y33" s="24">
        <f t="shared" si="25"/>
        <v>0.12744389576314485</v>
      </c>
      <c r="Z33" s="13">
        <f t="shared" si="29"/>
        <v>2893</v>
      </c>
      <c r="AA33" s="23">
        <f t="shared" si="30"/>
        <v>2903.375</v>
      </c>
      <c r="AB33" s="33">
        <f t="shared" si="31"/>
        <v>1.0842553924312224</v>
      </c>
      <c r="AC33" s="30">
        <f t="shared" si="5"/>
        <v>1.1062649189058424</v>
      </c>
      <c r="AD33" s="13">
        <f t="shared" si="6"/>
        <v>2845.6113415523896</v>
      </c>
      <c r="AE33" s="13">
        <f t="shared" si="7"/>
        <v>2894.7599999999998</v>
      </c>
      <c r="AF33" s="21">
        <f t="shared" si="8"/>
        <v>3202.3714366518761</v>
      </c>
      <c r="AG33" s="23">
        <f t="shared" si="9"/>
        <v>54.371436651876138</v>
      </c>
      <c r="AH33" s="23">
        <f t="shared" si="10"/>
        <v>2956.2531235889801</v>
      </c>
      <c r="AI33" s="34">
        <f t="shared" si="11"/>
        <v>1.7271739724230031E-2</v>
      </c>
      <c r="AJ33" s="3">
        <v>29</v>
      </c>
      <c r="AK33" s="49">
        <f t="shared" si="12"/>
        <v>0</v>
      </c>
      <c r="AL33" s="49">
        <f t="shared" si="13"/>
        <v>1</v>
      </c>
      <c r="AM33" s="49">
        <f t="shared" si="14"/>
        <v>0</v>
      </c>
      <c r="AN33" s="49">
        <f t="shared" si="15"/>
        <v>0</v>
      </c>
      <c r="AO33" s="18">
        <v>3195.9423076923076</v>
      </c>
      <c r="AP33" s="18">
        <v>-47.942307692307622</v>
      </c>
      <c r="AQ33" s="13">
        <f t="shared" si="16"/>
        <v>47.942307692307622</v>
      </c>
      <c r="AR33" s="13">
        <f t="shared" si="17"/>
        <v>2298.4648668638988</v>
      </c>
      <c r="AS33" s="24">
        <f t="shared" si="18"/>
        <v>1.5229449711660617E-2</v>
      </c>
    </row>
    <row r="34" spans="1:45" x14ac:dyDescent="0.25">
      <c r="A34" s="3">
        <v>31</v>
      </c>
      <c r="C34" s="3">
        <v>3</v>
      </c>
      <c r="D34" s="2">
        <v>43100</v>
      </c>
      <c r="E34" s="15">
        <v>3043</v>
      </c>
      <c r="F34" s="13">
        <f t="shared" si="19"/>
        <v>3148</v>
      </c>
      <c r="G34" s="13">
        <f t="shared" si="4"/>
        <v>105</v>
      </c>
      <c r="H34" s="13">
        <f t="shared" si="20"/>
        <v>11025</v>
      </c>
      <c r="I34" s="24">
        <f t="shared" si="21"/>
        <v>3.4505422280644099E-2</v>
      </c>
      <c r="J34" s="13">
        <f t="shared" si="26"/>
        <v>2843</v>
      </c>
      <c r="K34" s="13">
        <f t="shared" si="27"/>
        <v>200</v>
      </c>
      <c r="L34" s="13">
        <f t="shared" si="28"/>
        <v>40000</v>
      </c>
      <c r="M34" s="24">
        <f t="shared" si="32"/>
        <v>6.5724613867893522E-2</v>
      </c>
      <c r="N34" s="13">
        <f t="shared" si="33"/>
        <v>2871</v>
      </c>
      <c r="O34" s="13">
        <f t="shared" si="34"/>
        <v>172</v>
      </c>
      <c r="P34" s="13">
        <f t="shared" si="37"/>
        <v>29584</v>
      </c>
      <c r="Q34" s="24">
        <f t="shared" si="38"/>
        <v>5.652316792638843E-2</v>
      </c>
      <c r="R34" s="13">
        <f t="shared" si="35"/>
        <v>2916.9</v>
      </c>
      <c r="S34" s="13">
        <f t="shared" si="36"/>
        <v>126.09999999999991</v>
      </c>
      <c r="T34" s="13">
        <f t="shared" si="39"/>
        <v>15901.209999999977</v>
      </c>
      <c r="U34" s="24">
        <f t="shared" si="40"/>
        <v>4.143936904370684E-2</v>
      </c>
      <c r="V34" s="13">
        <f t="shared" si="22"/>
        <v>2835.1966463798713</v>
      </c>
      <c r="W34" s="13">
        <f t="shared" si="23"/>
        <v>207.80335362012875</v>
      </c>
      <c r="X34" s="13">
        <f t="shared" si="24"/>
        <v>43182.233775772278</v>
      </c>
      <c r="Y34" s="24">
        <f t="shared" si="25"/>
        <v>6.8288975885681474E-2</v>
      </c>
      <c r="Z34" s="13">
        <f t="shared" si="29"/>
        <v>2913.75</v>
      </c>
      <c r="AA34" s="23">
        <f t="shared" si="30"/>
        <v>2909.375</v>
      </c>
      <c r="AB34" s="33">
        <f t="shared" si="31"/>
        <v>1.0459291084854994</v>
      </c>
      <c r="AC34" s="30">
        <f t="shared" si="5"/>
        <v>1.0364246156069032</v>
      </c>
      <c r="AD34" s="13">
        <f t="shared" si="6"/>
        <v>2936.0553137944321</v>
      </c>
      <c r="AE34" s="13">
        <f t="shared" si="7"/>
        <v>2906.3820000000001</v>
      </c>
      <c r="AF34" s="21">
        <f t="shared" si="8"/>
        <v>3012.2458471568229</v>
      </c>
      <c r="AG34" s="23">
        <f t="shared" si="9"/>
        <v>30.754152843177053</v>
      </c>
      <c r="AH34" s="23">
        <f t="shared" si="10"/>
        <v>945.81791710149525</v>
      </c>
      <c r="AI34" s="34">
        <f t="shared" si="11"/>
        <v>1.0106524102259958E-2</v>
      </c>
      <c r="AJ34" s="3">
        <v>30</v>
      </c>
      <c r="AK34" s="49">
        <f t="shared" si="12"/>
        <v>0</v>
      </c>
      <c r="AL34" s="49">
        <f t="shared" si="13"/>
        <v>0</v>
      </c>
      <c r="AM34" s="49">
        <f t="shared" si="14"/>
        <v>1</v>
      </c>
      <c r="AN34" s="49">
        <f t="shared" si="15"/>
        <v>0</v>
      </c>
      <c r="AO34" s="18">
        <v>3015.7756410256416</v>
      </c>
      <c r="AP34" s="18">
        <v>27.224358974358438</v>
      </c>
      <c r="AQ34" s="13">
        <f t="shared" si="16"/>
        <v>27.224358974358438</v>
      </c>
      <c r="AR34" s="13">
        <f t="shared" si="17"/>
        <v>741.1657215647308</v>
      </c>
      <c r="AS34" s="24">
        <f t="shared" si="18"/>
        <v>8.94655240695315E-3</v>
      </c>
    </row>
    <row r="35" spans="1:45" x14ac:dyDescent="0.25">
      <c r="A35" s="3">
        <v>32</v>
      </c>
      <c r="B35" s="7"/>
      <c r="C35" s="3">
        <v>4</v>
      </c>
      <c r="D35" s="2">
        <v>43190</v>
      </c>
      <c r="E35" s="15">
        <v>2604</v>
      </c>
      <c r="F35" s="13">
        <f t="shared" si="19"/>
        <v>3043</v>
      </c>
      <c r="G35" s="13">
        <f t="shared" si="4"/>
        <v>439</v>
      </c>
      <c r="H35" s="13">
        <f t="shared" si="20"/>
        <v>192721</v>
      </c>
      <c r="I35" s="24">
        <f t="shared" si="21"/>
        <v>0.16858678955453149</v>
      </c>
      <c r="J35" s="13">
        <f t="shared" si="26"/>
        <v>3017</v>
      </c>
      <c r="K35" s="13">
        <f t="shared" si="27"/>
        <v>413</v>
      </c>
      <c r="L35" s="13">
        <f t="shared" si="28"/>
        <v>170569</v>
      </c>
      <c r="M35" s="24">
        <f t="shared" si="32"/>
        <v>0.15860215053763441</v>
      </c>
      <c r="N35" s="13">
        <f t="shared" si="33"/>
        <v>2893</v>
      </c>
      <c r="O35" s="13">
        <f t="shared" si="34"/>
        <v>289</v>
      </c>
      <c r="P35" s="13">
        <f t="shared" si="37"/>
        <v>83521</v>
      </c>
      <c r="Q35" s="24">
        <f t="shared" si="38"/>
        <v>0.11098310291858679</v>
      </c>
      <c r="R35" s="13">
        <f t="shared" si="35"/>
        <v>2985.7</v>
      </c>
      <c r="S35" s="13">
        <f t="shared" si="36"/>
        <v>381.69999999999982</v>
      </c>
      <c r="T35" s="13">
        <f t="shared" si="39"/>
        <v>145694.88999999987</v>
      </c>
      <c r="U35" s="24">
        <f t="shared" si="40"/>
        <v>0.14658218125960054</v>
      </c>
      <c r="V35" s="13">
        <f t="shared" si="22"/>
        <v>2880.9794171077779</v>
      </c>
      <c r="W35" s="13">
        <f t="shared" si="23"/>
        <v>276.97941710777786</v>
      </c>
      <c r="X35" s="13">
        <f t="shared" si="24"/>
        <v>76717.597501364391</v>
      </c>
      <c r="Y35" s="24">
        <f t="shared" si="25"/>
        <v>0.10636690365122038</v>
      </c>
      <c r="Z35" s="13">
        <f t="shared" si="29"/>
        <v>2905</v>
      </c>
      <c r="AA35" s="23">
        <f t="shared" si="30"/>
        <v>2918.375</v>
      </c>
      <c r="AB35" s="33">
        <f t="shared" si="31"/>
        <v>0.89227738039148496</v>
      </c>
      <c r="AC35" s="30">
        <f t="shared" si="5"/>
        <v>0.81147079068601569</v>
      </c>
      <c r="AD35" s="13">
        <f t="shared" si="6"/>
        <v>3208.9879634466988</v>
      </c>
      <c r="AE35" s="13">
        <f t="shared" si="7"/>
        <v>2918.0039999999999</v>
      </c>
      <c r="AF35" s="21">
        <f t="shared" si="8"/>
        <v>2367.8750131049565</v>
      </c>
      <c r="AG35" s="23">
        <f t="shared" si="9"/>
        <v>236.12498689504355</v>
      </c>
      <c r="AH35" s="23">
        <f t="shared" si="10"/>
        <v>55755.009436184489</v>
      </c>
      <c r="AI35" s="34">
        <f t="shared" si="11"/>
        <v>9.0677798346790919E-2</v>
      </c>
      <c r="AJ35" s="3">
        <v>31</v>
      </c>
      <c r="AK35" s="49">
        <f t="shared" si="12"/>
        <v>0</v>
      </c>
      <c r="AL35" s="49">
        <f t="shared" si="13"/>
        <v>0</v>
      </c>
      <c r="AM35" s="49">
        <f t="shared" si="14"/>
        <v>0</v>
      </c>
      <c r="AN35" s="49">
        <f t="shared" si="15"/>
        <v>1</v>
      </c>
      <c r="AO35" s="18">
        <v>2594.7756410256411</v>
      </c>
      <c r="AP35" s="18">
        <v>9.2243589743588927</v>
      </c>
      <c r="AQ35" s="13">
        <f t="shared" si="16"/>
        <v>9.2243589743588927</v>
      </c>
      <c r="AR35" s="13">
        <f t="shared" si="17"/>
        <v>85.088798487835447</v>
      </c>
      <c r="AS35" s="24">
        <f t="shared" si="18"/>
        <v>3.5423805585095593E-3</v>
      </c>
    </row>
    <row r="36" spans="1:45" x14ac:dyDescent="0.25">
      <c r="A36" s="3">
        <v>33</v>
      </c>
      <c r="B36" s="6" t="s">
        <v>109</v>
      </c>
      <c r="C36" s="3">
        <v>1</v>
      </c>
      <c r="D36" s="2">
        <v>43281</v>
      </c>
      <c r="E36" s="15">
        <v>2825</v>
      </c>
      <c r="F36" s="13">
        <f t="shared" si="19"/>
        <v>2604</v>
      </c>
      <c r="G36" s="13">
        <f t="shared" si="4"/>
        <v>221</v>
      </c>
      <c r="H36" s="13">
        <f t="shared" si="20"/>
        <v>48841</v>
      </c>
      <c r="I36" s="24">
        <f t="shared" si="21"/>
        <v>7.8230088495575223E-2</v>
      </c>
      <c r="J36" s="13">
        <f t="shared" si="26"/>
        <v>2931.6666666666665</v>
      </c>
      <c r="K36" s="13">
        <f t="shared" si="27"/>
        <v>106.66666666666652</v>
      </c>
      <c r="L36" s="13">
        <f t="shared" si="28"/>
        <v>11377.777777777745</v>
      </c>
      <c r="M36" s="24">
        <f t="shared" si="32"/>
        <v>3.7758112094395224E-2</v>
      </c>
      <c r="N36" s="13">
        <f t="shared" si="33"/>
        <v>2913.75</v>
      </c>
      <c r="O36" s="13">
        <f t="shared" si="34"/>
        <v>88.75</v>
      </c>
      <c r="P36" s="13">
        <f t="shared" si="37"/>
        <v>7876.5625</v>
      </c>
      <c r="Q36" s="24">
        <f t="shared" si="38"/>
        <v>3.1415929203539826E-2</v>
      </c>
      <c r="R36" s="13">
        <f t="shared" si="35"/>
        <v>2870.1</v>
      </c>
      <c r="S36" s="13">
        <f t="shared" si="36"/>
        <v>45.099999999999909</v>
      </c>
      <c r="T36" s="13">
        <f t="shared" si="39"/>
        <v>2034.0099999999918</v>
      </c>
      <c r="U36" s="24">
        <f t="shared" si="40"/>
        <v>1.5964601769911473E-2</v>
      </c>
      <c r="V36" s="13">
        <f t="shared" si="22"/>
        <v>2819.9559305813009</v>
      </c>
      <c r="W36" s="13">
        <f t="shared" si="23"/>
        <v>5.0440694186991095</v>
      </c>
      <c r="X36" s="13">
        <f t="shared" si="24"/>
        <v>25.442636300655572</v>
      </c>
      <c r="Y36" s="24">
        <f t="shared" si="25"/>
        <v>1.7855112986545521E-3</v>
      </c>
      <c r="Z36" s="13">
        <f t="shared" si="29"/>
        <v>2931.75</v>
      </c>
      <c r="AA36" s="23">
        <f t="shared" si="30"/>
        <v>2932.375</v>
      </c>
      <c r="AB36" s="33">
        <f t="shared" si="31"/>
        <v>0.96338292339826936</v>
      </c>
      <c r="AC36" s="30">
        <f t="shared" si="5"/>
        <v>0.96977421575697587</v>
      </c>
      <c r="AD36" s="13">
        <f t="shared" si="6"/>
        <v>2913.0491965028086</v>
      </c>
      <c r="AE36" s="13">
        <f t="shared" si="7"/>
        <v>2929.6259999999997</v>
      </c>
      <c r="AF36" s="21">
        <f t="shared" si="8"/>
        <v>2841.0757566112461</v>
      </c>
      <c r="AG36" s="23">
        <f t="shared" si="9"/>
        <v>16.075756611246106</v>
      </c>
      <c r="AH36" s="23">
        <f t="shared" si="10"/>
        <v>258.42995062402292</v>
      </c>
      <c r="AI36" s="34">
        <f t="shared" si="11"/>
        <v>5.6905333137154358E-3</v>
      </c>
      <c r="AJ36" s="3">
        <v>32</v>
      </c>
      <c r="AK36" s="49">
        <f t="shared" si="12"/>
        <v>1</v>
      </c>
      <c r="AL36" s="49">
        <f t="shared" si="13"/>
        <v>0</v>
      </c>
      <c r="AM36" s="49">
        <f t="shared" si="14"/>
        <v>0</v>
      </c>
      <c r="AN36" s="49">
        <f t="shared" si="15"/>
        <v>0</v>
      </c>
      <c r="AO36" s="18">
        <v>2859.5705128205132</v>
      </c>
      <c r="AP36" s="18">
        <v>-34.570512820513159</v>
      </c>
      <c r="AQ36" s="13">
        <f t="shared" si="16"/>
        <v>34.570512820513159</v>
      </c>
      <c r="AR36" s="13">
        <f t="shared" si="17"/>
        <v>1195.1203566732647</v>
      </c>
      <c r="AS36" s="24">
        <f t="shared" si="18"/>
        <v>1.223734967097811E-2</v>
      </c>
    </row>
    <row r="37" spans="1:45" x14ac:dyDescent="0.25">
      <c r="A37" s="3">
        <v>34</v>
      </c>
      <c r="C37" s="3">
        <v>2</v>
      </c>
      <c r="D37" s="2">
        <v>43373</v>
      </c>
      <c r="E37" s="15">
        <v>3255</v>
      </c>
      <c r="F37" s="13">
        <f t="shared" si="19"/>
        <v>2825</v>
      </c>
      <c r="G37" s="13">
        <f t="shared" si="4"/>
        <v>430</v>
      </c>
      <c r="H37" s="13">
        <f t="shared" si="20"/>
        <v>184900</v>
      </c>
      <c r="I37" s="24">
        <f t="shared" si="21"/>
        <v>0.13210445468509985</v>
      </c>
      <c r="J37" s="13">
        <f t="shared" si="26"/>
        <v>2824</v>
      </c>
      <c r="K37" s="13">
        <f t="shared" si="27"/>
        <v>431</v>
      </c>
      <c r="L37" s="13">
        <f t="shared" si="28"/>
        <v>185761</v>
      </c>
      <c r="M37" s="24">
        <f t="shared" si="32"/>
        <v>0.13241167434715823</v>
      </c>
      <c r="N37" s="13">
        <f t="shared" si="33"/>
        <v>2905</v>
      </c>
      <c r="O37" s="13">
        <f t="shared" si="34"/>
        <v>350</v>
      </c>
      <c r="P37" s="13">
        <f t="shared" si="37"/>
        <v>122500</v>
      </c>
      <c r="Q37" s="24">
        <f t="shared" si="38"/>
        <v>0.10752688172043011</v>
      </c>
      <c r="R37" s="13">
        <f t="shared" si="35"/>
        <v>2834.6</v>
      </c>
      <c r="S37" s="13">
        <f t="shared" si="36"/>
        <v>420.40000000000009</v>
      </c>
      <c r="T37" s="13">
        <f t="shared" si="39"/>
        <v>176736.16000000009</v>
      </c>
      <c r="U37" s="24">
        <f t="shared" si="40"/>
        <v>0.12915514592933949</v>
      </c>
      <c r="V37" s="13">
        <f t="shared" si="22"/>
        <v>2821.0672286893869</v>
      </c>
      <c r="W37" s="13">
        <f t="shared" si="23"/>
        <v>433.93277131061313</v>
      </c>
      <c r="X37" s="13">
        <f t="shared" si="24"/>
        <v>188297.65001730889</v>
      </c>
      <c r="Y37" s="24">
        <f t="shared" si="25"/>
        <v>0.13331267935809926</v>
      </c>
      <c r="Z37" s="13">
        <f t="shared" si="29"/>
        <v>2933</v>
      </c>
      <c r="AA37" s="23">
        <f t="shared" si="30"/>
        <v>2927.125</v>
      </c>
      <c r="AB37" s="33">
        <f t="shared" si="31"/>
        <v>1.1120126403894606</v>
      </c>
      <c r="AC37" s="30">
        <f t="shared" si="5"/>
        <v>1.1062649189058424</v>
      </c>
      <c r="AD37" s="13">
        <f t="shared" si="6"/>
        <v>2942.3332010015974</v>
      </c>
      <c r="AE37" s="13">
        <f t="shared" si="7"/>
        <v>2941.248</v>
      </c>
      <c r="AF37" s="21">
        <f t="shared" si="8"/>
        <v>3253.7994802019712</v>
      </c>
      <c r="AG37" s="23">
        <f t="shared" si="9"/>
        <v>1.2005197980288358</v>
      </c>
      <c r="AH37" s="23">
        <f t="shared" si="10"/>
        <v>1.4412477854591967</v>
      </c>
      <c r="AI37" s="34">
        <f t="shared" si="11"/>
        <v>3.688232866448036E-4</v>
      </c>
      <c r="AJ37" s="3">
        <v>33</v>
      </c>
      <c r="AK37" s="49">
        <f t="shared" si="12"/>
        <v>0</v>
      </c>
      <c r="AL37" s="49">
        <f t="shared" si="13"/>
        <v>1</v>
      </c>
      <c r="AM37" s="49">
        <f t="shared" si="14"/>
        <v>0</v>
      </c>
      <c r="AN37" s="49">
        <f t="shared" si="15"/>
        <v>0</v>
      </c>
      <c r="AO37" s="18">
        <v>3244.9038461538466</v>
      </c>
      <c r="AP37" s="18">
        <v>10.096153846153356</v>
      </c>
      <c r="AQ37" s="13">
        <f t="shared" si="16"/>
        <v>10.096153846153356</v>
      </c>
      <c r="AR37" s="13">
        <f t="shared" si="17"/>
        <v>101.93232248519722</v>
      </c>
      <c r="AS37" s="24">
        <f t="shared" si="18"/>
        <v>3.1017369727045644E-3</v>
      </c>
    </row>
    <row r="38" spans="1:45" x14ac:dyDescent="0.25">
      <c r="A38" s="3">
        <v>35</v>
      </c>
      <c r="C38" s="3">
        <v>3</v>
      </c>
      <c r="D38" s="2">
        <v>43465</v>
      </c>
      <c r="E38" s="15">
        <v>3048</v>
      </c>
      <c r="F38" s="13">
        <f t="shared" si="19"/>
        <v>3255</v>
      </c>
      <c r="G38" s="13">
        <f t="shared" si="4"/>
        <v>207</v>
      </c>
      <c r="H38" s="13">
        <f t="shared" si="20"/>
        <v>42849</v>
      </c>
      <c r="I38" s="24">
        <f t="shared" si="21"/>
        <v>6.7913385826771658E-2</v>
      </c>
      <c r="J38" s="13">
        <f t="shared" si="26"/>
        <v>2894.6666666666665</v>
      </c>
      <c r="K38" s="13">
        <f t="shared" si="27"/>
        <v>153.33333333333348</v>
      </c>
      <c r="L38" s="13">
        <f t="shared" si="28"/>
        <v>23511.111111111157</v>
      </c>
      <c r="M38" s="24">
        <f t="shared" si="32"/>
        <v>5.0306211723534611E-2</v>
      </c>
      <c r="N38" s="13">
        <f t="shared" si="33"/>
        <v>2931.75</v>
      </c>
      <c r="O38" s="13">
        <f t="shared" si="34"/>
        <v>116.25</v>
      </c>
      <c r="P38" s="13">
        <f t="shared" si="37"/>
        <v>13514.0625</v>
      </c>
      <c r="Q38" s="24">
        <f t="shared" si="38"/>
        <v>3.8139763779527561E-2</v>
      </c>
      <c r="R38" s="13">
        <f t="shared" si="35"/>
        <v>2974.6</v>
      </c>
      <c r="S38" s="13">
        <f t="shared" si="36"/>
        <v>73.400000000000091</v>
      </c>
      <c r="T38" s="13">
        <f t="shared" si="39"/>
        <v>5387.5600000000131</v>
      </c>
      <c r="U38" s="24">
        <f t="shared" si="40"/>
        <v>2.4081364829396355E-2</v>
      </c>
      <c r="V38" s="13">
        <f t="shared" si="22"/>
        <v>2916.6703276487801</v>
      </c>
      <c r="W38" s="13">
        <f t="shared" si="23"/>
        <v>131.32967235121987</v>
      </c>
      <c r="X38" s="13">
        <f t="shared" si="24"/>
        <v>17247.482839878765</v>
      </c>
      <c r="Y38" s="24">
        <f t="shared" si="25"/>
        <v>4.3087162844888408E-2</v>
      </c>
      <c r="Z38" s="13">
        <f t="shared" si="29"/>
        <v>2921.25</v>
      </c>
      <c r="AA38" s="23">
        <f t="shared" si="30"/>
        <v>2922.5</v>
      </c>
      <c r="AB38" s="33">
        <f t="shared" si="31"/>
        <v>1.0429426860564586</v>
      </c>
      <c r="AC38" s="30">
        <f t="shared" si="5"/>
        <v>1.0364246156069032</v>
      </c>
      <c r="AD38" s="13">
        <f t="shared" si="6"/>
        <v>2940.8795913392801</v>
      </c>
      <c r="AE38" s="13">
        <f t="shared" si="7"/>
        <v>2952.87</v>
      </c>
      <c r="AF38" s="21">
        <f t="shared" si="8"/>
        <v>3060.4271546871564</v>
      </c>
      <c r="AG38" s="23">
        <f t="shared" si="9"/>
        <v>12.427154687156417</v>
      </c>
      <c r="AH38" s="23">
        <f t="shared" si="10"/>
        <v>154.43417361851371</v>
      </c>
      <c r="AI38" s="34">
        <f t="shared" si="11"/>
        <v>4.0771504879122105E-3</v>
      </c>
      <c r="AJ38" s="3">
        <v>34</v>
      </c>
      <c r="AK38" s="49">
        <f t="shared" si="12"/>
        <v>0</v>
      </c>
      <c r="AL38" s="49">
        <f t="shared" si="13"/>
        <v>0</v>
      </c>
      <c r="AM38" s="49">
        <f t="shared" si="14"/>
        <v>1</v>
      </c>
      <c r="AN38" s="49">
        <f t="shared" si="15"/>
        <v>0</v>
      </c>
      <c r="AO38" s="18">
        <v>3064.7371794871797</v>
      </c>
      <c r="AP38" s="18">
        <v>-16.737179487179674</v>
      </c>
      <c r="AQ38" s="13">
        <f t="shared" si="16"/>
        <v>16.737179487179674</v>
      </c>
      <c r="AR38" s="13">
        <f t="shared" si="17"/>
        <v>280.13317718606805</v>
      </c>
      <c r="AS38" s="24">
        <f t="shared" si="18"/>
        <v>5.4912006191534359E-3</v>
      </c>
    </row>
    <row r="39" spans="1:45" x14ac:dyDescent="0.25">
      <c r="A39" s="3">
        <v>36</v>
      </c>
      <c r="B39" s="7"/>
      <c r="C39" s="3">
        <v>4</v>
      </c>
      <c r="D39" s="2">
        <v>43555</v>
      </c>
      <c r="E39" s="15">
        <v>2557</v>
      </c>
      <c r="F39" s="13">
        <f t="shared" si="19"/>
        <v>3048</v>
      </c>
      <c r="G39" s="13">
        <f t="shared" si="4"/>
        <v>491</v>
      </c>
      <c r="H39" s="13">
        <f t="shared" si="20"/>
        <v>241081</v>
      </c>
      <c r="I39" s="24">
        <f t="shared" si="21"/>
        <v>0.19202190066484162</v>
      </c>
      <c r="J39" s="13">
        <f t="shared" si="26"/>
        <v>3042.6666666666665</v>
      </c>
      <c r="K39" s="13">
        <f t="shared" si="27"/>
        <v>485.66666666666652</v>
      </c>
      <c r="L39" s="13">
        <f t="shared" si="28"/>
        <v>235872.11111111095</v>
      </c>
      <c r="M39" s="24">
        <f t="shared" si="32"/>
        <v>0.18993612306087856</v>
      </c>
      <c r="N39" s="13">
        <f t="shared" si="33"/>
        <v>2933</v>
      </c>
      <c r="O39" s="13">
        <f t="shared" si="34"/>
        <v>376</v>
      </c>
      <c r="P39" s="13">
        <f t="shared" si="37"/>
        <v>141376</v>
      </c>
      <c r="Q39" s="24">
        <f t="shared" si="38"/>
        <v>0.14704732107938992</v>
      </c>
      <c r="R39" s="13">
        <f t="shared" si="35"/>
        <v>3021.1</v>
      </c>
      <c r="S39" s="13">
        <f t="shared" si="36"/>
        <v>464.09999999999991</v>
      </c>
      <c r="T39" s="13">
        <f t="shared" si="39"/>
        <v>215388.80999999991</v>
      </c>
      <c r="U39" s="24">
        <f t="shared" si="40"/>
        <v>0.18150175987485331</v>
      </c>
      <c r="V39" s="13">
        <f t="shared" si="22"/>
        <v>2945.6045877282318</v>
      </c>
      <c r="W39" s="13">
        <f t="shared" si="23"/>
        <v>388.60458772823176</v>
      </c>
      <c r="X39" s="13">
        <f t="shared" si="24"/>
        <v>151013.52560342898</v>
      </c>
      <c r="Y39" s="24">
        <f t="shared" si="25"/>
        <v>0.15197676485265224</v>
      </c>
      <c r="Z39" s="13">
        <f t="shared" si="29"/>
        <v>2923.75</v>
      </c>
      <c r="AA39" s="23">
        <f t="shared" si="30"/>
        <v>2912.125</v>
      </c>
      <c r="AB39" s="33">
        <f t="shared" si="31"/>
        <v>0.87805296819332956</v>
      </c>
      <c r="AC39" s="30">
        <f t="shared" si="5"/>
        <v>0.81147079068601569</v>
      </c>
      <c r="AD39" s="13">
        <f t="shared" si="6"/>
        <v>3151.0684418330297</v>
      </c>
      <c r="AE39" s="13">
        <f t="shared" si="7"/>
        <v>2964.4919999999997</v>
      </c>
      <c r="AF39" s="21">
        <f t="shared" si="8"/>
        <v>2405.598667222368</v>
      </c>
      <c r="AG39" s="23">
        <f t="shared" si="9"/>
        <v>151.40133277763198</v>
      </c>
      <c r="AH39" s="23">
        <f t="shared" si="10"/>
        <v>22922.363566843258</v>
      </c>
      <c r="AI39" s="34">
        <f t="shared" si="11"/>
        <v>5.9210532959574493E-2</v>
      </c>
      <c r="AJ39" s="3">
        <v>35</v>
      </c>
      <c r="AK39" s="49">
        <f t="shared" si="12"/>
        <v>0</v>
      </c>
      <c r="AL39" s="49">
        <f t="shared" si="13"/>
        <v>0</v>
      </c>
      <c r="AM39" s="49">
        <f t="shared" si="14"/>
        <v>0</v>
      </c>
      <c r="AN39" s="49">
        <f t="shared" si="15"/>
        <v>1</v>
      </c>
      <c r="AO39" s="18">
        <v>2643.7371794871797</v>
      </c>
      <c r="AP39" s="18">
        <v>-86.737179487179674</v>
      </c>
      <c r="AQ39" s="13">
        <f t="shared" si="16"/>
        <v>86.737179487179674</v>
      </c>
      <c r="AR39" s="13">
        <f t="shared" si="17"/>
        <v>7523.3383053912221</v>
      </c>
      <c r="AS39" s="24">
        <f t="shared" si="18"/>
        <v>3.3921462450989315E-2</v>
      </c>
    </row>
    <row r="40" spans="1:45" x14ac:dyDescent="0.25">
      <c r="A40" s="3">
        <v>37</v>
      </c>
      <c r="B40" s="6" t="s">
        <v>110</v>
      </c>
      <c r="C40" s="3">
        <v>1</v>
      </c>
      <c r="D40" s="2">
        <v>43646</v>
      </c>
      <c r="E40" s="5">
        <v>2835</v>
      </c>
      <c r="F40" s="13">
        <f t="shared" si="19"/>
        <v>2557</v>
      </c>
      <c r="G40" s="13">
        <f t="shared" si="4"/>
        <v>278</v>
      </c>
      <c r="H40" s="13">
        <f t="shared" si="20"/>
        <v>77284</v>
      </c>
      <c r="I40" s="24">
        <f t="shared" si="21"/>
        <v>9.8059964726631393E-2</v>
      </c>
      <c r="J40" s="13">
        <f t="shared" si="26"/>
        <v>2953.3333333333335</v>
      </c>
      <c r="K40" s="13">
        <f t="shared" si="27"/>
        <v>118.33333333333348</v>
      </c>
      <c r="L40" s="13">
        <f t="shared" si="28"/>
        <v>14002.777777777814</v>
      </c>
      <c r="M40" s="24">
        <f t="shared" si="32"/>
        <v>4.1740152851264013E-2</v>
      </c>
      <c r="N40" s="13">
        <f t="shared" si="33"/>
        <v>2921.25</v>
      </c>
      <c r="O40" s="13">
        <f t="shared" si="34"/>
        <v>86.25</v>
      </c>
      <c r="P40" s="13">
        <f t="shared" si="37"/>
        <v>7439.0625</v>
      </c>
      <c r="Q40" s="24">
        <f t="shared" si="38"/>
        <v>3.0423280423280422E-2</v>
      </c>
      <c r="R40" s="13">
        <f t="shared" si="35"/>
        <v>2870.7</v>
      </c>
      <c r="S40" s="13">
        <f t="shared" si="36"/>
        <v>35.699999999999818</v>
      </c>
      <c r="T40" s="13">
        <f t="shared" si="39"/>
        <v>1274.489999999987</v>
      </c>
      <c r="U40" s="24">
        <f t="shared" si="40"/>
        <v>1.2592592592592529E-2</v>
      </c>
      <c r="V40" s="13">
        <f t="shared" si="22"/>
        <v>2859.988092932399</v>
      </c>
      <c r="W40" s="13">
        <f t="shared" si="23"/>
        <v>24.988092932399013</v>
      </c>
      <c r="X40" s="13">
        <f t="shared" si="24"/>
        <v>624.40478839820946</v>
      </c>
      <c r="Y40" s="24">
        <f t="shared" si="25"/>
        <v>8.8141421278303406E-3</v>
      </c>
      <c r="Z40" s="13">
        <f t="shared" si="29"/>
        <v>2900.5</v>
      </c>
      <c r="AA40" s="23">
        <f t="shared" si="30"/>
        <v>2888.875</v>
      </c>
      <c r="AB40" s="33">
        <f t="shared" si="31"/>
        <v>0.98135087187919168</v>
      </c>
      <c r="AC40" s="30">
        <f t="shared" si="5"/>
        <v>0.96977421575697587</v>
      </c>
      <c r="AD40" s="13">
        <f t="shared" si="6"/>
        <v>2923.3608750745002</v>
      </c>
      <c r="AE40" s="13">
        <f t="shared" si="7"/>
        <v>2976.114</v>
      </c>
      <c r="AF40" s="21">
        <f t="shared" si="8"/>
        <v>2886.1586203533566</v>
      </c>
      <c r="AG40" s="23">
        <f t="shared" si="9"/>
        <v>51.158620353356582</v>
      </c>
      <c r="AH40" s="23">
        <f t="shared" si="10"/>
        <v>2617.2044364588705</v>
      </c>
      <c r="AI40" s="34">
        <f t="shared" si="11"/>
        <v>1.8045368731342711E-2</v>
      </c>
      <c r="AJ40" s="3">
        <v>36</v>
      </c>
      <c r="AK40" s="49">
        <f t="shared" si="12"/>
        <v>1</v>
      </c>
      <c r="AL40" s="49">
        <f t="shared" si="13"/>
        <v>0</v>
      </c>
      <c r="AM40" s="49">
        <f t="shared" si="14"/>
        <v>0</v>
      </c>
      <c r="AN40" s="49">
        <f t="shared" si="15"/>
        <v>0</v>
      </c>
      <c r="AO40" s="18">
        <v>2908.5320512820517</v>
      </c>
      <c r="AP40" s="18">
        <v>-73.532051282051725</v>
      </c>
      <c r="AQ40" s="13">
        <f t="shared" si="16"/>
        <v>73.532051282051725</v>
      </c>
      <c r="AR40" s="13">
        <f t="shared" si="17"/>
        <v>5406.9625657462848</v>
      </c>
      <c r="AS40" s="24">
        <f t="shared" si="18"/>
        <v>2.5937231492787205E-2</v>
      </c>
    </row>
    <row r="41" spans="1:45" x14ac:dyDescent="0.25">
      <c r="A41" s="3">
        <v>38</v>
      </c>
      <c r="C41" s="3">
        <v>2</v>
      </c>
      <c r="D41" s="2">
        <v>43738</v>
      </c>
      <c r="E41" s="5">
        <v>3162</v>
      </c>
      <c r="F41" s="13">
        <f t="shared" si="19"/>
        <v>2835</v>
      </c>
      <c r="G41" s="13">
        <f t="shared" si="4"/>
        <v>327</v>
      </c>
      <c r="H41" s="13">
        <f t="shared" si="20"/>
        <v>106929</v>
      </c>
      <c r="I41" s="24">
        <f t="shared" si="21"/>
        <v>0.10341555977229601</v>
      </c>
      <c r="J41" s="13">
        <f t="shared" si="26"/>
        <v>2813.3333333333335</v>
      </c>
      <c r="K41" s="13">
        <f t="shared" si="27"/>
        <v>348.66666666666652</v>
      </c>
      <c r="L41" s="13">
        <f t="shared" si="28"/>
        <v>121568.44444444434</v>
      </c>
      <c r="M41" s="24">
        <f t="shared" si="32"/>
        <v>0.11026776301918612</v>
      </c>
      <c r="N41" s="13">
        <f t="shared" si="33"/>
        <v>2923.75</v>
      </c>
      <c r="O41" s="13">
        <f t="shared" si="34"/>
        <v>238.25</v>
      </c>
      <c r="P41" s="13">
        <f t="shared" si="37"/>
        <v>56763.0625</v>
      </c>
      <c r="Q41" s="24">
        <f t="shared" si="38"/>
        <v>7.5347881087919039E-2</v>
      </c>
      <c r="R41" s="13">
        <f t="shared" si="35"/>
        <v>2836.2</v>
      </c>
      <c r="S41" s="13">
        <f t="shared" si="36"/>
        <v>325.80000000000018</v>
      </c>
      <c r="T41" s="13">
        <f t="shared" si="39"/>
        <v>106145.64000000012</v>
      </c>
      <c r="U41" s="24">
        <f t="shared" si="40"/>
        <v>0.10303605313092985</v>
      </c>
      <c r="V41" s="13">
        <f t="shared" si="22"/>
        <v>2854.4827721099882</v>
      </c>
      <c r="W41" s="13">
        <f t="shared" si="23"/>
        <v>307.51722789001178</v>
      </c>
      <c r="X41" s="13">
        <f t="shared" si="24"/>
        <v>94566.845449157438</v>
      </c>
      <c r="Y41" s="24">
        <f t="shared" si="25"/>
        <v>9.7254025265658378E-2</v>
      </c>
      <c r="Z41" s="13">
        <f t="shared" si="29"/>
        <v>2877.25</v>
      </c>
      <c r="AA41" s="23">
        <f t="shared" si="30"/>
        <v>2877.75</v>
      </c>
      <c r="AB41" s="33">
        <f t="shared" si="31"/>
        <v>1.0987750847015898</v>
      </c>
      <c r="AC41" s="30">
        <f t="shared" si="5"/>
        <v>1.1062649189058424</v>
      </c>
      <c r="AD41" s="13">
        <f t="shared" si="6"/>
        <v>2858.2665381158376</v>
      </c>
      <c r="AE41" s="13">
        <f t="shared" si="7"/>
        <v>2987.7359999999999</v>
      </c>
      <c r="AF41" s="21">
        <f t="shared" si="8"/>
        <v>3305.2275237520657</v>
      </c>
      <c r="AG41" s="23">
        <f t="shared" si="9"/>
        <v>143.22752375206574</v>
      </c>
      <c r="AH41" s="23">
        <f t="shared" si="10"/>
        <v>20514.123560148553</v>
      </c>
      <c r="AI41" s="34">
        <f t="shared" si="11"/>
        <v>4.5296497075289606E-2</v>
      </c>
      <c r="AJ41" s="3">
        <v>37</v>
      </c>
      <c r="AK41" s="49">
        <f t="shared" si="12"/>
        <v>0</v>
      </c>
      <c r="AL41" s="49">
        <f t="shared" si="13"/>
        <v>1</v>
      </c>
      <c r="AM41" s="49">
        <f t="shared" si="14"/>
        <v>0</v>
      </c>
      <c r="AN41" s="49">
        <f t="shared" si="15"/>
        <v>0</v>
      </c>
      <c r="AO41" s="18">
        <v>3293.8653846153848</v>
      </c>
      <c r="AP41" s="18">
        <v>-131.86538461538476</v>
      </c>
      <c r="AQ41" s="13">
        <f t="shared" si="16"/>
        <v>131.86538461538476</v>
      </c>
      <c r="AR41" s="13">
        <f t="shared" si="17"/>
        <v>17388.47965976335</v>
      </c>
      <c r="AS41" s="24">
        <f t="shared" si="18"/>
        <v>4.1703157689875002E-2</v>
      </c>
    </row>
    <row r="42" spans="1:45" x14ac:dyDescent="0.25">
      <c r="A42" s="3">
        <v>39</v>
      </c>
      <c r="C42" s="3">
        <v>3</v>
      </c>
      <c r="D42" s="2">
        <v>44196</v>
      </c>
      <c r="E42" s="5">
        <v>2955</v>
      </c>
      <c r="F42" s="13">
        <f t="shared" si="19"/>
        <v>3162</v>
      </c>
      <c r="G42" s="13">
        <f t="shared" si="4"/>
        <v>207</v>
      </c>
      <c r="H42" s="13">
        <f t="shared" si="20"/>
        <v>42849</v>
      </c>
      <c r="I42" s="24">
        <f t="shared" si="21"/>
        <v>7.0050761421319802E-2</v>
      </c>
      <c r="J42" s="13">
        <f t="shared" si="26"/>
        <v>2851.3333333333335</v>
      </c>
      <c r="K42" s="13">
        <f t="shared" si="27"/>
        <v>103.66666666666652</v>
      </c>
      <c r="L42" s="13">
        <f t="shared" si="28"/>
        <v>10746.777777777746</v>
      </c>
      <c r="M42" s="24">
        <f t="shared" si="32"/>
        <v>3.5081782289904065E-2</v>
      </c>
      <c r="N42" s="13">
        <f t="shared" si="33"/>
        <v>2900.5</v>
      </c>
      <c r="O42" s="13">
        <f t="shared" si="34"/>
        <v>54.5</v>
      </c>
      <c r="P42" s="13">
        <f t="shared" si="37"/>
        <v>2970.25</v>
      </c>
      <c r="Q42" s="24">
        <f t="shared" si="38"/>
        <v>1.844331641285956E-2</v>
      </c>
      <c r="R42" s="13">
        <f t="shared" si="35"/>
        <v>2931.5</v>
      </c>
      <c r="S42" s="13">
        <f t="shared" si="36"/>
        <v>23.5</v>
      </c>
      <c r="T42" s="13">
        <f t="shared" si="39"/>
        <v>552.25</v>
      </c>
      <c r="U42" s="24">
        <f t="shared" si="40"/>
        <v>7.952622673434856E-3</v>
      </c>
      <c r="V42" s="13">
        <f t="shared" si="22"/>
        <v>2922.2342808999119</v>
      </c>
      <c r="W42" s="13">
        <f t="shared" si="23"/>
        <v>32.765719100088063</v>
      </c>
      <c r="X42" s="13">
        <f t="shared" si="24"/>
        <v>1073.5923481458758</v>
      </c>
      <c r="Y42" s="24">
        <f t="shared" si="25"/>
        <v>1.1088229813904589E-2</v>
      </c>
      <c r="Z42" s="13">
        <f t="shared" si="29"/>
        <v>2878.25</v>
      </c>
      <c r="AA42" s="23">
        <f t="shared" si="30"/>
        <v>2793.25</v>
      </c>
      <c r="AB42" s="33">
        <f t="shared" si="31"/>
        <v>1.0579074554730152</v>
      </c>
      <c r="AC42" s="30">
        <f t="shared" si="5"/>
        <v>1.0364246156069032</v>
      </c>
      <c r="AD42" s="13">
        <f t="shared" si="6"/>
        <v>2851.148029005109</v>
      </c>
      <c r="AE42" s="13">
        <f t="shared" si="7"/>
        <v>2999.3579999999997</v>
      </c>
      <c r="AF42" s="21">
        <f t="shared" si="8"/>
        <v>3108.6084622174899</v>
      </c>
      <c r="AG42" s="23">
        <f t="shared" si="9"/>
        <v>153.60846221748989</v>
      </c>
      <c r="AH42" s="23">
        <f t="shared" si="10"/>
        <v>23595.55966482202</v>
      </c>
      <c r="AI42" s="34">
        <f t="shared" si="11"/>
        <v>5.1982559126054109E-2</v>
      </c>
      <c r="AJ42" s="3">
        <v>38</v>
      </c>
      <c r="AK42" s="49">
        <f t="shared" si="12"/>
        <v>0</v>
      </c>
      <c r="AL42" s="49">
        <f t="shared" si="13"/>
        <v>0</v>
      </c>
      <c r="AM42" s="49">
        <f t="shared" si="14"/>
        <v>1</v>
      </c>
      <c r="AN42" s="49">
        <f t="shared" si="15"/>
        <v>0</v>
      </c>
      <c r="AO42" s="18">
        <v>3113.6987179487182</v>
      </c>
      <c r="AP42" s="18">
        <v>-158.69871794871824</v>
      </c>
      <c r="AQ42" s="13">
        <f t="shared" si="16"/>
        <v>158.69871794871824</v>
      </c>
      <c r="AR42" s="13">
        <f t="shared" si="17"/>
        <v>25185.283078566827</v>
      </c>
      <c r="AS42" s="24">
        <f t="shared" si="18"/>
        <v>5.3705149898043397E-2</v>
      </c>
    </row>
    <row r="43" spans="1:45" x14ac:dyDescent="0.25">
      <c r="A43" s="3">
        <v>40</v>
      </c>
      <c r="B43" s="7"/>
      <c r="C43" s="3">
        <v>4</v>
      </c>
      <c r="D43" s="2">
        <v>43921</v>
      </c>
      <c r="E43" s="15">
        <v>2561</v>
      </c>
      <c r="F43" s="13">
        <f t="shared" si="19"/>
        <v>2955</v>
      </c>
      <c r="G43" s="13">
        <f t="shared" si="4"/>
        <v>394</v>
      </c>
      <c r="H43" s="13">
        <f t="shared" si="20"/>
        <v>155236</v>
      </c>
      <c r="I43" s="24">
        <f t="shared" si="21"/>
        <v>0.15384615384615385</v>
      </c>
      <c r="J43" s="13">
        <f t="shared" si="26"/>
        <v>2984</v>
      </c>
      <c r="K43" s="13">
        <f t="shared" si="27"/>
        <v>423</v>
      </c>
      <c r="L43" s="13">
        <f t="shared" si="28"/>
        <v>178929</v>
      </c>
      <c r="M43" s="24">
        <f t="shared" si="32"/>
        <v>0.16516985552518548</v>
      </c>
      <c r="N43" s="13">
        <f t="shared" si="33"/>
        <v>2877.25</v>
      </c>
      <c r="O43" s="13">
        <f t="shared" si="34"/>
        <v>316.25</v>
      </c>
      <c r="P43" s="13">
        <f t="shared" si="37"/>
        <v>100014.0625</v>
      </c>
      <c r="Q43" s="24">
        <f t="shared" si="38"/>
        <v>0.12348691917219835</v>
      </c>
      <c r="R43" s="13">
        <f t="shared" si="35"/>
        <v>2953.3</v>
      </c>
      <c r="S43" s="13">
        <f t="shared" si="36"/>
        <v>392.30000000000018</v>
      </c>
      <c r="T43" s="13">
        <f t="shared" si="39"/>
        <v>153899.29000000015</v>
      </c>
      <c r="U43" s="24">
        <f t="shared" si="40"/>
        <v>0.15318235064427965</v>
      </c>
      <c r="V43" s="13">
        <f t="shared" si="22"/>
        <v>2929.4531509477774</v>
      </c>
      <c r="W43" s="13">
        <f t="shared" si="23"/>
        <v>368.45315094777743</v>
      </c>
      <c r="X43" s="13">
        <f t="shared" si="24"/>
        <v>135757.72444334565</v>
      </c>
      <c r="Y43" s="24">
        <f t="shared" si="25"/>
        <v>0.14387081255282211</v>
      </c>
      <c r="Z43" s="13">
        <f t="shared" si="29"/>
        <v>2708.25</v>
      </c>
      <c r="AA43" s="23">
        <f t="shared" si="30"/>
        <v>2783.75</v>
      </c>
      <c r="AB43" s="33">
        <f t="shared" si="31"/>
        <v>0.91998203861697347</v>
      </c>
      <c r="AC43" s="30">
        <f t="shared" si="5"/>
        <v>0.81147079068601569</v>
      </c>
      <c r="AD43" s="13">
        <f t="shared" si="6"/>
        <v>3155.9977628214269</v>
      </c>
      <c r="AE43" s="13">
        <f t="shared" si="7"/>
        <v>3010.98</v>
      </c>
      <c r="AF43" s="21">
        <f t="shared" si="8"/>
        <v>2443.3223213397796</v>
      </c>
      <c r="AG43" s="23">
        <f t="shared" si="9"/>
        <v>117.67767866022041</v>
      </c>
      <c r="AH43" s="23">
        <f t="shared" si="10"/>
        <v>13848.036054858094</v>
      </c>
      <c r="AI43" s="34">
        <f t="shared" si="11"/>
        <v>4.5949894049285595E-2</v>
      </c>
      <c r="AJ43" s="3">
        <v>39</v>
      </c>
      <c r="AK43" s="49">
        <f t="shared" si="12"/>
        <v>0</v>
      </c>
      <c r="AL43" s="49">
        <f t="shared" si="13"/>
        <v>0</v>
      </c>
      <c r="AM43" s="49">
        <f t="shared" si="14"/>
        <v>0</v>
      </c>
      <c r="AN43" s="49">
        <f t="shared" si="15"/>
        <v>1</v>
      </c>
      <c r="AO43" s="18">
        <v>2692.6987179487182</v>
      </c>
      <c r="AP43" s="18">
        <v>-131.69871794871824</v>
      </c>
      <c r="AQ43" s="13">
        <f t="shared" si="16"/>
        <v>131.69871794871824</v>
      </c>
      <c r="AR43" s="13">
        <f t="shared" si="17"/>
        <v>17344.552309336039</v>
      </c>
      <c r="AS43" s="24">
        <f t="shared" si="18"/>
        <v>5.14247239159384E-2</v>
      </c>
    </row>
    <row r="44" spans="1:45" x14ac:dyDescent="0.25">
      <c r="A44" s="3">
        <v>41</v>
      </c>
      <c r="B44" s="6" t="s">
        <v>111</v>
      </c>
      <c r="C44" s="3">
        <v>1</v>
      </c>
      <c r="D44" s="2">
        <v>44012</v>
      </c>
      <c r="E44" s="15">
        <v>2155</v>
      </c>
      <c r="F44" s="13">
        <f t="shared" si="19"/>
        <v>2561</v>
      </c>
      <c r="G44" s="13">
        <f t="shared" si="4"/>
        <v>406</v>
      </c>
      <c r="H44" s="13">
        <f t="shared" si="20"/>
        <v>164836</v>
      </c>
      <c r="I44" s="24">
        <f t="shared" si="21"/>
        <v>0.18839907192575406</v>
      </c>
      <c r="J44" s="13">
        <f t="shared" si="26"/>
        <v>2892.6666666666665</v>
      </c>
      <c r="K44" s="13">
        <f t="shared" si="27"/>
        <v>737.66666666666652</v>
      </c>
      <c r="L44" s="13">
        <f t="shared" si="28"/>
        <v>544152.11111111089</v>
      </c>
      <c r="M44" s="24">
        <f t="shared" si="32"/>
        <v>0.34230471771075011</v>
      </c>
      <c r="N44" s="13">
        <f t="shared" si="33"/>
        <v>2878.25</v>
      </c>
      <c r="O44" s="13">
        <f t="shared" si="34"/>
        <v>723.25</v>
      </c>
      <c r="P44" s="13">
        <f t="shared" si="37"/>
        <v>523090.5625</v>
      </c>
      <c r="Q44" s="24">
        <f t="shared" si="38"/>
        <v>0.33561484918793505</v>
      </c>
      <c r="R44" s="13">
        <f t="shared" si="35"/>
        <v>2826.8</v>
      </c>
      <c r="S44" s="13">
        <f t="shared" si="36"/>
        <v>671.80000000000018</v>
      </c>
      <c r="T44" s="13">
        <f t="shared" si="39"/>
        <v>451315.24000000022</v>
      </c>
      <c r="U44" s="24">
        <f t="shared" si="40"/>
        <v>0.31174013921113697</v>
      </c>
      <c r="V44" s="13">
        <f t="shared" si="22"/>
        <v>2848.2763756939303</v>
      </c>
      <c r="W44" s="13">
        <f t="shared" si="23"/>
        <v>693.27637569393028</v>
      </c>
      <c r="X44" s="13">
        <f t="shared" si="24"/>
        <v>480632.13309531158</v>
      </c>
      <c r="Y44" s="24">
        <f t="shared" si="25"/>
        <v>0.32170597479996765</v>
      </c>
      <c r="Z44" s="13">
        <f t="shared" si="29"/>
        <v>2859.25</v>
      </c>
      <c r="AA44" s="23">
        <f t="shared" si="30"/>
        <v>2922.75</v>
      </c>
      <c r="AB44" s="33">
        <f t="shared" si="31"/>
        <v>0.73731930544863566</v>
      </c>
      <c r="AC44" s="30">
        <f t="shared" si="5"/>
        <v>0.96977421575697587</v>
      </c>
      <c r="AD44" s="13">
        <f t="shared" si="6"/>
        <v>2222.1667321994878</v>
      </c>
      <c r="AE44" s="13">
        <f t="shared" si="7"/>
        <v>3022.6019999999999</v>
      </c>
      <c r="AF44" s="21">
        <f t="shared" si="8"/>
        <v>2931.2414840954666</v>
      </c>
      <c r="AG44" s="23">
        <f t="shared" si="9"/>
        <v>776.2414840954666</v>
      </c>
      <c r="AH44" s="23">
        <f t="shared" si="10"/>
        <v>602550.84163073252</v>
      </c>
      <c r="AI44" s="34">
        <f t="shared" si="11"/>
        <v>0.36020486500949728</v>
      </c>
      <c r="AJ44" s="3">
        <v>40</v>
      </c>
      <c r="AK44" s="49">
        <f t="shared" si="12"/>
        <v>1</v>
      </c>
      <c r="AL44" s="49">
        <f t="shared" si="13"/>
        <v>0</v>
      </c>
      <c r="AM44" s="49">
        <f t="shared" si="14"/>
        <v>0</v>
      </c>
      <c r="AN44" s="49">
        <f t="shared" si="15"/>
        <v>0</v>
      </c>
      <c r="AO44" s="18">
        <v>2957.4935897435903</v>
      </c>
      <c r="AP44" s="18">
        <v>-802.49358974359029</v>
      </c>
      <c r="AQ44" s="13">
        <f t="shared" si="16"/>
        <v>802.49358974359029</v>
      </c>
      <c r="AR44" s="13">
        <f t="shared" si="17"/>
        <v>643995.96157955378</v>
      </c>
      <c r="AS44" s="24">
        <f t="shared" si="18"/>
        <v>0.37238681658635281</v>
      </c>
    </row>
    <row r="45" spans="1:45" x14ac:dyDescent="0.25">
      <c r="A45" s="3">
        <v>42</v>
      </c>
      <c r="C45" s="3">
        <v>2</v>
      </c>
      <c r="D45" s="2">
        <v>44104</v>
      </c>
      <c r="E45" s="15">
        <v>3766</v>
      </c>
      <c r="F45" s="13">
        <f t="shared" si="19"/>
        <v>2155</v>
      </c>
      <c r="G45" s="13">
        <f t="shared" si="4"/>
        <v>1611</v>
      </c>
      <c r="H45" s="13">
        <f t="shared" si="20"/>
        <v>2595321</v>
      </c>
      <c r="I45" s="24">
        <f t="shared" si="21"/>
        <v>0.4277748274030802</v>
      </c>
      <c r="J45" s="13">
        <f t="shared" si="26"/>
        <v>2557</v>
      </c>
      <c r="K45" s="13">
        <f t="shared" si="27"/>
        <v>1209</v>
      </c>
      <c r="L45" s="13">
        <f t="shared" si="28"/>
        <v>1461681</v>
      </c>
      <c r="M45" s="24">
        <f t="shared" si="32"/>
        <v>0.32103027084439723</v>
      </c>
      <c r="N45" s="13">
        <f t="shared" si="33"/>
        <v>2708.25</v>
      </c>
      <c r="O45" s="13">
        <f t="shared" si="34"/>
        <v>1057.75</v>
      </c>
      <c r="P45" s="13">
        <f t="shared" si="37"/>
        <v>1118835.0625</v>
      </c>
      <c r="Q45" s="24">
        <f t="shared" si="38"/>
        <v>0.28086829527349971</v>
      </c>
      <c r="R45" s="13">
        <f t="shared" si="35"/>
        <v>2537.5</v>
      </c>
      <c r="S45" s="13">
        <f t="shared" si="36"/>
        <v>1228.5</v>
      </c>
      <c r="T45" s="13">
        <f t="shared" si="39"/>
        <v>1509212.25</v>
      </c>
      <c r="U45" s="24">
        <f t="shared" si="40"/>
        <v>0.32620817843866173</v>
      </c>
      <c r="V45" s="13">
        <f t="shared" si="22"/>
        <v>2695.5352730768318</v>
      </c>
      <c r="W45" s="13">
        <f t="shared" si="23"/>
        <v>1070.4647269231682</v>
      </c>
      <c r="X45" s="13">
        <f t="shared" si="24"/>
        <v>1145894.7315866931</v>
      </c>
      <c r="Y45" s="24">
        <f t="shared" si="25"/>
        <v>0.28424448404757519</v>
      </c>
      <c r="Z45" s="13">
        <f t="shared" si="29"/>
        <v>2986.25</v>
      </c>
      <c r="AA45" s="23">
        <f t="shared" si="30"/>
        <v>3036</v>
      </c>
      <c r="AB45" s="33">
        <f t="shared" si="31"/>
        <v>1.2404479578392622</v>
      </c>
      <c r="AC45" s="30">
        <f t="shared" si="5"/>
        <v>1.1062649189058424</v>
      </c>
      <c r="AD45" s="13">
        <f t="shared" si="6"/>
        <v>3404.2478755674397</v>
      </c>
      <c r="AE45" s="13">
        <f t="shared" si="7"/>
        <v>3034.2240000000002</v>
      </c>
      <c r="AF45" s="21">
        <f t="shared" si="8"/>
        <v>3356.6555673021612</v>
      </c>
      <c r="AG45" s="23">
        <f t="shared" si="9"/>
        <v>409.34443269783878</v>
      </c>
      <c r="AH45" s="23">
        <f t="shared" si="10"/>
        <v>167562.86458071545</v>
      </c>
      <c r="AI45" s="34">
        <f t="shared" si="11"/>
        <v>0.10869475111466775</v>
      </c>
      <c r="AJ45" s="3">
        <v>41</v>
      </c>
      <c r="AK45" s="49">
        <f t="shared" si="12"/>
        <v>0</v>
      </c>
      <c r="AL45" s="49">
        <f t="shared" si="13"/>
        <v>1</v>
      </c>
      <c r="AM45" s="49">
        <f t="shared" si="14"/>
        <v>0</v>
      </c>
      <c r="AN45" s="49">
        <f t="shared" si="15"/>
        <v>0</v>
      </c>
      <c r="AO45" s="18">
        <v>3342.8269230769229</v>
      </c>
      <c r="AP45" s="18">
        <v>423.17307692307713</v>
      </c>
      <c r="AQ45" s="13">
        <f t="shared" si="16"/>
        <v>423.17307692307713</v>
      </c>
      <c r="AR45" s="13">
        <f t="shared" si="17"/>
        <v>179075.45303254455</v>
      </c>
      <c r="AS45" s="24">
        <f t="shared" si="18"/>
        <v>0.11236672249683408</v>
      </c>
    </row>
    <row r="46" spans="1:45" x14ac:dyDescent="0.25">
      <c r="A46" s="3">
        <v>43</v>
      </c>
      <c r="C46" s="3">
        <v>3</v>
      </c>
      <c r="D46" s="2">
        <v>44196</v>
      </c>
      <c r="E46" s="15">
        <v>3463</v>
      </c>
      <c r="F46" s="13">
        <f t="shared" si="19"/>
        <v>3766</v>
      </c>
      <c r="G46" s="13">
        <f t="shared" si="4"/>
        <v>303</v>
      </c>
      <c r="H46" s="13">
        <f t="shared" si="20"/>
        <v>91809</v>
      </c>
      <c r="I46" s="24">
        <f t="shared" si="21"/>
        <v>8.7496390412936761E-2</v>
      </c>
      <c r="J46" s="13">
        <f t="shared" si="26"/>
        <v>2827.3333333333335</v>
      </c>
      <c r="K46" s="13">
        <f t="shared" si="27"/>
        <v>635.66666666666652</v>
      </c>
      <c r="L46" s="13">
        <f t="shared" si="28"/>
        <v>404072.11111111089</v>
      </c>
      <c r="M46" s="24">
        <f t="shared" si="32"/>
        <v>0.18355953412262965</v>
      </c>
      <c r="N46" s="13">
        <f t="shared" si="33"/>
        <v>2859.25</v>
      </c>
      <c r="O46" s="13">
        <f t="shared" si="34"/>
        <v>603.75</v>
      </c>
      <c r="P46" s="13">
        <f t="shared" si="37"/>
        <v>364514.0625</v>
      </c>
      <c r="Q46" s="24">
        <f t="shared" si="38"/>
        <v>0.17434305515449033</v>
      </c>
      <c r="R46" s="13">
        <f t="shared" si="35"/>
        <v>2960.6</v>
      </c>
      <c r="S46" s="13">
        <f t="shared" si="36"/>
        <v>502.40000000000009</v>
      </c>
      <c r="T46" s="13">
        <f t="shared" si="39"/>
        <v>252405.7600000001</v>
      </c>
      <c r="U46" s="24">
        <f t="shared" si="40"/>
        <v>0.14507652324574072</v>
      </c>
      <c r="V46" s="13">
        <f t="shared" si="22"/>
        <v>2931.3776707631773</v>
      </c>
      <c r="W46" s="13">
        <f t="shared" si="23"/>
        <v>531.62232923682268</v>
      </c>
      <c r="X46" s="13">
        <f t="shared" si="24"/>
        <v>282622.3009431847</v>
      </c>
      <c r="Y46" s="24">
        <f t="shared" si="25"/>
        <v>0.15351496657141861</v>
      </c>
      <c r="Z46" s="13">
        <f t="shared" si="29"/>
        <v>3085.75</v>
      </c>
      <c r="AA46" s="23">
        <f t="shared" si="30"/>
        <v>3247.375</v>
      </c>
      <c r="AB46" s="33">
        <f t="shared" si="31"/>
        <v>1.0663997844412796</v>
      </c>
      <c r="AC46" s="30">
        <f t="shared" si="5"/>
        <v>1.0364246156069032</v>
      </c>
      <c r="AD46" s="13">
        <f t="shared" si="6"/>
        <v>3341.2946275616559</v>
      </c>
      <c r="AE46" s="13">
        <f t="shared" si="7"/>
        <v>3045.846</v>
      </c>
      <c r="AF46" s="21">
        <f t="shared" si="8"/>
        <v>3156.7897697478238</v>
      </c>
      <c r="AG46" s="23">
        <f t="shared" si="9"/>
        <v>306.21023025217619</v>
      </c>
      <c r="AH46" s="23">
        <f t="shared" si="10"/>
        <v>93764.705111090763</v>
      </c>
      <c r="AI46" s="34">
        <f t="shared" si="11"/>
        <v>8.8423398859998906E-2</v>
      </c>
      <c r="AJ46" s="3">
        <v>42</v>
      </c>
      <c r="AK46" s="49">
        <f t="shared" si="12"/>
        <v>0</v>
      </c>
      <c r="AL46" s="49">
        <f t="shared" si="13"/>
        <v>0</v>
      </c>
      <c r="AM46" s="49">
        <f t="shared" si="14"/>
        <v>1</v>
      </c>
      <c r="AN46" s="49">
        <f t="shared" si="15"/>
        <v>0</v>
      </c>
      <c r="AO46" s="18">
        <v>3162.6602564102568</v>
      </c>
      <c r="AP46" s="18">
        <v>300.33974358974319</v>
      </c>
      <c r="AQ46" s="13">
        <f t="shared" si="16"/>
        <v>300.33974358974319</v>
      </c>
      <c r="AR46" s="13">
        <f t="shared" si="17"/>
        <v>90203.961579552692</v>
      </c>
      <c r="AS46" s="24">
        <f t="shared" si="18"/>
        <v>8.6728196243067629E-2</v>
      </c>
    </row>
    <row r="47" spans="1:45" x14ac:dyDescent="0.25">
      <c r="A47" s="3">
        <v>44</v>
      </c>
      <c r="B47" s="7"/>
      <c r="C47" s="3">
        <v>4</v>
      </c>
      <c r="D47" s="2">
        <v>44286</v>
      </c>
      <c r="E47" s="15">
        <v>2959</v>
      </c>
      <c r="F47" s="13">
        <f t="shared" si="19"/>
        <v>3463</v>
      </c>
      <c r="G47" s="13">
        <f t="shared" si="4"/>
        <v>504</v>
      </c>
      <c r="H47" s="13">
        <f t="shared" si="20"/>
        <v>254016</v>
      </c>
      <c r="I47" s="24">
        <f t="shared" si="21"/>
        <v>0.17032781345049003</v>
      </c>
      <c r="J47" s="13">
        <f t="shared" si="26"/>
        <v>3128</v>
      </c>
      <c r="K47" s="13">
        <f t="shared" si="27"/>
        <v>169</v>
      </c>
      <c r="L47" s="13">
        <f t="shared" si="28"/>
        <v>28561</v>
      </c>
      <c r="M47" s="24">
        <f t="shared" si="32"/>
        <v>5.7113889827644475E-2</v>
      </c>
      <c r="N47" s="13">
        <f t="shared" si="33"/>
        <v>2986.25</v>
      </c>
      <c r="O47" s="13">
        <f t="shared" si="34"/>
        <v>27.25</v>
      </c>
      <c r="P47" s="13">
        <f t="shared" si="37"/>
        <v>742.5625</v>
      </c>
      <c r="Q47" s="24">
        <f t="shared" si="38"/>
        <v>9.2091922946941542E-3</v>
      </c>
      <c r="R47" s="13">
        <f t="shared" si="35"/>
        <v>3202.1</v>
      </c>
      <c r="S47" s="13">
        <f t="shared" si="36"/>
        <v>243.09999999999991</v>
      </c>
      <c r="T47" s="13">
        <f t="shared" si="39"/>
        <v>59097.609999999957</v>
      </c>
      <c r="U47" s="24">
        <f t="shared" si="40"/>
        <v>8.2156133828996253E-2</v>
      </c>
      <c r="V47" s="13">
        <f t="shared" si="22"/>
        <v>3048.5035149291862</v>
      </c>
      <c r="W47" s="13">
        <f t="shared" si="23"/>
        <v>89.503514929186167</v>
      </c>
      <c r="X47" s="13">
        <f t="shared" si="24"/>
        <v>8010.8791846790509</v>
      </c>
      <c r="Y47" s="24">
        <f t="shared" si="25"/>
        <v>3.0247892845280896E-2</v>
      </c>
      <c r="Z47" s="13">
        <f t="shared" si="29"/>
        <v>3409</v>
      </c>
      <c r="AA47" s="23">
        <f t="shared" si="30"/>
        <v>3394.875</v>
      </c>
      <c r="AB47" s="33">
        <f t="shared" si="31"/>
        <v>0.87160793843661399</v>
      </c>
      <c r="AC47" s="30">
        <f t="shared" si="5"/>
        <v>0.81147079068601569</v>
      </c>
      <c r="AD47" s="13">
        <f t="shared" si="6"/>
        <v>3646.4652011669668</v>
      </c>
      <c r="AE47" s="13">
        <f t="shared" si="7"/>
        <v>3057.4679999999998</v>
      </c>
      <c r="AF47" s="21">
        <f t="shared" si="8"/>
        <v>2481.0459754571907</v>
      </c>
      <c r="AG47" s="23">
        <f t="shared" si="9"/>
        <v>477.95402454280929</v>
      </c>
      <c r="AH47" s="23">
        <f t="shared" si="10"/>
        <v>228440.04957666836</v>
      </c>
      <c r="AI47" s="34">
        <f t="shared" si="11"/>
        <v>0.16152552367110826</v>
      </c>
      <c r="AJ47" s="3">
        <v>43</v>
      </c>
      <c r="AK47" s="49">
        <f t="shared" si="12"/>
        <v>0</v>
      </c>
      <c r="AL47" s="49">
        <f t="shared" si="13"/>
        <v>0</v>
      </c>
      <c r="AM47" s="49">
        <f t="shared" si="14"/>
        <v>0</v>
      </c>
      <c r="AN47" s="49">
        <f t="shared" si="15"/>
        <v>1</v>
      </c>
      <c r="AO47" s="18">
        <v>2741.6602564102568</v>
      </c>
      <c r="AP47" s="18">
        <v>217.33974358974319</v>
      </c>
      <c r="AQ47" s="13">
        <f t="shared" si="16"/>
        <v>217.33974358974319</v>
      </c>
      <c r="AR47" s="13">
        <f t="shared" si="17"/>
        <v>47236.56414365532</v>
      </c>
      <c r="AS47" s="24">
        <f t="shared" si="18"/>
        <v>7.3450403376053797E-2</v>
      </c>
    </row>
    <row r="48" spans="1:45" x14ac:dyDescent="0.25">
      <c r="A48" s="3">
        <v>45</v>
      </c>
      <c r="B48" s="6" t="s">
        <v>112</v>
      </c>
      <c r="C48" s="3">
        <v>1</v>
      </c>
      <c r="D48" s="2">
        <v>44377</v>
      </c>
      <c r="E48" s="15">
        <v>3448</v>
      </c>
      <c r="F48" s="13">
        <f t="shared" si="19"/>
        <v>2959</v>
      </c>
      <c r="G48" s="13">
        <f t="shared" si="4"/>
        <v>489</v>
      </c>
      <c r="H48" s="13">
        <f t="shared" si="20"/>
        <v>239121</v>
      </c>
      <c r="I48" s="24">
        <f t="shared" si="21"/>
        <v>0.14182134570765662</v>
      </c>
      <c r="J48" s="13">
        <f t="shared" si="26"/>
        <v>3396</v>
      </c>
      <c r="K48" s="13">
        <f t="shared" si="27"/>
        <v>52</v>
      </c>
      <c r="L48" s="13">
        <f t="shared" si="28"/>
        <v>2704</v>
      </c>
      <c r="M48" s="24">
        <f t="shared" si="32"/>
        <v>1.5081206496519721E-2</v>
      </c>
      <c r="N48" s="13">
        <f t="shared" si="33"/>
        <v>3085.75</v>
      </c>
      <c r="O48" s="13">
        <f t="shared" si="34"/>
        <v>362.25</v>
      </c>
      <c r="P48" s="13">
        <f t="shared" si="37"/>
        <v>131225.0625</v>
      </c>
      <c r="Q48" s="24">
        <f t="shared" si="38"/>
        <v>0.1050609048723898</v>
      </c>
      <c r="R48" s="13">
        <f t="shared" si="35"/>
        <v>3191.2</v>
      </c>
      <c r="S48" s="13">
        <f t="shared" si="36"/>
        <v>256.80000000000018</v>
      </c>
      <c r="T48" s="13">
        <f t="shared" si="39"/>
        <v>65946.240000000093</v>
      </c>
      <c r="U48" s="24">
        <f t="shared" si="40"/>
        <v>7.4477958236658981E-2</v>
      </c>
      <c r="V48" s="13">
        <f t="shared" si="22"/>
        <v>3028.7843004316401</v>
      </c>
      <c r="W48" s="13">
        <f t="shared" si="23"/>
        <v>419.21569956835992</v>
      </c>
      <c r="X48" s="13">
        <f t="shared" si="24"/>
        <v>175741.8027645894</v>
      </c>
      <c r="Y48" s="24">
        <f t="shared" si="25"/>
        <v>0.12158227945718095</v>
      </c>
      <c r="Z48" s="13">
        <f t="shared" si="29"/>
        <v>3380.75</v>
      </c>
      <c r="AA48" s="23">
        <f t="shared" si="30"/>
        <v>3353.625</v>
      </c>
      <c r="AB48" s="33">
        <f t="shared" si="31"/>
        <v>1.0281411905028142</v>
      </c>
      <c r="AC48" s="30">
        <f t="shared" si="5"/>
        <v>0.96977421575697587</v>
      </c>
      <c r="AD48" s="13">
        <f t="shared" si="6"/>
        <v>3555.4667715191804</v>
      </c>
      <c r="AE48" s="13">
        <f t="shared" si="7"/>
        <v>3069.09</v>
      </c>
      <c r="AF48" s="21">
        <f t="shared" si="8"/>
        <v>2976.3243478375771</v>
      </c>
      <c r="AG48" s="23">
        <f t="shared" si="9"/>
        <v>471.67565216242292</v>
      </c>
      <c r="AH48" s="23">
        <f t="shared" si="10"/>
        <v>222477.92084284697</v>
      </c>
      <c r="AI48" s="34">
        <f t="shared" si="11"/>
        <v>0.13679688287773287</v>
      </c>
      <c r="AJ48" s="3">
        <v>44</v>
      </c>
      <c r="AK48" s="49">
        <f t="shared" si="12"/>
        <v>1</v>
      </c>
      <c r="AL48" s="49">
        <f t="shared" si="13"/>
        <v>0</v>
      </c>
      <c r="AM48" s="49">
        <f t="shared" si="14"/>
        <v>0</v>
      </c>
      <c r="AN48" s="49">
        <f t="shared" si="15"/>
        <v>0</v>
      </c>
      <c r="AO48" s="18">
        <v>3006.4551282051289</v>
      </c>
      <c r="AP48" s="18">
        <v>441.54487179487114</v>
      </c>
      <c r="AQ48" s="13">
        <f t="shared" si="16"/>
        <v>441.54487179487114</v>
      </c>
      <c r="AR48" s="13">
        <f t="shared" si="17"/>
        <v>194961.87380834919</v>
      </c>
      <c r="AS48" s="24">
        <f t="shared" si="18"/>
        <v>0.12805825748111113</v>
      </c>
    </row>
    <row r="49" spans="1:45" x14ac:dyDescent="0.25">
      <c r="A49" s="3">
        <v>46</v>
      </c>
      <c r="C49" s="3">
        <v>2</v>
      </c>
      <c r="D49" s="2">
        <v>44469</v>
      </c>
      <c r="E49" s="15">
        <v>3653</v>
      </c>
      <c r="F49" s="13">
        <f t="shared" si="19"/>
        <v>3448</v>
      </c>
      <c r="G49" s="13">
        <f t="shared" si="4"/>
        <v>205</v>
      </c>
      <c r="H49" s="13">
        <f t="shared" si="20"/>
        <v>42025</v>
      </c>
      <c r="I49" s="24">
        <f t="shared" si="21"/>
        <v>5.6118258965234057E-2</v>
      </c>
      <c r="J49" s="13">
        <f t="shared" si="26"/>
        <v>3290</v>
      </c>
      <c r="K49" s="13">
        <f t="shared" si="27"/>
        <v>363</v>
      </c>
      <c r="L49" s="13">
        <f t="shared" si="28"/>
        <v>131769</v>
      </c>
      <c r="M49" s="24">
        <f t="shared" si="32"/>
        <v>9.9370380509170547E-2</v>
      </c>
      <c r="N49" s="13">
        <f t="shared" si="33"/>
        <v>3409</v>
      </c>
      <c r="O49" s="13">
        <f t="shared" si="34"/>
        <v>244</v>
      </c>
      <c r="P49" s="13">
        <f t="shared" si="37"/>
        <v>59536</v>
      </c>
      <c r="Q49" s="24">
        <f t="shared" si="38"/>
        <v>6.679441554886395E-2</v>
      </c>
      <c r="R49" s="13">
        <f t="shared" si="35"/>
        <v>3336.1</v>
      </c>
      <c r="S49" s="13">
        <f t="shared" si="36"/>
        <v>316.90000000000009</v>
      </c>
      <c r="T49" s="13">
        <f t="shared" si="39"/>
        <v>100425.61000000006</v>
      </c>
      <c r="U49" s="24">
        <f t="shared" si="40"/>
        <v>8.6750615932110614E-2</v>
      </c>
      <c r="V49" s="13">
        <f t="shared" si="22"/>
        <v>3121.1449670162729</v>
      </c>
      <c r="W49" s="13">
        <f t="shared" si="23"/>
        <v>531.85503298372714</v>
      </c>
      <c r="X49" s="13">
        <f t="shared" si="24"/>
        <v>282869.77611012151</v>
      </c>
      <c r="Y49" s="24">
        <f t="shared" si="25"/>
        <v>0.14559404133143367</v>
      </c>
      <c r="Z49" s="13">
        <f t="shared" si="29"/>
        <v>3326.5</v>
      </c>
      <c r="AA49" s="23">
        <f t="shared" si="30"/>
        <v>3311.125</v>
      </c>
      <c r="AB49" s="33">
        <f t="shared" si="31"/>
        <v>1.1032504058288346</v>
      </c>
      <c r="AC49" s="30">
        <f t="shared" si="5"/>
        <v>1.1062649189058424</v>
      </c>
      <c r="AD49" s="13">
        <f t="shared" si="6"/>
        <v>3302.1023604481829</v>
      </c>
      <c r="AE49" s="13">
        <f t="shared" si="7"/>
        <v>3080.712</v>
      </c>
      <c r="AF49" s="21">
        <f t="shared" si="8"/>
        <v>3408.0836108522558</v>
      </c>
      <c r="AG49" s="23">
        <f t="shared" si="9"/>
        <v>244.91638914774421</v>
      </c>
      <c r="AH49" s="23">
        <f t="shared" si="10"/>
        <v>59984.037673169281</v>
      </c>
      <c r="AI49" s="34">
        <f t="shared" si="11"/>
        <v>6.7045274883039754E-2</v>
      </c>
      <c r="AJ49" s="3">
        <v>45</v>
      </c>
      <c r="AK49" s="49">
        <f t="shared" si="12"/>
        <v>0</v>
      </c>
      <c r="AL49" s="49">
        <f t="shared" si="13"/>
        <v>1</v>
      </c>
      <c r="AM49" s="49">
        <f t="shared" si="14"/>
        <v>0</v>
      </c>
      <c r="AN49" s="49">
        <f t="shared" si="15"/>
        <v>0</v>
      </c>
      <c r="AO49" s="18">
        <v>3391.7884615384619</v>
      </c>
      <c r="AP49" s="18">
        <v>261.21153846153811</v>
      </c>
      <c r="AQ49" s="13">
        <f t="shared" si="16"/>
        <v>261.21153846153811</v>
      </c>
      <c r="AR49" s="13">
        <f t="shared" si="17"/>
        <v>68231.4678254436</v>
      </c>
      <c r="AS49" s="24">
        <f t="shared" si="18"/>
        <v>7.1506032976057524E-2</v>
      </c>
    </row>
    <row r="50" spans="1:45" x14ac:dyDescent="0.25">
      <c r="A50" s="3">
        <v>47</v>
      </c>
      <c r="C50" s="3">
        <v>3</v>
      </c>
      <c r="D50" s="2">
        <v>44561</v>
      </c>
      <c r="E50" s="15">
        <v>3246</v>
      </c>
      <c r="F50" s="13">
        <f t="shared" si="19"/>
        <v>3653</v>
      </c>
      <c r="G50" s="13">
        <f t="shared" si="4"/>
        <v>407</v>
      </c>
      <c r="H50" s="13">
        <f t="shared" si="20"/>
        <v>165649</v>
      </c>
      <c r="I50" s="24">
        <f t="shared" si="21"/>
        <v>0.12538508934072704</v>
      </c>
      <c r="J50" s="13">
        <f t="shared" si="26"/>
        <v>3353.3333333333335</v>
      </c>
      <c r="K50" s="13">
        <f t="shared" si="27"/>
        <v>107.33333333333348</v>
      </c>
      <c r="L50" s="13">
        <f t="shared" si="28"/>
        <v>11520.444444444476</v>
      </c>
      <c r="M50" s="24">
        <f t="shared" si="32"/>
        <v>3.3066338057095961E-2</v>
      </c>
      <c r="N50" s="13">
        <f t="shared" si="33"/>
        <v>3380.75</v>
      </c>
      <c r="O50" s="13">
        <f t="shared" si="34"/>
        <v>134.75</v>
      </c>
      <c r="P50" s="13">
        <f t="shared" si="37"/>
        <v>18157.5625</v>
      </c>
      <c r="Q50" s="24">
        <f t="shared" si="38"/>
        <v>4.1512630930375848E-2</v>
      </c>
      <c r="R50" s="13">
        <f t="shared" si="35"/>
        <v>3433.7</v>
      </c>
      <c r="S50" s="13">
        <f t="shared" si="36"/>
        <v>187.69999999999982</v>
      </c>
      <c r="T50" s="13">
        <f t="shared" si="39"/>
        <v>35231.289999999928</v>
      </c>
      <c r="U50" s="24">
        <f t="shared" si="40"/>
        <v>5.7825015403573571E-2</v>
      </c>
      <c r="V50" s="13">
        <f t="shared" si="22"/>
        <v>3238.3220799520413</v>
      </c>
      <c r="W50" s="13">
        <f t="shared" si="23"/>
        <v>7.6779200479586507</v>
      </c>
      <c r="X50" s="13">
        <f t="shared" si="24"/>
        <v>58.950456262845371</v>
      </c>
      <c r="Y50" s="24">
        <f t="shared" si="25"/>
        <v>2.3653481355387094E-3</v>
      </c>
      <c r="Z50" s="13">
        <f t="shared" si="29"/>
        <v>3295.75</v>
      </c>
      <c r="AA50" s="23">
        <f t="shared" si="30"/>
        <v>3295.75</v>
      </c>
      <c r="AB50" s="33">
        <f t="shared" si="31"/>
        <v>0.98490480163847383</v>
      </c>
      <c r="AC50" s="30">
        <f t="shared" si="5"/>
        <v>1.0364246156069032</v>
      </c>
      <c r="AD50" s="13">
        <f t="shared" si="6"/>
        <v>3131.9209821152567</v>
      </c>
      <c r="AE50" s="13">
        <f t="shared" si="7"/>
        <v>3092.3339999999998</v>
      </c>
      <c r="AF50" s="21">
        <f t="shared" si="8"/>
        <v>3204.9710772781573</v>
      </c>
      <c r="AG50" s="23">
        <f t="shared" si="9"/>
        <v>41.028922721842719</v>
      </c>
      <c r="AH50" s="23">
        <f t="shared" si="10"/>
        <v>1683.3724997149418</v>
      </c>
      <c r="AI50" s="34">
        <f t="shared" si="11"/>
        <v>1.2639840641356353E-2</v>
      </c>
      <c r="AJ50" s="3">
        <v>46</v>
      </c>
      <c r="AK50" s="49">
        <f t="shared" si="12"/>
        <v>0</v>
      </c>
      <c r="AL50" s="49">
        <f t="shared" si="13"/>
        <v>0</v>
      </c>
      <c r="AM50" s="49">
        <f t="shared" si="14"/>
        <v>1</v>
      </c>
      <c r="AN50" s="49">
        <f t="shared" si="15"/>
        <v>0</v>
      </c>
      <c r="AO50" s="18">
        <v>3211.6217948717954</v>
      </c>
      <c r="AP50" s="18">
        <v>34.378205128204627</v>
      </c>
      <c r="AQ50" s="13">
        <f t="shared" si="16"/>
        <v>34.378205128204627</v>
      </c>
      <c r="AR50" s="13">
        <f t="shared" si="17"/>
        <v>1181.860987836915</v>
      </c>
      <c r="AS50" s="24">
        <f t="shared" si="18"/>
        <v>1.0590944278559651E-2</v>
      </c>
    </row>
    <row r="51" spans="1:45" x14ac:dyDescent="0.25">
      <c r="A51" s="3">
        <v>48</v>
      </c>
      <c r="B51" s="7"/>
      <c r="C51" s="3">
        <v>4</v>
      </c>
      <c r="D51" s="2">
        <v>44651</v>
      </c>
      <c r="E51" s="15">
        <v>2836</v>
      </c>
      <c r="F51" s="13">
        <f t="shared" si="19"/>
        <v>3246</v>
      </c>
      <c r="G51" s="13">
        <f t="shared" si="4"/>
        <v>410</v>
      </c>
      <c r="H51" s="13">
        <f t="shared" si="20"/>
        <v>168100</v>
      </c>
      <c r="I51" s="24">
        <f t="shared" si="21"/>
        <v>0.14456981664315938</v>
      </c>
      <c r="J51" s="13">
        <f t="shared" si="26"/>
        <v>3449</v>
      </c>
      <c r="K51" s="13">
        <f t="shared" si="27"/>
        <v>613</v>
      </c>
      <c r="L51" s="13">
        <f t="shared" si="28"/>
        <v>375769</v>
      </c>
      <c r="M51" s="24">
        <f t="shared" si="32"/>
        <v>0.21614950634696756</v>
      </c>
      <c r="N51" s="13">
        <f t="shared" si="33"/>
        <v>3326.5</v>
      </c>
      <c r="O51" s="13">
        <f t="shared" si="34"/>
        <v>490.5</v>
      </c>
      <c r="P51" s="13">
        <f t="shared" si="37"/>
        <v>240590.25</v>
      </c>
      <c r="Q51" s="24">
        <f t="shared" si="38"/>
        <v>0.17295486600846263</v>
      </c>
      <c r="R51" s="13">
        <f t="shared" si="35"/>
        <v>3379.8</v>
      </c>
      <c r="S51" s="13">
        <f t="shared" si="36"/>
        <v>543.80000000000018</v>
      </c>
      <c r="T51" s="13">
        <f t="shared" si="39"/>
        <v>295718.44000000018</v>
      </c>
      <c r="U51" s="24">
        <f t="shared" si="40"/>
        <v>0.19174894217207342</v>
      </c>
      <c r="V51" s="13">
        <f t="shared" si="22"/>
        <v>3240.0136621478969</v>
      </c>
      <c r="W51" s="13">
        <f t="shared" si="23"/>
        <v>404.01366214789687</v>
      </c>
      <c r="X51" s="13">
        <f t="shared" si="24"/>
        <v>163227.03920215496</v>
      </c>
      <c r="Y51" s="24">
        <f t="shared" si="25"/>
        <v>0.14245897819037265</v>
      </c>
      <c r="AC51" s="30">
        <f t="shared" si="5"/>
        <v>0.81147079068601569</v>
      </c>
      <c r="AE51" s="13">
        <f t="shared" si="7"/>
        <v>3103.9560000000001</v>
      </c>
      <c r="AF51" s="21">
        <f t="shared" si="8"/>
        <v>2518.7696295746027</v>
      </c>
      <c r="AG51" s="23">
        <f t="shared" si="9"/>
        <v>317.23037042539727</v>
      </c>
      <c r="AH51" s="23">
        <f t="shared" si="10"/>
        <v>100635.10792023476</v>
      </c>
      <c r="AI51" s="34">
        <f t="shared" si="11"/>
        <v>0.11185838167327125</v>
      </c>
      <c r="AJ51" s="3">
        <v>47</v>
      </c>
      <c r="AK51" s="49">
        <f t="shared" si="12"/>
        <v>0</v>
      </c>
      <c r="AL51" s="49">
        <f t="shared" si="13"/>
        <v>0</v>
      </c>
      <c r="AM51" s="49">
        <f t="shared" si="14"/>
        <v>0</v>
      </c>
      <c r="AN51" s="49">
        <f t="shared" si="15"/>
        <v>1</v>
      </c>
      <c r="AO51" s="18">
        <v>2790.6217948717954</v>
      </c>
      <c r="AP51" s="18">
        <v>45.378205128204627</v>
      </c>
      <c r="AQ51" s="13">
        <f t="shared" si="16"/>
        <v>45.378205128204627</v>
      </c>
      <c r="AR51" s="13">
        <f t="shared" si="17"/>
        <v>2059.1815006574166</v>
      </c>
      <c r="AS51" s="24">
        <f t="shared" si="18"/>
        <v>1.6000777548732237E-2</v>
      </c>
    </row>
    <row r="52" spans="1:45" s="61" customFormat="1" x14ac:dyDescent="0.25">
      <c r="A52" s="58">
        <v>49</v>
      </c>
      <c r="B52" s="59" t="s">
        <v>113</v>
      </c>
      <c r="C52" s="58">
        <v>1</v>
      </c>
      <c r="D52" s="68">
        <v>44742</v>
      </c>
      <c r="E52" s="60"/>
      <c r="F52" s="61">
        <f t="shared" si="19"/>
        <v>2836</v>
      </c>
      <c r="J52" s="61">
        <f t="shared" si="26"/>
        <v>3245</v>
      </c>
      <c r="N52" s="61">
        <f t="shared" si="33"/>
        <v>3295.75</v>
      </c>
      <c r="R52" s="61">
        <f t="shared" si="35"/>
        <v>3183.6</v>
      </c>
      <c r="V52" s="61">
        <f t="shared" si="22"/>
        <v>3151.002274493047</v>
      </c>
      <c r="AC52" s="62">
        <f t="shared" si="5"/>
        <v>0.96977421575697587</v>
      </c>
      <c r="AE52" s="61">
        <f t="shared" si="7"/>
        <v>3115.578</v>
      </c>
      <c r="AF52" s="63">
        <f t="shared" si="8"/>
        <v>3021.4072115796876</v>
      </c>
      <c r="AG52" s="64"/>
      <c r="AH52" s="64"/>
      <c r="AI52" s="65"/>
      <c r="AJ52" s="58">
        <v>48</v>
      </c>
      <c r="AK52" s="66">
        <f t="shared" si="12"/>
        <v>1</v>
      </c>
      <c r="AL52" s="66">
        <f t="shared" si="13"/>
        <v>0</v>
      </c>
      <c r="AM52" s="66">
        <f t="shared" si="14"/>
        <v>0</v>
      </c>
      <c r="AN52" s="66">
        <f t="shared" si="15"/>
        <v>0</v>
      </c>
      <c r="AO52" s="67">
        <f>AJ52*$AJ$2+AK52*$AK$2+AL52*$AL$2+AM52*$AM$2+$AN$2</f>
        <v>3055.4166666666674</v>
      </c>
      <c r="AP52" s="67"/>
    </row>
    <row r="53" spans="1:45" s="61" customFormat="1" x14ac:dyDescent="0.25">
      <c r="A53" s="58">
        <v>50</v>
      </c>
      <c r="B53" s="68"/>
      <c r="C53" s="58">
        <v>2</v>
      </c>
      <c r="D53" s="68">
        <v>44834</v>
      </c>
      <c r="E53" s="58"/>
      <c r="AC53" s="62">
        <f t="shared" si="5"/>
        <v>1.1062649189058424</v>
      </c>
      <c r="AE53" s="61">
        <f t="shared" si="7"/>
        <v>3127.2</v>
      </c>
      <c r="AF53" s="63">
        <f t="shared" si="8"/>
        <v>3459.5116544023504</v>
      </c>
      <c r="AG53" s="64"/>
      <c r="AH53" s="64"/>
      <c r="AI53" s="65"/>
      <c r="AJ53" s="58">
        <v>49</v>
      </c>
      <c r="AK53" s="66">
        <f t="shared" si="12"/>
        <v>0</v>
      </c>
      <c r="AL53" s="66">
        <f t="shared" si="13"/>
        <v>1</v>
      </c>
      <c r="AM53" s="66">
        <f t="shared" si="14"/>
        <v>0</v>
      </c>
      <c r="AN53" s="66">
        <f t="shared" si="15"/>
        <v>0</v>
      </c>
      <c r="AO53" s="67">
        <f t="shared" ref="AO53:AO59" si="41">AJ53*$AJ$2+AK53*$AK$2+AL53*$AL$2+AM53*$AM$2+$AN$2</f>
        <v>3440.7500000000005</v>
      </c>
      <c r="AP53" s="67"/>
    </row>
    <row r="54" spans="1:45" s="61" customFormat="1" x14ac:dyDescent="0.25">
      <c r="A54" s="58">
        <v>51</v>
      </c>
      <c r="B54" s="68"/>
      <c r="C54" s="58">
        <v>3</v>
      </c>
      <c r="D54" s="68">
        <v>44926</v>
      </c>
      <c r="E54" s="58"/>
      <c r="AC54" s="62">
        <f t="shared" si="5"/>
        <v>1.0364246156069032</v>
      </c>
      <c r="AE54" s="61">
        <f t="shared" si="7"/>
        <v>3138.8220000000001</v>
      </c>
      <c r="AF54" s="63">
        <f t="shared" si="8"/>
        <v>3253.1523848084912</v>
      </c>
      <c r="AG54" s="64"/>
      <c r="AH54" s="64"/>
      <c r="AI54" s="65"/>
      <c r="AJ54" s="58">
        <v>50</v>
      </c>
      <c r="AK54" s="66">
        <f t="shared" si="12"/>
        <v>0</v>
      </c>
      <c r="AL54" s="66">
        <f t="shared" si="13"/>
        <v>0</v>
      </c>
      <c r="AM54" s="66">
        <f t="shared" si="14"/>
        <v>1</v>
      </c>
      <c r="AN54" s="66">
        <f t="shared" si="15"/>
        <v>0</v>
      </c>
      <c r="AO54" s="67">
        <f t="shared" si="41"/>
        <v>3260.5833333333339</v>
      </c>
      <c r="AP54" s="67"/>
    </row>
    <row r="55" spans="1:45" s="61" customFormat="1" x14ac:dyDescent="0.25">
      <c r="A55" s="58">
        <v>52</v>
      </c>
      <c r="B55" s="69"/>
      <c r="C55" s="58">
        <v>4</v>
      </c>
      <c r="D55" s="68">
        <v>45016</v>
      </c>
      <c r="E55" s="58"/>
      <c r="AC55" s="62">
        <f t="shared" si="5"/>
        <v>0.81147079068601569</v>
      </c>
      <c r="AE55" s="61">
        <f t="shared" si="7"/>
        <v>3150.444</v>
      </c>
      <c r="AF55" s="63">
        <f t="shared" si="8"/>
        <v>2556.4932836920138</v>
      </c>
      <c r="AG55" s="64"/>
      <c r="AH55" s="64"/>
      <c r="AI55" s="65"/>
      <c r="AJ55" s="58">
        <v>51</v>
      </c>
      <c r="AK55" s="66">
        <f t="shared" si="12"/>
        <v>0</v>
      </c>
      <c r="AL55" s="66">
        <f t="shared" si="13"/>
        <v>0</v>
      </c>
      <c r="AM55" s="66">
        <f t="shared" si="14"/>
        <v>0</v>
      </c>
      <c r="AN55" s="66">
        <f t="shared" si="15"/>
        <v>1</v>
      </c>
      <c r="AO55" s="67">
        <f t="shared" si="41"/>
        <v>2839.5833333333339</v>
      </c>
      <c r="AP55" s="67"/>
    </row>
    <row r="56" spans="1:45" s="61" customFormat="1" x14ac:dyDescent="0.25">
      <c r="A56" s="58">
        <v>53</v>
      </c>
      <c r="B56" s="59" t="s">
        <v>114</v>
      </c>
      <c r="C56" s="58">
        <v>1</v>
      </c>
      <c r="D56" s="68">
        <v>45107</v>
      </c>
      <c r="E56" s="58"/>
      <c r="AC56" s="62">
        <f t="shared" si="5"/>
        <v>0.96977421575697587</v>
      </c>
      <c r="AE56" s="61">
        <f t="shared" si="7"/>
        <v>3162.0659999999998</v>
      </c>
      <c r="AF56" s="63">
        <f t="shared" si="8"/>
        <v>3066.4900753217976</v>
      </c>
      <c r="AG56" s="64"/>
      <c r="AH56" s="64"/>
      <c r="AI56" s="65"/>
      <c r="AJ56" s="58">
        <v>52</v>
      </c>
      <c r="AK56" s="66">
        <f t="shared" si="12"/>
        <v>1</v>
      </c>
      <c r="AL56" s="66">
        <f t="shared" si="13"/>
        <v>0</v>
      </c>
      <c r="AM56" s="66">
        <f t="shared" si="14"/>
        <v>0</v>
      </c>
      <c r="AN56" s="66">
        <f t="shared" si="15"/>
        <v>0</v>
      </c>
      <c r="AO56" s="67">
        <f>AJ56*$AJ$2+AK56*$AK$2+AL56*$AL$2+AM56*$AM$2+$AN$2</f>
        <v>3104.378205128206</v>
      </c>
      <c r="AP56" s="67"/>
    </row>
    <row r="57" spans="1:45" s="61" customFormat="1" x14ac:dyDescent="0.25">
      <c r="A57" s="58">
        <v>54</v>
      </c>
      <c r="B57" s="68"/>
      <c r="C57" s="58">
        <v>2</v>
      </c>
      <c r="D57" s="68">
        <v>45199</v>
      </c>
      <c r="E57" s="58"/>
      <c r="AC57" s="62">
        <f t="shared" si="5"/>
        <v>1.1062649189058424</v>
      </c>
      <c r="AE57" s="61">
        <f t="shared" si="7"/>
        <v>3173.6880000000001</v>
      </c>
      <c r="AF57" s="63">
        <f t="shared" si="8"/>
        <v>3510.9396979524454</v>
      </c>
      <c r="AG57" s="64"/>
      <c r="AH57" s="64"/>
      <c r="AI57" s="65"/>
      <c r="AJ57" s="58">
        <v>53</v>
      </c>
      <c r="AK57" s="66">
        <f t="shared" si="12"/>
        <v>0</v>
      </c>
      <c r="AL57" s="66">
        <f t="shared" si="13"/>
        <v>1</v>
      </c>
      <c r="AM57" s="66">
        <f t="shared" si="14"/>
        <v>0</v>
      </c>
      <c r="AN57" s="66">
        <f t="shared" si="15"/>
        <v>0</v>
      </c>
      <c r="AO57" s="67">
        <f t="shared" si="41"/>
        <v>3489.711538461539</v>
      </c>
      <c r="AP57" s="67"/>
    </row>
    <row r="58" spans="1:45" s="61" customFormat="1" x14ac:dyDescent="0.25">
      <c r="A58" s="58">
        <v>55</v>
      </c>
      <c r="B58" s="68"/>
      <c r="C58" s="58">
        <v>3</v>
      </c>
      <c r="D58" s="68">
        <v>45291</v>
      </c>
      <c r="E58" s="58"/>
      <c r="AC58" s="62">
        <f t="shared" si="5"/>
        <v>1.0364246156069032</v>
      </c>
      <c r="AE58" s="61">
        <f t="shared" si="7"/>
        <v>3185.31</v>
      </c>
      <c r="AF58" s="63">
        <f t="shared" si="8"/>
        <v>3301.3336923388251</v>
      </c>
      <c r="AG58" s="64"/>
      <c r="AH58" s="64"/>
      <c r="AI58" s="65"/>
      <c r="AJ58" s="58">
        <v>54</v>
      </c>
      <c r="AK58" s="66">
        <f t="shared" si="12"/>
        <v>0</v>
      </c>
      <c r="AL58" s="66">
        <f t="shared" si="13"/>
        <v>0</v>
      </c>
      <c r="AM58" s="66">
        <f t="shared" si="14"/>
        <v>1</v>
      </c>
      <c r="AN58" s="66">
        <f t="shared" si="15"/>
        <v>0</v>
      </c>
      <c r="AO58" s="67">
        <f>AJ58*$AJ$2+AK58*$AK$2+AL58*$AL$2+AM58*$AM$2+$AN$2</f>
        <v>3309.5448717948725</v>
      </c>
      <c r="AP58" s="67"/>
    </row>
    <row r="59" spans="1:45" s="61" customFormat="1" x14ac:dyDescent="0.25">
      <c r="A59" s="58">
        <v>56</v>
      </c>
      <c r="B59" s="68"/>
      <c r="C59" s="58">
        <v>4</v>
      </c>
      <c r="D59" s="68">
        <v>45382</v>
      </c>
      <c r="E59" s="58"/>
      <c r="AC59" s="62">
        <f t="shared" si="5"/>
        <v>0.81147079068601569</v>
      </c>
      <c r="AE59" s="61">
        <f t="shared" si="7"/>
        <v>3196.9319999999998</v>
      </c>
      <c r="AF59" s="63">
        <f t="shared" si="8"/>
        <v>2594.2169378094254</v>
      </c>
      <c r="AG59" s="64"/>
      <c r="AH59" s="64"/>
      <c r="AI59" s="65"/>
      <c r="AJ59" s="58">
        <v>55</v>
      </c>
      <c r="AK59" s="66">
        <f t="shared" si="12"/>
        <v>0</v>
      </c>
      <c r="AL59" s="66">
        <f t="shared" si="13"/>
        <v>0</v>
      </c>
      <c r="AM59" s="66">
        <f t="shared" si="14"/>
        <v>0</v>
      </c>
      <c r="AN59" s="66">
        <f t="shared" si="15"/>
        <v>1</v>
      </c>
      <c r="AO59" s="67">
        <f t="shared" si="41"/>
        <v>2888.5448717948721</v>
      </c>
      <c r="AP59" s="67"/>
    </row>
    <row r="60" spans="1:45" x14ac:dyDescent="0.25">
      <c r="AJ60" s="54"/>
    </row>
  </sheetData>
  <autoFilter ref="A3:X3" xr:uid="{24B3E0A4-D8B8-4365-B1BF-6906BD12AEBB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B74A-F527-45BF-8610-B52F8373F5FC}">
  <sheetPr>
    <tabColor theme="7" tint="0.39997558519241921"/>
  </sheetPr>
  <dimension ref="A1:P76"/>
  <sheetViews>
    <sheetView workbookViewId="0">
      <selection activeCell="P31" sqref="P31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4.5703125" bestFit="1" customWidth="1"/>
    <col min="4" max="4" width="6.28515625" bestFit="1" customWidth="1"/>
    <col min="5" max="5" width="8.140625" bestFit="1" customWidth="1"/>
    <col min="6" max="6" width="10.85546875" bestFit="1" customWidth="1"/>
    <col min="7" max="7" width="11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69</v>
      </c>
    </row>
    <row r="2" spans="1:9" ht="15.75" thickBot="1" x14ac:dyDescent="0.3"/>
    <row r="3" spans="1:9" x14ac:dyDescent="0.25">
      <c r="A3" s="52" t="s">
        <v>70</v>
      </c>
      <c r="B3" s="52"/>
    </row>
    <row r="4" spans="1:9" x14ac:dyDescent="0.25">
      <c r="A4" t="s">
        <v>71</v>
      </c>
      <c r="B4">
        <v>0.83033197662583125</v>
      </c>
    </row>
    <row r="5" spans="1:9" x14ac:dyDescent="0.25">
      <c r="A5" t="s">
        <v>72</v>
      </c>
      <c r="B5">
        <v>0.68945119140735989</v>
      </c>
    </row>
    <row r="6" spans="1:9" x14ac:dyDescent="0.25">
      <c r="A6" t="s">
        <v>73</v>
      </c>
      <c r="B6">
        <v>0.6373071161894398</v>
      </c>
    </row>
    <row r="7" spans="1:9" x14ac:dyDescent="0.25">
      <c r="A7" t="s">
        <v>74</v>
      </c>
      <c r="B7">
        <v>199.4077949682424</v>
      </c>
    </row>
    <row r="8" spans="1:9" ht="15.75" thickBot="1" x14ac:dyDescent="0.3">
      <c r="A8" s="50" t="s">
        <v>75</v>
      </c>
      <c r="B8" s="50">
        <v>48</v>
      </c>
    </row>
    <row r="10" spans="1:9" ht="15.75" thickBot="1" x14ac:dyDescent="0.3">
      <c r="A10" t="s">
        <v>76</v>
      </c>
    </row>
    <row r="11" spans="1:9" x14ac:dyDescent="0.25">
      <c r="A11" s="51"/>
      <c r="B11" s="51" t="s">
        <v>77</v>
      </c>
      <c r="C11" s="51" t="s">
        <v>78</v>
      </c>
      <c r="D11" s="51" t="s">
        <v>79</v>
      </c>
      <c r="E11" s="51" t="s">
        <v>80</v>
      </c>
      <c r="F11" s="51" t="s">
        <v>81</v>
      </c>
    </row>
    <row r="12" spans="1:9" x14ac:dyDescent="0.25">
      <c r="A12" t="s">
        <v>82</v>
      </c>
      <c r="B12">
        <v>5</v>
      </c>
      <c r="C12">
        <v>3796001.5128205111</v>
      </c>
      <c r="D12">
        <v>759200.30256410223</v>
      </c>
      <c r="E12">
        <v>23.866136666945739</v>
      </c>
      <c r="F12">
        <v>2.7377757768278213E-11</v>
      </c>
    </row>
    <row r="13" spans="1:9" x14ac:dyDescent="0.25">
      <c r="A13" t="s">
        <v>83</v>
      </c>
      <c r="B13">
        <v>43</v>
      </c>
      <c r="C13">
        <v>1709829.1538461538</v>
      </c>
      <c r="D13">
        <v>39763.468694096598</v>
      </c>
    </row>
    <row r="14" spans="1:9" ht="15.75" thickBot="1" x14ac:dyDescent="0.3">
      <c r="A14" s="50" t="s">
        <v>84</v>
      </c>
      <c r="B14" s="50">
        <v>48</v>
      </c>
      <c r="C14" s="50">
        <v>5505830.6666666651</v>
      </c>
      <c r="D14" s="50"/>
      <c r="E14" s="50"/>
      <c r="F14" s="50"/>
    </row>
    <row r="15" spans="1:9" ht="15.75" thickBot="1" x14ac:dyDescent="0.3"/>
    <row r="16" spans="1:9" x14ac:dyDescent="0.25">
      <c r="A16" s="51"/>
      <c r="B16" s="51" t="s">
        <v>85</v>
      </c>
      <c r="C16" s="51" t="s">
        <v>74</v>
      </c>
      <c r="D16" s="51" t="s">
        <v>86</v>
      </c>
      <c r="E16" s="51" t="s">
        <v>87</v>
      </c>
      <c r="F16" s="51" t="s">
        <v>88</v>
      </c>
      <c r="G16" s="51" t="s">
        <v>89</v>
      </c>
      <c r="H16" s="51" t="s">
        <v>90</v>
      </c>
      <c r="I16" s="51" t="s">
        <v>91</v>
      </c>
    </row>
    <row r="17" spans="1:16" x14ac:dyDescent="0.25">
      <c r="A17" t="s">
        <v>17</v>
      </c>
      <c r="B17">
        <v>2215.3237179487178</v>
      </c>
      <c r="C17">
        <v>77.647361632948261</v>
      </c>
      <c r="D17">
        <v>28.530572982259386</v>
      </c>
      <c r="E17">
        <v>1.4252954183026136E-29</v>
      </c>
      <c r="F17">
        <v>2058.7328894529292</v>
      </c>
      <c r="G17">
        <v>2371.9145464445064</v>
      </c>
      <c r="H17">
        <v>2058.7328894529292</v>
      </c>
      <c r="I17">
        <v>2371.9145464445064</v>
      </c>
      <c r="P17" t="s">
        <v>17</v>
      </c>
    </row>
    <row r="18" spans="1:16" x14ac:dyDescent="0.25">
      <c r="A18" t="s">
        <v>48</v>
      </c>
      <c r="B18">
        <v>12.240384615384627</v>
      </c>
      <c r="C18">
        <v>2.0844146909415611</v>
      </c>
      <c r="D18">
        <v>5.8723365693874783</v>
      </c>
      <c r="E18">
        <v>5.6056013465576189E-7</v>
      </c>
      <c r="F18">
        <v>8.0367617682069046</v>
      </c>
      <c r="G18">
        <v>16.44400746256235</v>
      </c>
      <c r="H18">
        <v>8.0367617682069046</v>
      </c>
      <c r="I18">
        <v>16.44400746256235</v>
      </c>
      <c r="L18">
        <v>12.240384615384627</v>
      </c>
      <c r="M18">
        <v>252.55448717948738</v>
      </c>
      <c r="N18">
        <v>625.6474358974358</v>
      </c>
      <c r="O18">
        <v>433.24038461538487</v>
      </c>
      <c r="P18">
        <v>2215.3237179487178</v>
      </c>
    </row>
    <row r="19" spans="1:16" x14ac:dyDescent="0.25">
      <c r="A19" t="s">
        <v>49</v>
      </c>
      <c r="B19">
        <v>252.55448717948738</v>
      </c>
      <c r="C19">
        <v>81.64770568597595</v>
      </c>
      <c r="D19">
        <v>3.0932220943333486</v>
      </c>
      <c r="E19">
        <v>3.4726219987603647E-3</v>
      </c>
      <c r="F19">
        <v>87.896196037730363</v>
      </c>
      <c r="G19">
        <v>417.2127783212444</v>
      </c>
      <c r="H19">
        <v>87.896196037730363</v>
      </c>
      <c r="I19">
        <v>417.2127783212444</v>
      </c>
    </row>
    <row r="20" spans="1:16" x14ac:dyDescent="0.25">
      <c r="A20" t="s">
        <v>50</v>
      </c>
      <c r="B20">
        <v>625.6474358974358</v>
      </c>
      <c r="C20">
        <v>81.514562630027541</v>
      </c>
      <c r="D20">
        <v>7.6752842156202146</v>
      </c>
      <c r="E20">
        <v>1.3734576940396006E-9</v>
      </c>
      <c r="F20">
        <v>461.2576533179913</v>
      </c>
      <c r="G20">
        <v>790.0372184768803</v>
      </c>
      <c r="H20">
        <v>461.2576533179913</v>
      </c>
      <c r="I20">
        <v>790.0372184768803</v>
      </c>
    </row>
    <row r="21" spans="1:16" x14ac:dyDescent="0.25">
      <c r="A21" t="s">
        <v>51</v>
      </c>
      <c r="B21">
        <v>433.24038461538487</v>
      </c>
      <c r="C21">
        <v>81.434572307793502</v>
      </c>
      <c r="D21">
        <v>5.320103886318595</v>
      </c>
      <c r="E21">
        <v>3.5266992641964442E-6</v>
      </c>
      <c r="F21">
        <v>269.01191789480345</v>
      </c>
      <c r="G21">
        <v>597.46885133596629</v>
      </c>
      <c r="H21">
        <v>269.01191789480345</v>
      </c>
      <c r="I21">
        <v>597.46885133596629</v>
      </c>
    </row>
    <row r="22" spans="1:16" ht="15.75" thickBot="1" x14ac:dyDescent="0.3">
      <c r="A22" s="71" t="s">
        <v>92</v>
      </c>
      <c r="B22" s="50">
        <v>0</v>
      </c>
      <c r="C22" s="50">
        <v>0</v>
      </c>
      <c r="D22" s="50">
        <v>65535</v>
      </c>
      <c r="E22" s="50" t="e">
        <v>#NUM!</v>
      </c>
      <c r="F22" s="50">
        <v>0</v>
      </c>
      <c r="G22" s="50">
        <v>0</v>
      </c>
      <c r="H22" s="50">
        <v>0</v>
      </c>
      <c r="I22" s="50">
        <v>0</v>
      </c>
    </row>
    <row r="26" spans="1:16" x14ac:dyDescent="0.25">
      <c r="A26" t="s">
        <v>93</v>
      </c>
    </row>
    <row r="27" spans="1:16" ht="15.75" thickBot="1" x14ac:dyDescent="0.3"/>
    <row r="28" spans="1:16" x14ac:dyDescent="0.25">
      <c r="A28" s="51" t="s">
        <v>94</v>
      </c>
      <c r="B28" s="51" t="s">
        <v>115</v>
      </c>
      <c r="C28" s="51" t="s">
        <v>54</v>
      </c>
    </row>
    <row r="29" spans="1:16" x14ac:dyDescent="0.25">
      <c r="A29">
        <v>1</v>
      </c>
      <c r="B29">
        <v>2467.8782051282051</v>
      </c>
      <c r="C29">
        <v>174.12179487179492</v>
      </c>
    </row>
    <row r="30" spans="1:16" x14ac:dyDescent="0.25">
      <c r="A30">
        <v>2</v>
      </c>
      <c r="B30">
        <v>2853.2115384615381</v>
      </c>
      <c r="C30">
        <v>-41.211538461538112</v>
      </c>
    </row>
    <row r="31" spans="1:16" x14ac:dyDescent="0.25">
      <c r="A31">
        <v>3</v>
      </c>
      <c r="B31">
        <v>2673.0448717948716</v>
      </c>
      <c r="C31">
        <v>17.955128205128403</v>
      </c>
    </row>
    <row r="32" spans="1:16" x14ac:dyDescent="0.25">
      <c r="A32">
        <v>4</v>
      </c>
      <c r="B32">
        <v>2252.0448717948716</v>
      </c>
      <c r="C32">
        <v>52.955128205128403</v>
      </c>
    </row>
    <row r="33" spans="1:3" x14ac:dyDescent="0.25">
      <c r="A33">
        <v>5</v>
      </c>
      <c r="B33">
        <v>2516.8397435897436</v>
      </c>
      <c r="C33">
        <v>213.16025641025635</v>
      </c>
    </row>
    <row r="34" spans="1:3" x14ac:dyDescent="0.25">
      <c r="A34">
        <v>6</v>
      </c>
      <c r="B34">
        <v>2902.1730769230771</v>
      </c>
      <c r="C34">
        <v>29.826923076922867</v>
      </c>
    </row>
    <row r="35" spans="1:3" x14ac:dyDescent="0.25">
      <c r="A35">
        <v>7</v>
      </c>
      <c r="B35">
        <v>2722.0064102564102</v>
      </c>
      <c r="C35">
        <v>91.993589743589837</v>
      </c>
    </row>
    <row r="36" spans="1:3" x14ac:dyDescent="0.25">
      <c r="A36">
        <v>8</v>
      </c>
      <c r="B36">
        <v>2301.0064102564102</v>
      </c>
      <c r="C36">
        <v>53.993589743589837</v>
      </c>
    </row>
    <row r="37" spans="1:3" x14ac:dyDescent="0.25">
      <c r="A37">
        <v>9</v>
      </c>
      <c r="B37">
        <v>2565.8012820512822</v>
      </c>
      <c r="C37">
        <v>66.198717948717785</v>
      </c>
    </row>
    <row r="38" spans="1:3" x14ac:dyDescent="0.25">
      <c r="A38">
        <v>10</v>
      </c>
      <c r="B38">
        <v>2951.1346153846152</v>
      </c>
      <c r="C38">
        <v>-105.13461538461524</v>
      </c>
    </row>
    <row r="39" spans="1:3" x14ac:dyDescent="0.25">
      <c r="A39">
        <v>11</v>
      </c>
      <c r="B39">
        <v>2770.9679487179487</v>
      </c>
      <c r="C39">
        <v>-65.96794871794873</v>
      </c>
    </row>
    <row r="40" spans="1:3" x14ac:dyDescent="0.25">
      <c r="A40">
        <v>12</v>
      </c>
      <c r="B40">
        <v>2349.9679487179487</v>
      </c>
      <c r="C40">
        <v>40.03205128205127</v>
      </c>
    </row>
    <row r="41" spans="1:3" x14ac:dyDescent="0.25">
      <c r="A41">
        <v>13</v>
      </c>
      <c r="B41">
        <v>2614.7628205128208</v>
      </c>
      <c r="C41">
        <v>8.237179487179219</v>
      </c>
    </row>
    <row r="42" spans="1:3" x14ac:dyDescent="0.25">
      <c r="A42">
        <v>14</v>
      </c>
      <c r="B42">
        <v>3000.0961538461534</v>
      </c>
      <c r="C42">
        <v>92.903846153846644</v>
      </c>
    </row>
    <row r="43" spans="1:3" x14ac:dyDescent="0.25">
      <c r="A43">
        <v>15</v>
      </c>
      <c r="B43">
        <v>2819.9294871794873</v>
      </c>
      <c r="C43">
        <v>101.0705128205127</v>
      </c>
    </row>
    <row r="44" spans="1:3" x14ac:dyDescent="0.25">
      <c r="A44">
        <v>16</v>
      </c>
      <c r="B44">
        <v>2398.9294871794873</v>
      </c>
      <c r="C44">
        <v>89.070512820512704</v>
      </c>
    </row>
    <row r="45" spans="1:3" x14ac:dyDescent="0.25">
      <c r="A45">
        <v>17</v>
      </c>
      <c r="B45">
        <v>2663.7243589743593</v>
      </c>
      <c r="C45">
        <v>119.27564102564065</v>
      </c>
    </row>
    <row r="46" spans="1:3" x14ac:dyDescent="0.25">
      <c r="A46">
        <v>18</v>
      </c>
      <c r="B46">
        <v>3049.0576923076924</v>
      </c>
      <c r="C46">
        <v>-64.057692307692378</v>
      </c>
    </row>
    <row r="47" spans="1:3" x14ac:dyDescent="0.25">
      <c r="A47">
        <v>19</v>
      </c>
      <c r="B47">
        <v>2868.8910256410259</v>
      </c>
      <c r="C47">
        <v>-52.891025641025863</v>
      </c>
    </row>
    <row r="48" spans="1:3" x14ac:dyDescent="0.25">
      <c r="A48">
        <v>20</v>
      </c>
      <c r="B48">
        <v>2447.8910256410259</v>
      </c>
      <c r="C48">
        <v>-65.891025641025863</v>
      </c>
    </row>
    <row r="49" spans="1:3" x14ac:dyDescent="0.25">
      <c r="A49">
        <v>21</v>
      </c>
      <c r="B49">
        <v>2712.6858974358975</v>
      </c>
      <c r="C49">
        <v>-122.68589743589746</v>
      </c>
    </row>
    <row r="50" spans="1:3" x14ac:dyDescent="0.25">
      <c r="A50">
        <v>22</v>
      </c>
      <c r="B50">
        <v>3098.0192307692305</v>
      </c>
      <c r="C50">
        <v>-306.01923076923049</v>
      </c>
    </row>
    <row r="51" spans="1:3" x14ac:dyDescent="0.25">
      <c r="A51">
        <v>23</v>
      </c>
      <c r="B51">
        <v>2917.8525641025644</v>
      </c>
      <c r="C51">
        <v>-266.85256410256443</v>
      </c>
    </row>
    <row r="52" spans="1:3" x14ac:dyDescent="0.25">
      <c r="A52">
        <v>24</v>
      </c>
      <c r="B52">
        <v>2496.8525641025644</v>
      </c>
      <c r="C52">
        <v>-198.85256410256443</v>
      </c>
    </row>
    <row r="53" spans="1:3" x14ac:dyDescent="0.25">
      <c r="A53">
        <v>25</v>
      </c>
      <c r="B53">
        <v>2761.647435897436</v>
      </c>
      <c r="C53">
        <v>-38.647435897436026</v>
      </c>
    </row>
    <row r="54" spans="1:3" x14ac:dyDescent="0.25">
      <c r="A54">
        <v>26</v>
      </c>
      <c r="B54">
        <v>3146.9807692307695</v>
      </c>
      <c r="C54">
        <v>-120.98076923076951</v>
      </c>
    </row>
    <row r="55" spans="1:3" x14ac:dyDescent="0.25">
      <c r="A55">
        <v>27</v>
      </c>
      <c r="B55">
        <v>2966.814102564103</v>
      </c>
      <c r="C55">
        <v>-11.814102564102996</v>
      </c>
    </row>
    <row r="56" spans="1:3" x14ac:dyDescent="0.25">
      <c r="A56">
        <v>28</v>
      </c>
      <c r="B56">
        <v>2545.8141025641025</v>
      </c>
      <c r="C56">
        <v>-24.814102564102541</v>
      </c>
    </row>
    <row r="57" spans="1:3" x14ac:dyDescent="0.25">
      <c r="A57">
        <v>29</v>
      </c>
      <c r="B57">
        <v>2810.6089743589746</v>
      </c>
      <c r="C57">
        <v>49.391025641025408</v>
      </c>
    </row>
    <row r="58" spans="1:3" x14ac:dyDescent="0.25">
      <c r="A58">
        <v>30</v>
      </c>
      <c r="B58">
        <v>3195.9423076923076</v>
      </c>
      <c r="C58">
        <v>-47.942307692307622</v>
      </c>
    </row>
    <row r="59" spans="1:3" x14ac:dyDescent="0.25">
      <c r="A59">
        <v>31</v>
      </c>
      <c r="B59">
        <v>3015.7756410256416</v>
      </c>
      <c r="C59">
        <v>27.224358974358438</v>
      </c>
    </row>
    <row r="60" spans="1:3" x14ac:dyDescent="0.25">
      <c r="A60">
        <v>32</v>
      </c>
      <c r="B60">
        <v>2594.7756410256411</v>
      </c>
      <c r="C60">
        <v>9.2243589743588927</v>
      </c>
    </row>
    <row r="61" spans="1:3" x14ac:dyDescent="0.25">
      <c r="A61">
        <v>33</v>
      </c>
      <c r="B61">
        <v>2859.5705128205132</v>
      </c>
      <c r="C61">
        <v>-34.570512820513159</v>
      </c>
    </row>
    <row r="62" spans="1:3" x14ac:dyDescent="0.25">
      <c r="A62">
        <v>34</v>
      </c>
      <c r="B62">
        <v>3244.9038461538466</v>
      </c>
      <c r="C62">
        <v>10.096153846153356</v>
      </c>
    </row>
    <row r="63" spans="1:3" x14ac:dyDescent="0.25">
      <c r="A63">
        <v>35</v>
      </c>
      <c r="B63">
        <v>3064.7371794871797</v>
      </c>
      <c r="C63">
        <v>-16.737179487179674</v>
      </c>
    </row>
    <row r="64" spans="1:3" x14ac:dyDescent="0.25">
      <c r="A64">
        <v>36</v>
      </c>
      <c r="B64">
        <v>2643.7371794871797</v>
      </c>
      <c r="C64">
        <v>-86.737179487179674</v>
      </c>
    </row>
    <row r="65" spans="1:3" x14ac:dyDescent="0.25">
      <c r="A65">
        <v>37</v>
      </c>
      <c r="B65">
        <v>2908.5320512820517</v>
      </c>
      <c r="C65">
        <v>-73.532051282051725</v>
      </c>
    </row>
    <row r="66" spans="1:3" x14ac:dyDescent="0.25">
      <c r="A66">
        <v>38</v>
      </c>
      <c r="B66">
        <v>3293.8653846153848</v>
      </c>
      <c r="C66">
        <v>-131.86538461538476</v>
      </c>
    </row>
    <row r="67" spans="1:3" x14ac:dyDescent="0.25">
      <c r="A67">
        <v>39</v>
      </c>
      <c r="B67">
        <v>3113.6987179487182</v>
      </c>
      <c r="C67">
        <v>-158.69871794871824</v>
      </c>
    </row>
    <row r="68" spans="1:3" x14ac:dyDescent="0.25">
      <c r="A68">
        <v>40</v>
      </c>
      <c r="B68">
        <v>2692.6987179487182</v>
      </c>
      <c r="C68">
        <v>-131.69871794871824</v>
      </c>
    </row>
    <row r="69" spans="1:3" x14ac:dyDescent="0.25">
      <c r="A69">
        <v>41</v>
      </c>
      <c r="B69">
        <v>2957.4935897435903</v>
      </c>
      <c r="C69">
        <v>-802.49358974359029</v>
      </c>
    </row>
    <row r="70" spans="1:3" x14ac:dyDescent="0.25">
      <c r="A70">
        <v>42</v>
      </c>
      <c r="B70">
        <v>3342.8269230769229</v>
      </c>
      <c r="C70">
        <v>423.17307692307713</v>
      </c>
    </row>
    <row r="71" spans="1:3" x14ac:dyDescent="0.25">
      <c r="A71">
        <v>43</v>
      </c>
      <c r="B71">
        <v>3162.6602564102568</v>
      </c>
      <c r="C71">
        <v>300.33974358974319</v>
      </c>
    </row>
    <row r="72" spans="1:3" x14ac:dyDescent="0.25">
      <c r="A72">
        <v>44</v>
      </c>
      <c r="B72">
        <v>2741.6602564102568</v>
      </c>
      <c r="C72">
        <v>217.33974358974319</v>
      </c>
    </row>
    <row r="73" spans="1:3" x14ac:dyDescent="0.25">
      <c r="A73">
        <v>45</v>
      </c>
      <c r="B73">
        <v>3006.4551282051289</v>
      </c>
      <c r="C73">
        <v>441.54487179487114</v>
      </c>
    </row>
    <row r="74" spans="1:3" x14ac:dyDescent="0.25">
      <c r="A74">
        <v>46</v>
      </c>
      <c r="B74">
        <v>3391.7884615384619</v>
      </c>
      <c r="C74">
        <v>261.21153846153811</v>
      </c>
    </row>
    <row r="75" spans="1:3" x14ac:dyDescent="0.25">
      <c r="A75">
        <v>47</v>
      </c>
      <c r="B75">
        <v>3211.6217948717954</v>
      </c>
      <c r="C75">
        <v>34.378205128204627</v>
      </c>
    </row>
    <row r="76" spans="1:3" ht="15.75" thickBot="1" x14ac:dyDescent="0.3">
      <c r="A76" s="50">
        <v>48</v>
      </c>
      <c r="B76" s="50">
        <v>2790.6217948717954</v>
      </c>
      <c r="C76" s="50">
        <v>45.378205128204627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9C65-0C78-4D22-A880-B29220A3F1F4}">
  <sheetPr>
    <tabColor theme="7" tint="0.39997558519241921"/>
  </sheetPr>
  <dimension ref="A1"/>
  <sheetViews>
    <sheetView zoomScale="104" workbookViewId="0">
      <selection activeCell="P31" sqref="P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30DC-CB89-46D5-839A-3654D12698AA}">
  <sheetPr>
    <tabColor theme="7" tint="-0.499984740745262"/>
  </sheetPr>
  <dimension ref="A1:AR59"/>
  <sheetViews>
    <sheetView zoomScale="80" workbookViewId="0">
      <pane xSplit="4" ySplit="3" topLeftCell="E4" activePane="bottomRight" state="frozen"/>
      <selection pane="topRight" activeCell="AJ69" sqref="AJ69"/>
      <selection pane="bottomLeft" activeCell="AJ69" sqref="AJ69"/>
      <selection pane="bottomRight" activeCell="AJ69" sqref="AJ69"/>
    </sheetView>
  </sheetViews>
  <sheetFormatPr defaultColWidth="9.140625" defaultRowHeight="15.75" x14ac:dyDescent="0.25"/>
  <cols>
    <col min="1" max="1" width="9.140625" style="3"/>
    <col min="2" max="2" width="9.140625" style="2" customWidth="1"/>
    <col min="3" max="3" width="11.140625" style="3" bestFit="1" customWidth="1"/>
    <col min="4" max="4" width="11.140625" style="3" customWidth="1"/>
    <col min="5" max="5" width="11.7109375" style="13" bestFit="1" customWidth="1"/>
    <col min="6" max="6" width="10.42578125" style="13" bestFit="1" customWidth="1"/>
    <col min="7" max="7" width="12.42578125" style="13" bestFit="1" customWidth="1"/>
    <col min="8" max="8" width="10.42578125" style="13" customWidth="1"/>
    <col min="9" max="9" width="13" style="13" bestFit="1" customWidth="1"/>
    <col min="10" max="10" width="15.85546875" style="13" bestFit="1" customWidth="1"/>
    <col min="11" max="11" width="15.7109375" style="13" bestFit="1" customWidth="1"/>
    <col min="12" max="12" width="15.7109375" style="13" customWidth="1"/>
    <col min="13" max="13" width="11.5703125" style="13" bestFit="1" customWidth="1"/>
    <col min="14" max="14" width="10.85546875" style="13" bestFit="1" customWidth="1"/>
    <col min="15" max="15" width="13.85546875" style="13" bestFit="1" customWidth="1"/>
    <col min="16" max="16" width="13.85546875" style="13" customWidth="1"/>
    <col min="17" max="17" width="11.7109375" style="13" customWidth="1"/>
    <col min="18" max="18" width="9.7109375" style="13" customWidth="1"/>
    <col min="19" max="19" width="12.42578125" style="13" bestFit="1" customWidth="1"/>
    <col min="20" max="20" width="14.42578125" style="13" bestFit="1" customWidth="1"/>
    <col min="21" max="21" width="12" style="13" bestFit="1" customWidth="1"/>
    <col min="22" max="22" width="8.140625" style="13" bestFit="1" customWidth="1"/>
    <col min="23" max="23" width="12.42578125" style="13" bestFit="1" customWidth="1"/>
    <col min="24" max="24" width="7.140625" style="13" bestFit="1" customWidth="1"/>
    <col min="25" max="25" width="12.28515625" style="13" customWidth="1"/>
    <col min="26" max="26" width="12.5703125" style="13" customWidth="1"/>
    <col min="27" max="27" width="9.140625" style="13"/>
    <col min="28" max="28" width="10.5703125" style="13" customWidth="1"/>
    <col min="29" max="29" width="13.85546875" style="13" bestFit="1" customWidth="1"/>
    <col min="30" max="30" width="10" style="13" bestFit="1" customWidth="1"/>
    <col min="31" max="31" width="14.28515625" style="20" customWidth="1"/>
    <col min="32" max="32" width="9.140625" style="13"/>
    <col min="33" max="33" width="12.28515625" style="13" bestFit="1" customWidth="1"/>
    <col min="34" max="35" width="9.140625" style="13"/>
    <col min="36" max="36" width="9.140625" style="13" customWidth="1"/>
    <col min="37" max="38" width="9.140625" style="13"/>
    <col min="39" max="39" width="11.42578125" style="13" bestFit="1" customWidth="1"/>
    <col min="40" max="40" width="11.28515625" style="18" bestFit="1" customWidth="1"/>
    <col min="41" max="41" width="10.140625" style="18" bestFit="1" customWidth="1"/>
    <col min="42" max="42" width="9.140625" style="13"/>
    <col min="43" max="43" width="10.7109375" style="13" bestFit="1" customWidth="1"/>
    <col min="44" max="16384" width="9.140625" style="13"/>
  </cols>
  <sheetData>
    <row r="1" spans="1:44" x14ac:dyDescent="0.25">
      <c r="F1" s="25" t="s">
        <v>1</v>
      </c>
      <c r="G1" s="25" t="s">
        <v>2</v>
      </c>
      <c r="H1" s="25" t="s">
        <v>3</v>
      </c>
      <c r="J1" s="26" t="s">
        <v>1</v>
      </c>
      <c r="K1" s="26" t="s">
        <v>2</v>
      </c>
      <c r="L1" s="26" t="s">
        <v>3</v>
      </c>
      <c r="N1" s="27" t="s">
        <v>1</v>
      </c>
      <c r="O1" s="27" t="s">
        <v>2</v>
      </c>
      <c r="P1" s="27" t="s">
        <v>3</v>
      </c>
      <c r="R1" s="28" t="s">
        <v>1</v>
      </c>
      <c r="S1" s="28" t="s">
        <v>2</v>
      </c>
      <c r="T1" s="28" t="s">
        <v>3</v>
      </c>
      <c r="U1" s="32" t="s">
        <v>14</v>
      </c>
      <c r="V1" s="29" t="s">
        <v>1</v>
      </c>
      <c r="W1" s="29" t="s">
        <v>2</v>
      </c>
      <c r="X1" s="29" t="s">
        <v>3</v>
      </c>
      <c r="Y1" s="36"/>
      <c r="Z1" s="22" t="s">
        <v>12</v>
      </c>
      <c r="AC1" s="13" t="s">
        <v>15</v>
      </c>
      <c r="AD1" s="30">
        <v>10.476000000000001</v>
      </c>
      <c r="AF1" s="35" t="s">
        <v>1</v>
      </c>
      <c r="AG1" s="35" t="s">
        <v>2</v>
      </c>
      <c r="AH1" s="35" t="s">
        <v>3</v>
      </c>
      <c r="AI1" s="13" t="s">
        <v>16</v>
      </c>
      <c r="AJ1" s="13" t="s">
        <v>16</v>
      </c>
      <c r="AK1" s="13" t="s">
        <v>16</v>
      </c>
      <c r="AL1" s="13" t="s">
        <v>16</v>
      </c>
      <c r="AM1" s="13" t="s">
        <v>17</v>
      </c>
      <c r="AP1" s="70" t="s">
        <v>1</v>
      </c>
      <c r="AQ1" s="70" t="s">
        <v>2</v>
      </c>
      <c r="AR1" s="70" t="s">
        <v>3</v>
      </c>
    </row>
    <row r="2" spans="1:44" ht="16.5" thickBot="1" x14ac:dyDescent="0.3">
      <c r="F2" s="13">
        <f>AVERAGE(F5:F51)</f>
        <v>207.75531914893617</v>
      </c>
      <c r="G2" s="13">
        <f>AVERAGE(G5:G51)</f>
        <v>49385.324468085106</v>
      </c>
      <c r="H2" s="24">
        <f>AVERAGE(H5:H51)</f>
        <v>7.9856834331033869E-2</v>
      </c>
      <c r="J2" s="13">
        <f>AVERAGE(J7:J51)</f>
        <v>181.13703703703706</v>
      </c>
      <c r="K2" s="13">
        <f>AVERAGE(K7:K51)</f>
        <v>49212.491975308643</v>
      </c>
      <c r="L2" s="24">
        <f>AVERAGE(L7:L51)</f>
        <v>6.9593415380791473E-2</v>
      </c>
      <c r="N2" s="13">
        <f>AVERAGE(N8:N51)</f>
        <v>150.78693181818181</v>
      </c>
      <c r="O2" s="13">
        <f t="shared" ref="O2:T2" si="0">AVERAGE(O8:O51)</f>
        <v>34317.55433238636</v>
      </c>
      <c r="P2" s="24">
        <f t="shared" si="0"/>
        <v>5.6915599785665301E-2</v>
      </c>
      <c r="R2" s="13">
        <f t="shared" si="0"/>
        <v>166.8909090909091</v>
      </c>
      <c r="S2" s="13">
        <f t="shared" si="0"/>
        <v>41406.19386363637</v>
      </c>
      <c r="T2" s="24">
        <f t="shared" si="0"/>
        <v>6.3446297184604483E-2</v>
      </c>
      <c r="U2" s="31">
        <v>0.22812515644158776</v>
      </c>
      <c r="V2" s="13">
        <f t="shared" ref="V2:X2" si="1">AVERAGE(V5:V51)</f>
        <v>159.52186853819919</v>
      </c>
      <c r="W2" s="13">
        <f t="shared" si="1"/>
        <v>38942.028314350428</v>
      </c>
      <c r="X2" s="24">
        <f t="shared" si="1"/>
        <v>6.0777024584502272E-2</v>
      </c>
      <c r="Y2" s="24"/>
      <c r="AC2" s="1" t="s">
        <v>18</v>
      </c>
      <c r="AD2" s="20">
        <v>2363.9</v>
      </c>
      <c r="AF2" s="13">
        <f>AVERAGE(AF4:AF51)</f>
        <v>118.07244034388229</v>
      </c>
      <c r="AG2" s="13">
        <f t="shared" ref="AG2:AH2" si="2">AVERAGE(AG4:AG51)</f>
        <v>23241.525072405795</v>
      </c>
      <c r="AH2" s="24">
        <f t="shared" si="2"/>
        <v>4.517968560286359E-2</v>
      </c>
      <c r="AI2" s="148">
        <v>11.025568181818189</v>
      </c>
      <c r="AJ2" s="148">
        <v>234.95170454545462</v>
      </c>
      <c r="AK2" s="148">
        <v>398.00946969696963</v>
      </c>
      <c r="AL2" s="148">
        <v>258.77556818181824</v>
      </c>
      <c r="AM2" s="148">
        <v>2138.4857954545455</v>
      </c>
      <c r="AN2" s="19" t="s">
        <v>19</v>
      </c>
      <c r="AP2" s="13">
        <f>AVERAGE(AP4:AP51)</f>
        <v>85.558080808080831</v>
      </c>
      <c r="AQ2" s="13">
        <f t="shared" ref="AQ2:AR2" si="3">AVERAGE(AQ4:AQ51)</f>
        <v>12401.042889835859</v>
      </c>
      <c r="AR2" s="24">
        <f t="shared" si="3"/>
        <v>3.2193543527874603E-2</v>
      </c>
    </row>
    <row r="3" spans="1:44" s="48" customFormat="1" ht="45" x14ac:dyDescent="0.25">
      <c r="A3" s="37" t="s">
        <v>48</v>
      </c>
      <c r="B3" s="38" t="s">
        <v>21</v>
      </c>
      <c r="C3" s="37" t="s">
        <v>22</v>
      </c>
      <c r="D3" s="37" t="s">
        <v>116</v>
      </c>
      <c r="E3" s="39" t="s">
        <v>24</v>
      </c>
      <c r="F3" s="39" t="s">
        <v>25</v>
      </c>
      <c r="G3" s="39" t="s">
        <v>26</v>
      </c>
      <c r="H3" s="39" t="s">
        <v>27</v>
      </c>
      <c r="I3" s="40" t="s">
        <v>28</v>
      </c>
      <c r="J3" s="40" t="s">
        <v>29</v>
      </c>
      <c r="K3" s="40" t="s">
        <v>30</v>
      </c>
      <c r="L3" s="40" t="s">
        <v>31</v>
      </c>
      <c r="M3" s="41" t="s">
        <v>32</v>
      </c>
      <c r="N3" s="41" t="s">
        <v>33</v>
      </c>
      <c r="O3" s="41" t="s">
        <v>34</v>
      </c>
      <c r="P3" s="41" t="s">
        <v>35</v>
      </c>
      <c r="Q3" s="42" t="s">
        <v>10</v>
      </c>
      <c r="R3" s="42" t="s">
        <v>25</v>
      </c>
      <c r="S3" s="42" t="s">
        <v>26</v>
      </c>
      <c r="T3" s="42" t="s">
        <v>36</v>
      </c>
      <c r="U3" s="43" t="s">
        <v>37</v>
      </c>
      <c r="V3" s="43" t="s">
        <v>25</v>
      </c>
      <c r="W3" s="43" t="s">
        <v>26</v>
      </c>
      <c r="X3" s="43" t="s">
        <v>27</v>
      </c>
      <c r="Y3" s="44" t="s">
        <v>38</v>
      </c>
      <c r="Z3" s="45" t="s">
        <v>39</v>
      </c>
      <c r="AA3" s="44" t="s">
        <v>97</v>
      </c>
      <c r="AB3" s="46" t="s">
        <v>98</v>
      </c>
      <c r="AC3" s="46" t="s">
        <v>99</v>
      </c>
      <c r="AD3" s="46" t="s">
        <v>43</v>
      </c>
      <c r="AE3" s="47" t="s">
        <v>100</v>
      </c>
      <c r="AF3" s="44" t="s">
        <v>25</v>
      </c>
      <c r="AG3" s="44" t="s">
        <v>26</v>
      </c>
      <c r="AH3" s="44" t="s">
        <v>27</v>
      </c>
      <c r="AI3" s="55" t="s">
        <v>48</v>
      </c>
      <c r="AJ3" s="56" t="s">
        <v>49</v>
      </c>
      <c r="AK3" s="56" t="s">
        <v>50</v>
      </c>
      <c r="AL3" s="56" t="s">
        <v>51</v>
      </c>
      <c r="AM3" s="56" t="s">
        <v>52</v>
      </c>
      <c r="AN3" s="76" t="s">
        <v>53</v>
      </c>
      <c r="AO3" s="76" t="s">
        <v>54</v>
      </c>
      <c r="AP3" s="57" t="s">
        <v>25</v>
      </c>
      <c r="AQ3" s="57" t="s">
        <v>26</v>
      </c>
      <c r="AR3" s="57" t="s">
        <v>27</v>
      </c>
    </row>
    <row r="4" spans="1:44" x14ac:dyDescent="0.25">
      <c r="A4" s="3">
        <v>1</v>
      </c>
      <c r="B4" s="6" t="s">
        <v>101</v>
      </c>
      <c r="C4" s="3">
        <v>1</v>
      </c>
      <c r="D4" s="5">
        <v>2496</v>
      </c>
      <c r="AB4" s="30">
        <f>SUMIFS($AA$6:$AA$50,$C$6:$C$50,$C4)/COUNTIF($C$6:$C$51,C4)</f>
        <v>1.002857655874692</v>
      </c>
      <c r="AC4" s="13">
        <f>D4/AB4</f>
        <v>2488.8876156835936</v>
      </c>
      <c r="AD4" s="13">
        <f>A4*$AD$1+$AD$2</f>
        <v>2374.3760000000002</v>
      </c>
      <c r="AE4" s="21">
        <f>AB4*AD4</f>
        <v>2381.1611495251277</v>
      </c>
      <c r="AF4" s="23">
        <f>ABS(D4-AE4)</f>
        <v>114.83885047487229</v>
      </c>
      <c r="AG4" s="23">
        <f>AF4^2</f>
        <v>13187.961578390075</v>
      </c>
      <c r="AH4" s="34">
        <f>AF4/D4</f>
        <v>4.600915483768922E-2</v>
      </c>
      <c r="AI4" s="3">
        <v>0</v>
      </c>
      <c r="AJ4" s="49">
        <f>IF($C4=1,1,0)</f>
        <v>1</v>
      </c>
      <c r="AK4" s="49">
        <f>IF($C4=2,1,0)</f>
        <v>0</v>
      </c>
      <c r="AL4" s="49">
        <f>IF($C4=3,1,0)</f>
        <v>0</v>
      </c>
      <c r="AM4" s="49">
        <f>IF($C4=4,1,0)</f>
        <v>0</v>
      </c>
      <c r="AN4" s="53">
        <v>2373.4375</v>
      </c>
      <c r="AO4" s="53">
        <v>122.5625</v>
      </c>
      <c r="AP4" s="13">
        <f>ABS(AO4)</f>
        <v>122.5625</v>
      </c>
      <c r="AQ4" s="13">
        <f>AP4^2</f>
        <v>15021.56640625</v>
      </c>
      <c r="AR4" s="24">
        <f>AP4/D4</f>
        <v>4.9103565705128208E-2</v>
      </c>
    </row>
    <row r="5" spans="1:44" x14ac:dyDescent="0.25">
      <c r="A5" s="3">
        <v>2</v>
      </c>
      <c r="C5" s="3">
        <v>2</v>
      </c>
      <c r="D5" s="5">
        <v>2556</v>
      </c>
      <c r="E5" s="13">
        <f>D4</f>
        <v>2496</v>
      </c>
      <c r="F5" s="13">
        <f t="shared" ref="F5:F51" si="4">ABS(D5-E5)</f>
        <v>60</v>
      </c>
      <c r="G5" s="13">
        <f>F5^2</f>
        <v>3600</v>
      </c>
      <c r="H5" s="24">
        <f>F5/D5</f>
        <v>2.3474178403755867E-2</v>
      </c>
      <c r="U5" s="13">
        <f>D4</f>
        <v>2496</v>
      </c>
      <c r="V5" s="13">
        <f>ABS(D5-U5)</f>
        <v>60</v>
      </c>
      <c r="W5" s="13">
        <f>V5^2</f>
        <v>3600</v>
      </c>
      <c r="X5" s="24">
        <f>V5/D5</f>
        <v>2.3474178403755867E-2</v>
      </c>
      <c r="Y5" s="24"/>
      <c r="AB5" s="30">
        <f t="shared" ref="AB5:AB59" si="5">SUMIFS($AA$6:$AA$50,$C$6:$C$50,$C5)/COUNTIF($C$6:$C$51,C5)</f>
        <v>1.067830956214898</v>
      </c>
      <c r="AC5" s="13">
        <f t="shared" ref="AC5:AC50" si="6">D5/AB5</f>
        <v>2393.6372935470622</v>
      </c>
      <c r="AD5" s="13">
        <f t="shared" ref="AD5:AD59" si="7">A5*$AD$1+$AD$2</f>
        <v>2384.8520000000003</v>
      </c>
      <c r="AE5" s="21">
        <f t="shared" ref="AE5:AE59" si="8">AB5*AD5</f>
        <v>2546.6187915910123</v>
      </c>
      <c r="AF5" s="23">
        <f t="shared" ref="AF5:AF51" si="9">ABS(D5-AE5)</f>
        <v>9.3812084089877317</v>
      </c>
      <c r="AG5" s="23">
        <f t="shared" ref="AG5:AG51" si="10">AF5^2</f>
        <v>88.00707121286213</v>
      </c>
      <c r="AH5" s="34">
        <f t="shared" ref="AH5:AH51" si="11">AF5/D5</f>
        <v>3.6702693305898796E-3</v>
      </c>
      <c r="AI5" s="3">
        <v>1</v>
      </c>
      <c r="AJ5" s="49">
        <f t="shared" ref="AJ5:AJ59" si="12">IF($C5=1,1,0)</f>
        <v>0</v>
      </c>
      <c r="AK5" s="49">
        <f t="shared" ref="AK5:AK59" si="13">IF($C5=2,1,0)</f>
        <v>1</v>
      </c>
      <c r="AL5" s="49">
        <f t="shared" ref="AL5:AL59" si="14">IF($C5=3,1,0)</f>
        <v>0</v>
      </c>
      <c r="AM5" s="49">
        <f t="shared" ref="AM5:AM59" si="15">IF($C5=4,1,0)</f>
        <v>0</v>
      </c>
      <c r="AN5" s="53">
        <v>2547.520833333333</v>
      </c>
      <c r="AO5" s="53">
        <v>8.4791666666669698</v>
      </c>
      <c r="AP5" s="13">
        <f t="shared" ref="AP5:AP51" si="16">ABS(AO5)</f>
        <v>8.4791666666669698</v>
      </c>
      <c r="AQ5" s="13">
        <f>AP5^2</f>
        <v>71.896267361116259</v>
      </c>
      <c r="AR5" s="24">
        <f t="shared" ref="AR5:AR51" si="17">AP5/D5</f>
        <v>3.3173578508086735E-3</v>
      </c>
    </row>
    <row r="6" spans="1:44" x14ac:dyDescent="0.25">
      <c r="A6" s="3">
        <v>3</v>
      </c>
      <c r="C6" s="3">
        <v>3</v>
      </c>
      <c r="D6" s="5">
        <v>2451</v>
      </c>
      <c r="E6" s="13">
        <f t="shared" ref="E6:E52" si="18">D5</f>
        <v>2556</v>
      </c>
      <c r="F6" s="13">
        <f t="shared" si="4"/>
        <v>105</v>
      </c>
      <c r="G6" s="13">
        <f t="shared" ref="G6:G51" si="19">F6^2</f>
        <v>11025</v>
      </c>
      <c r="H6" s="24">
        <f t="shared" ref="H6:H51" si="20">F6/D6</f>
        <v>4.2839657282741736E-2</v>
      </c>
      <c r="U6" s="13">
        <f t="shared" ref="U6:U52" si="21">D5*$U$2+U5*(1-$U$2)</f>
        <v>2509.6875093864951</v>
      </c>
      <c r="V6" s="13">
        <f t="shared" ref="V6:V51" si="22">ABS(D6-U6)</f>
        <v>58.687509386495094</v>
      </c>
      <c r="W6" s="13">
        <f t="shared" ref="W6:W51" si="23">V6^2</f>
        <v>3444.2237579899497</v>
      </c>
      <c r="X6" s="24">
        <f t="shared" ref="X6:X51" si="24">V6/D6</f>
        <v>2.3944312275191795E-2</v>
      </c>
      <c r="Y6" s="13">
        <f>AVERAGE(D4:D7)</f>
        <v>2422</v>
      </c>
      <c r="Z6" s="23">
        <f>AVERAGE(Y6:Y7)</f>
        <v>2429.5</v>
      </c>
      <c r="AA6" s="33">
        <f>D6/Z6</f>
        <v>1.0088495575221239</v>
      </c>
      <c r="AB6" s="30">
        <f t="shared" si="5"/>
        <v>1.0133647454436872</v>
      </c>
      <c r="AC6" s="13">
        <f t="shared" si="6"/>
        <v>2418.6750239933253</v>
      </c>
      <c r="AD6" s="13">
        <f t="shared" si="7"/>
        <v>2395.328</v>
      </c>
      <c r="AE6" s="21">
        <f t="shared" si="8"/>
        <v>2427.3409489741362</v>
      </c>
      <c r="AF6" s="23">
        <f t="shared" si="9"/>
        <v>23.659051025863846</v>
      </c>
      <c r="AG6" s="23">
        <f t="shared" si="10"/>
        <v>559.75069544442908</v>
      </c>
      <c r="AH6" s="34">
        <f t="shared" si="11"/>
        <v>9.6528155960276807E-3</v>
      </c>
      <c r="AI6" s="3">
        <v>2</v>
      </c>
      <c r="AJ6" s="49">
        <f t="shared" si="12"/>
        <v>0</v>
      </c>
      <c r="AK6" s="49">
        <f t="shared" si="13"/>
        <v>0</v>
      </c>
      <c r="AL6" s="49">
        <f t="shared" si="14"/>
        <v>1</v>
      </c>
      <c r="AM6" s="49">
        <f t="shared" si="15"/>
        <v>0</v>
      </c>
      <c r="AN6" s="53">
        <v>2419.3125</v>
      </c>
      <c r="AO6" s="53">
        <v>31.6875</v>
      </c>
      <c r="AP6" s="13">
        <f t="shared" si="16"/>
        <v>31.6875</v>
      </c>
      <c r="AQ6" s="13">
        <f t="shared" ref="AQ6:AQ51" si="25">AP6^2</f>
        <v>1004.09765625</v>
      </c>
      <c r="AR6" s="24">
        <f>AP6/D6</f>
        <v>1.2928396572827417E-2</v>
      </c>
    </row>
    <row r="7" spans="1:44" x14ac:dyDescent="0.25">
      <c r="A7" s="3">
        <v>4</v>
      </c>
      <c r="B7" s="4"/>
      <c r="C7" s="3">
        <v>4</v>
      </c>
      <c r="D7" s="5">
        <v>2185</v>
      </c>
      <c r="E7" s="13">
        <f t="shared" si="18"/>
        <v>2451</v>
      </c>
      <c r="F7" s="13">
        <f t="shared" si="4"/>
        <v>266</v>
      </c>
      <c r="G7" s="13">
        <f t="shared" si="19"/>
        <v>70756</v>
      </c>
      <c r="H7" s="24">
        <f t="shared" si="20"/>
        <v>0.12173913043478261</v>
      </c>
      <c r="I7" s="13">
        <f t="shared" ref="I7:I52" si="26">AVERAGE(D4:D6)</f>
        <v>2501</v>
      </c>
      <c r="J7" s="13">
        <f t="shared" ref="J7:J51" si="27">ABS(D7-I7)</f>
        <v>316</v>
      </c>
      <c r="K7" s="13">
        <f t="shared" ref="K7:K51" si="28">J7^2</f>
        <v>99856</v>
      </c>
      <c r="L7" s="24">
        <f>J7/D7</f>
        <v>0.14462242562929062</v>
      </c>
      <c r="U7" s="13">
        <f t="shared" si="21"/>
        <v>2496.2994121265338</v>
      </c>
      <c r="V7" s="13">
        <f t="shared" si="22"/>
        <v>311.29941212653375</v>
      </c>
      <c r="W7" s="13">
        <f t="shared" si="23"/>
        <v>96907.323990325516</v>
      </c>
      <c r="X7" s="24">
        <f t="shared" si="24"/>
        <v>0.14247112683136556</v>
      </c>
      <c r="Y7" s="13">
        <f t="shared" ref="Y7:Y50" si="29">AVERAGE(D5:D8)</f>
        <v>2437</v>
      </c>
      <c r="Z7" s="23">
        <f t="shared" ref="Z7:Z50" si="30">AVERAGE(Y7:Y8)</f>
        <v>2446.625</v>
      </c>
      <c r="AA7" s="33">
        <f t="shared" ref="AA7:AA50" si="31">D7/Z7</f>
        <v>0.89306698002350171</v>
      </c>
      <c r="AB7" s="30">
        <f t="shared" si="5"/>
        <v>0.83858173371390565</v>
      </c>
      <c r="AC7" s="13">
        <f t="shared" si="6"/>
        <v>2605.5897858913349</v>
      </c>
      <c r="AD7" s="13">
        <f t="shared" si="7"/>
        <v>2405.8040000000001</v>
      </c>
      <c r="AE7" s="21">
        <f t="shared" si="8"/>
        <v>2017.4632892958491</v>
      </c>
      <c r="AF7" s="23">
        <f t="shared" si="9"/>
        <v>167.53671070415089</v>
      </c>
      <c r="AG7" s="23">
        <f t="shared" si="10"/>
        <v>28068.54943356635</v>
      </c>
      <c r="AH7" s="34">
        <f t="shared" si="11"/>
        <v>7.6675840139199494E-2</v>
      </c>
      <c r="AI7" s="3">
        <v>3</v>
      </c>
      <c r="AJ7" s="49">
        <f t="shared" si="12"/>
        <v>0</v>
      </c>
      <c r="AK7" s="49">
        <f t="shared" si="13"/>
        <v>0</v>
      </c>
      <c r="AL7" s="49">
        <f t="shared" si="14"/>
        <v>0</v>
      </c>
      <c r="AM7" s="49">
        <f t="shared" si="15"/>
        <v>1</v>
      </c>
      <c r="AN7" s="53">
        <v>2171.5625</v>
      </c>
      <c r="AO7" s="53">
        <v>13.4375</v>
      </c>
      <c r="AP7" s="13">
        <f t="shared" si="16"/>
        <v>13.4375</v>
      </c>
      <c r="AQ7" s="13">
        <f t="shared" si="25"/>
        <v>180.56640625</v>
      </c>
      <c r="AR7" s="24">
        <f t="shared" si="17"/>
        <v>6.1498855835240276E-3</v>
      </c>
    </row>
    <row r="8" spans="1:44" x14ac:dyDescent="0.25">
      <c r="A8" s="3">
        <v>5</v>
      </c>
      <c r="B8" s="6" t="s">
        <v>102</v>
      </c>
      <c r="C8" s="3">
        <v>1</v>
      </c>
      <c r="D8" s="5">
        <v>2556</v>
      </c>
      <c r="E8" s="13">
        <f t="shared" si="18"/>
        <v>2185</v>
      </c>
      <c r="F8" s="13">
        <f t="shared" si="4"/>
        <v>371</v>
      </c>
      <c r="G8" s="13">
        <f t="shared" si="19"/>
        <v>137641</v>
      </c>
      <c r="H8" s="24">
        <f t="shared" si="20"/>
        <v>0.14514866979655713</v>
      </c>
      <c r="I8" s="13">
        <f t="shared" si="26"/>
        <v>2397.3333333333335</v>
      </c>
      <c r="J8" s="13">
        <f t="shared" si="27"/>
        <v>158.66666666666652</v>
      </c>
      <c r="K8" s="13">
        <f t="shared" si="28"/>
        <v>25175.111111111062</v>
      </c>
      <c r="L8" s="24">
        <f t="shared" ref="L8:L51" si="32">J8/D8</f>
        <v>6.2076160667709906E-2</v>
      </c>
      <c r="M8" s="13">
        <f t="shared" ref="M8:M52" si="33">AVERAGE(D4:D7)</f>
        <v>2422</v>
      </c>
      <c r="N8" s="13">
        <f t="shared" ref="N8:N51" si="34">ABS(D8-M8)</f>
        <v>134</v>
      </c>
      <c r="O8" s="13">
        <f>N8^2</f>
        <v>17956</v>
      </c>
      <c r="P8" s="24">
        <f>N8/D8</f>
        <v>5.242566510172144E-2</v>
      </c>
      <c r="Q8" s="13">
        <f t="shared" ref="Q8:Q52" si="35">(D7*4+D6*3+D5*2+D4*1)/10</f>
        <v>2370.1</v>
      </c>
      <c r="R8" s="13">
        <f t="shared" ref="R8:R51" si="36">ABS(D8-Q8)</f>
        <v>185.90000000000009</v>
      </c>
      <c r="S8" s="13">
        <f>R8^2</f>
        <v>34558.810000000034</v>
      </c>
      <c r="T8" s="24">
        <f>R8/D8</f>
        <v>7.2730829420970297E-2</v>
      </c>
      <c r="U8" s="13">
        <f t="shared" si="21"/>
        <v>2425.2841850349937</v>
      </c>
      <c r="V8" s="13">
        <f t="shared" si="22"/>
        <v>130.7158149650063</v>
      </c>
      <c r="W8" s="13">
        <f t="shared" si="23"/>
        <v>17086.624281965767</v>
      </c>
      <c r="X8" s="24">
        <f t="shared" si="24"/>
        <v>5.1140772678014985E-2</v>
      </c>
      <c r="Y8" s="13">
        <f t="shared" si="29"/>
        <v>2456.25</v>
      </c>
      <c r="Z8" s="23">
        <f t="shared" si="30"/>
        <v>2467.5</v>
      </c>
      <c r="AA8" s="33">
        <f t="shared" si="31"/>
        <v>1.0358662613981764</v>
      </c>
      <c r="AB8" s="30">
        <f t="shared" si="5"/>
        <v>1.002857655874692</v>
      </c>
      <c r="AC8" s="13">
        <f t="shared" si="6"/>
        <v>2548.7166449067568</v>
      </c>
      <c r="AD8" s="13">
        <f t="shared" si="7"/>
        <v>2416.2800000000002</v>
      </c>
      <c r="AE8" s="21">
        <f t="shared" si="8"/>
        <v>2423.184896736901</v>
      </c>
      <c r="AF8" s="23">
        <f t="shared" si="9"/>
        <v>132.81510326309899</v>
      </c>
      <c r="AG8" s="23">
        <f t="shared" si="10"/>
        <v>17639.85165478765</v>
      </c>
      <c r="AH8" s="34">
        <f t="shared" si="11"/>
        <v>5.1962090478520732E-2</v>
      </c>
      <c r="AI8" s="3">
        <v>4</v>
      </c>
      <c r="AJ8" s="49">
        <f t="shared" si="12"/>
        <v>1</v>
      </c>
      <c r="AK8" s="49">
        <f t="shared" si="13"/>
        <v>0</v>
      </c>
      <c r="AL8" s="49">
        <f t="shared" si="14"/>
        <v>0</v>
      </c>
      <c r="AM8" s="49">
        <f t="shared" si="15"/>
        <v>0</v>
      </c>
      <c r="AN8" s="53">
        <v>2417.539772727273</v>
      </c>
      <c r="AO8" s="53">
        <v>138.46022727272702</v>
      </c>
      <c r="AP8" s="13">
        <f t="shared" si="16"/>
        <v>138.46022727272702</v>
      </c>
      <c r="AQ8" s="13">
        <f t="shared" si="25"/>
        <v>19171.234536415221</v>
      </c>
      <c r="AR8" s="24">
        <f t="shared" si="17"/>
        <v>5.4170667947076298E-2</v>
      </c>
    </row>
    <row r="9" spans="1:44" x14ac:dyDescent="0.25">
      <c r="A9" s="3">
        <v>6</v>
      </c>
      <c r="C9" s="3">
        <v>2</v>
      </c>
      <c r="D9" s="5">
        <v>2633</v>
      </c>
      <c r="E9" s="13">
        <f t="shared" si="18"/>
        <v>2556</v>
      </c>
      <c r="F9" s="13">
        <f t="shared" si="4"/>
        <v>77</v>
      </c>
      <c r="G9" s="13">
        <f t="shared" si="19"/>
        <v>5929</v>
      </c>
      <c r="H9" s="24">
        <f t="shared" si="20"/>
        <v>2.9244208127611089E-2</v>
      </c>
      <c r="I9" s="13">
        <f t="shared" si="26"/>
        <v>2397.3333333333335</v>
      </c>
      <c r="J9" s="13">
        <f t="shared" si="27"/>
        <v>235.66666666666652</v>
      </c>
      <c r="K9" s="13">
        <f t="shared" si="28"/>
        <v>55538.777777777708</v>
      </c>
      <c r="L9" s="24">
        <f t="shared" si="32"/>
        <v>8.9505000632991466E-2</v>
      </c>
      <c r="M9" s="13">
        <f t="shared" si="33"/>
        <v>2437</v>
      </c>
      <c r="N9" s="13">
        <f t="shared" si="34"/>
        <v>196</v>
      </c>
      <c r="O9" s="13">
        <f t="shared" ref="O9:O51" si="37">N9^2</f>
        <v>38416</v>
      </c>
      <c r="P9" s="24">
        <f t="shared" ref="P9:P51" si="38">N9/D9</f>
        <v>7.4439802506646405E-2</v>
      </c>
      <c r="Q9" s="13">
        <f t="shared" si="35"/>
        <v>2423.6999999999998</v>
      </c>
      <c r="R9" s="13">
        <f t="shared" si="36"/>
        <v>209.30000000000018</v>
      </c>
      <c r="S9" s="13">
        <f t="shared" ref="S9:S51" si="39">R9^2</f>
        <v>43806.490000000078</v>
      </c>
      <c r="T9" s="24">
        <f t="shared" ref="T9:T51" si="40">R9/D9</f>
        <v>7.9491074819597482E-2</v>
      </c>
      <c r="U9" s="13">
        <f t="shared" si="21"/>
        <v>2455.1037507732754</v>
      </c>
      <c r="V9" s="13">
        <f t="shared" si="22"/>
        <v>177.89624922672465</v>
      </c>
      <c r="W9" s="13">
        <f t="shared" si="23"/>
        <v>31647.075488936931</v>
      </c>
      <c r="X9" s="24">
        <f t="shared" si="24"/>
        <v>6.7564090097502721E-2</v>
      </c>
      <c r="Y9" s="13">
        <f t="shared" si="29"/>
        <v>2478.75</v>
      </c>
      <c r="Z9" s="23">
        <f t="shared" si="30"/>
        <v>2483</v>
      </c>
      <c r="AA9" s="33">
        <f t="shared" si="31"/>
        <v>1.0604107933950866</v>
      </c>
      <c r="AB9" s="30">
        <f t="shared" si="5"/>
        <v>1.067830956214898</v>
      </c>
      <c r="AC9" s="13">
        <f t="shared" si="6"/>
        <v>2465.7460852540748</v>
      </c>
      <c r="AD9" s="13">
        <f t="shared" si="7"/>
        <v>2426.7560000000003</v>
      </c>
      <c r="AE9" s="21">
        <f t="shared" si="8"/>
        <v>2591.3651799802415</v>
      </c>
      <c r="AF9" s="23">
        <f t="shared" si="9"/>
        <v>41.634820019758536</v>
      </c>
      <c r="AG9" s="23">
        <f t="shared" si="10"/>
        <v>1733.4582380776862</v>
      </c>
      <c r="AH9" s="34">
        <f t="shared" si="11"/>
        <v>1.5812692753421394E-2</v>
      </c>
      <c r="AI9" s="3">
        <v>5</v>
      </c>
      <c r="AJ9" s="49">
        <f t="shared" si="12"/>
        <v>0</v>
      </c>
      <c r="AK9" s="49">
        <f t="shared" si="13"/>
        <v>1</v>
      </c>
      <c r="AL9" s="49">
        <f t="shared" si="14"/>
        <v>0</v>
      </c>
      <c r="AM9" s="49">
        <f t="shared" si="15"/>
        <v>0</v>
      </c>
      <c r="AN9" s="53">
        <v>2591.623106060606</v>
      </c>
      <c r="AO9" s="53">
        <v>41.376893939393995</v>
      </c>
      <c r="AP9" s="13">
        <f t="shared" si="16"/>
        <v>41.376893939393995</v>
      </c>
      <c r="AQ9" s="13">
        <f t="shared" si="25"/>
        <v>1712.0473520718595</v>
      </c>
      <c r="AR9" s="24">
        <f t="shared" si="17"/>
        <v>1.5714733740749713E-2</v>
      </c>
    </row>
    <row r="10" spans="1:44" x14ac:dyDescent="0.25">
      <c r="A10" s="3">
        <v>7</v>
      </c>
      <c r="C10" s="3">
        <v>3</v>
      </c>
      <c r="D10" s="5">
        <v>2541</v>
      </c>
      <c r="E10" s="13">
        <f t="shared" si="18"/>
        <v>2633</v>
      </c>
      <c r="F10" s="13">
        <f t="shared" si="4"/>
        <v>92</v>
      </c>
      <c r="G10" s="13">
        <f t="shared" si="19"/>
        <v>8464</v>
      </c>
      <c r="H10" s="24">
        <f t="shared" si="20"/>
        <v>3.6206218024399842E-2</v>
      </c>
      <c r="I10" s="13">
        <f t="shared" si="26"/>
        <v>2458</v>
      </c>
      <c r="J10" s="13">
        <f t="shared" si="27"/>
        <v>83</v>
      </c>
      <c r="K10" s="13">
        <f t="shared" si="28"/>
        <v>6889</v>
      </c>
      <c r="L10" s="24">
        <f t="shared" si="32"/>
        <v>3.2664305391578122E-2</v>
      </c>
      <c r="M10" s="13">
        <f t="shared" si="33"/>
        <v>2456.25</v>
      </c>
      <c r="N10" s="13">
        <f t="shared" si="34"/>
        <v>84.75</v>
      </c>
      <c r="O10" s="13">
        <f t="shared" si="37"/>
        <v>7182.5625</v>
      </c>
      <c r="P10" s="24">
        <f t="shared" si="38"/>
        <v>3.3353010625737901E-2</v>
      </c>
      <c r="Q10" s="13">
        <f t="shared" si="35"/>
        <v>2502.1</v>
      </c>
      <c r="R10" s="13">
        <f t="shared" si="36"/>
        <v>38.900000000000091</v>
      </c>
      <c r="S10" s="13">
        <f t="shared" si="39"/>
        <v>1513.2100000000071</v>
      </c>
      <c r="T10" s="24">
        <f t="shared" si="40"/>
        <v>1.5308933490751709E-2</v>
      </c>
      <c r="U10" s="13">
        <f t="shared" si="21"/>
        <v>2495.6863604584937</v>
      </c>
      <c r="V10" s="13">
        <f t="shared" si="22"/>
        <v>45.313639541506291</v>
      </c>
      <c r="W10" s="13">
        <f t="shared" si="23"/>
        <v>2053.3259284975625</v>
      </c>
      <c r="X10" s="24">
        <f t="shared" si="24"/>
        <v>1.7832994703465679E-2</v>
      </c>
      <c r="Y10" s="13">
        <f t="shared" si="29"/>
        <v>2487.25</v>
      </c>
      <c r="Z10" s="23">
        <f t="shared" si="30"/>
        <v>2476.75</v>
      </c>
      <c r="AA10" s="33">
        <f t="shared" si="31"/>
        <v>1.0259412536590289</v>
      </c>
      <c r="AB10" s="30">
        <f t="shared" si="5"/>
        <v>1.0133647454436872</v>
      </c>
      <c r="AC10" s="13">
        <f t="shared" si="6"/>
        <v>2507.488060370069</v>
      </c>
      <c r="AD10" s="13">
        <f t="shared" si="7"/>
        <v>2437.232</v>
      </c>
      <c r="AE10" s="21">
        <f t="shared" si="8"/>
        <v>2469.8049852672084</v>
      </c>
      <c r="AF10" s="23">
        <f t="shared" si="9"/>
        <v>71.195014732791606</v>
      </c>
      <c r="AG10" s="23">
        <f t="shared" si="10"/>
        <v>5068.7301228024135</v>
      </c>
      <c r="AH10" s="34">
        <f t="shared" si="11"/>
        <v>2.8018502452889258E-2</v>
      </c>
      <c r="AI10" s="3">
        <v>6</v>
      </c>
      <c r="AJ10" s="49">
        <f t="shared" si="12"/>
        <v>0</v>
      </c>
      <c r="AK10" s="49">
        <f t="shared" si="13"/>
        <v>0</v>
      </c>
      <c r="AL10" s="49">
        <f t="shared" si="14"/>
        <v>1</v>
      </c>
      <c r="AM10" s="49">
        <f t="shared" si="15"/>
        <v>0</v>
      </c>
      <c r="AN10" s="53">
        <v>2463.414772727273</v>
      </c>
      <c r="AO10" s="53">
        <v>77.585227272727025</v>
      </c>
      <c r="AP10" s="13">
        <f t="shared" si="16"/>
        <v>77.585227272727025</v>
      </c>
      <c r="AQ10" s="13">
        <f t="shared" si="25"/>
        <v>6019.4674909607056</v>
      </c>
      <c r="AR10" s="24">
        <f t="shared" si="17"/>
        <v>3.0533344066401819E-2</v>
      </c>
    </row>
    <row r="11" spans="1:44" x14ac:dyDescent="0.25">
      <c r="A11" s="3">
        <v>8</v>
      </c>
      <c r="B11" s="7"/>
      <c r="C11" s="3">
        <v>4</v>
      </c>
      <c r="D11" s="5">
        <v>2219</v>
      </c>
      <c r="E11" s="13">
        <f t="shared" si="18"/>
        <v>2541</v>
      </c>
      <c r="F11" s="13">
        <f t="shared" si="4"/>
        <v>322</v>
      </c>
      <c r="G11" s="13">
        <f t="shared" si="19"/>
        <v>103684</v>
      </c>
      <c r="H11" s="24">
        <f t="shared" si="20"/>
        <v>0.14511041009463724</v>
      </c>
      <c r="I11" s="13">
        <f t="shared" si="26"/>
        <v>2576.6666666666665</v>
      </c>
      <c r="J11" s="13">
        <f t="shared" si="27"/>
        <v>357.66666666666652</v>
      </c>
      <c r="K11" s="13">
        <f t="shared" si="28"/>
        <v>127925.44444444434</v>
      </c>
      <c r="L11" s="24">
        <f t="shared" si="32"/>
        <v>0.16118371638876364</v>
      </c>
      <c r="M11" s="13">
        <f t="shared" si="33"/>
        <v>2478.75</v>
      </c>
      <c r="N11" s="13">
        <f t="shared" si="34"/>
        <v>259.75</v>
      </c>
      <c r="O11" s="13">
        <f t="shared" si="37"/>
        <v>67470.0625</v>
      </c>
      <c r="P11" s="24">
        <f t="shared" si="38"/>
        <v>0.11705723298783235</v>
      </c>
      <c r="Q11" s="13">
        <f t="shared" si="35"/>
        <v>2536</v>
      </c>
      <c r="R11" s="13">
        <f t="shared" si="36"/>
        <v>317</v>
      </c>
      <c r="S11" s="13">
        <f t="shared" si="39"/>
        <v>100489</v>
      </c>
      <c r="T11" s="24">
        <f t="shared" si="40"/>
        <v>0.14285714285714285</v>
      </c>
      <c r="U11" s="13">
        <f t="shared" si="21"/>
        <v>2506.0235415678376</v>
      </c>
      <c r="V11" s="13">
        <f t="shared" si="22"/>
        <v>287.02354156783758</v>
      </c>
      <c r="W11" s="13">
        <f t="shared" si="23"/>
        <v>82382.513414144196</v>
      </c>
      <c r="X11" s="24">
        <f t="shared" si="24"/>
        <v>0.12934814852088219</v>
      </c>
      <c r="Y11" s="13">
        <f t="shared" si="29"/>
        <v>2466.25</v>
      </c>
      <c r="Z11" s="23">
        <f t="shared" si="30"/>
        <v>2462.5</v>
      </c>
      <c r="AA11" s="33">
        <f t="shared" si="31"/>
        <v>0.90111675126903557</v>
      </c>
      <c r="AB11" s="30">
        <f t="shared" si="5"/>
        <v>0.83858173371390565</v>
      </c>
      <c r="AC11" s="13">
        <f t="shared" si="6"/>
        <v>2646.1344324452507</v>
      </c>
      <c r="AD11" s="13">
        <f t="shared" si="7"/>
        <v>2447.7080000000001</v>
      </c>
      <c r="AE11" s="21">
        <f t="shared" si="8"/>
        <v>2052.6032182653967</v>
      </c>
      <c r="AF11" s="23">
        <f t="shared" si="9"/>
        <v>166.39678173460334</v>
      </c>
      <c r="AG11" s="23">
        <f t="shared" si="10"/>
        <v>27687.888971633223</v>
      </c>
      <c r="AH11" s="34">
        <f t="shared" si="11"/>
        <v>7.498728334141655E-2</v>
      </c>
      <c r="AI11" s="3">
        <v>7</v>
      </c>
      <c r="AJ11" s="49">
        <f t="shared" si="12"/>
        <v>0</v>
      </c>
      <c r="AK11" s="49">
        <f t="shared" si="13"/>
        <v>0</v>
      </c>
      <c r="AL11" s="49">
        <f t="shared" si="14"/>
        <v>0</v>
      </c>
      <c r="AM11" s="49">
        <f t="shared" si="15"/>
        <v>1</v>
      </c>
      <c r="AN11" s="53">
        <v>2215.664772727273</v>
      </c>
      <c r="AO11" s="53">
        <v>3.3352272727270247</v>
      </c>
      <c r="AP11" s="13">
        <f t="shared" si="16"/>
        <v>3.3352272727270247</v>
      </c>
      <c r="AQ11" s="13">
        <f t="shared" si="25"/>
        <v>11.123740960742147</v>
      </c>
      <c r="AR11" s="24">
        <f t="shared" si="17"/>
        <v>1.5030316686466987E-3</v>
      </c>
    </row>
    <row r="12" spans="1:44" x14ac:dyDescent="0.25">
      <c r="A12" s="3">
        <v>9</v>
      </c>
      <c r="B12" s="6" t="s">
        <v>103</v>
      </c>
      <c r="C12" s="3">
        <v>1</v>
      </c>
      <c r="D12" s="5">
        <v>2472</v>
      </c>
      <c r="E12" s="13">
        <f t="shared" si="18"/>
        <v>2219</v>
      </c>
      <c r="F12" s="13">
        <f t="shared" si="4"/>
        <v>253</v>
      </c>
      <c r="G12" s="13">
        <f t="shared" si="19"/>
        <v>64009</v>
      </c>
      <c r="H12" s="24">
        <f t="shared" si="20"/>
        <v>0.10234627831715211</v>
      </c>
      <c r="I12" s="13">
        <f t="shared" si="26"/>
        <v>2464.3333333333335</v>
      </c>
      <c r="J12" s="13">
        <f t="shared" si="27"/>
        <v>7.6666666666665151</v>
      </c>
      <c r="K12" s="13">
        <f t="shared" si="28"/>
        <v>58.777777777775455</v>
      </c>
      <c r="L12" s="24">
        <f t="shared" si="32"/>
        <v>3.101402373246972E-3</v>
      </c>
      <c r="M12" s="13">
        <f t="shared" si="33"/>
        <v>2487.25</v>
      </c>
      <c r="N12" s="13">
        <f t="shared" si="34"/>
        <v>15.25</v>
      </c>
      <c r="O12" s="13">
        <f t="shared" si="37"/>
        <v>232.5625</v>
      </c>
      <c r="P12" s="24">
        <f t="shared" si="38"/>
        <v>6.1690938511326857E-3</v>
      </c>
      <c r="Q12" s="13">
        <f t="shared" si="35"/>
        <v>2432.1</v>
      </c>
      <c r="R12" s="13">
        <f t="shared" si="36"/>
        <v>39.900000000000091</v>
      </c>
      <c r="S12" s="13">
        <f t="shared" si="39"/>
        <v>1592.0100000000073</v>
      </c>
      <c r="T12" s="24">
        <f t="shared" si="40"/>
        <v>1.6140776699029163E-2</v>
      </c>
      <c r="U12" s="13">
        <f t="shared" si="21"/>
        <v>2440.5462512452559</v>
      </c>
      <c r="V12" s="13">
        <f t="shared" si="22"/>
        <v>31.453748754744083</v>
      </c>
      <c r="W12" s="13">
        <f t="shared" si="23"/>
        <v>989.33831072656494</v>
      </c>
      <c r="X12" s="24">
        <f t="shared" si="24"/>
        <v>1.2724008395932072E-2</v>
      </c>
      <c r="Y12" s="13">
        <f t="shared" si="29"/>
        <v>2458.75</v>
      </c>
      <c r="Z12" s="23">
        <f t="shared" si="30"/>
        <v>2447.125</v>
      </c>
      <c r="AA12" s="33">
        <f t="shared" si="31"/>
        <v>1.0101649895285283</v>
      </c>
      <c r="AB12" s="30">
        <f t="shared" si="5"/>
        <v>1.002857655874692</v>
      </c>
      <c r="AC12" s="13">
        <f t="shared" si="6"/>
        <v>2464.9560039943285</v>
      </c>
      <c r="AD12" s="13">
        <f t="shared" si="7"/>
        <v>2458.1840000000002</v>
      </c>
      <c r="AE12" s="21">
        <f t="shared" si="8"/>
        <v>2465.2086439486739</v>
      </c>
      <c r="AF12" s="23">
        <f t="shared" si="9"/>
        <v>6.7913560513261473</v>
      </c>
      <c r="AG12" s="23">
        <f t="shared" si="10"/>
        <v>46.122517015884277</v>
      </c>
      <c r="AH12" s="34">
        <f t="shared" si="11"/>
        <v>2.7473123184976324E-3</v>
      </c>
      <c r="AI12" s="3">
        <v>8</v>
      </c>
      <c r="AJ12" s="49">
        <f t="shared" si="12"/>
        <v>1</v>
      </c>
      <c r="AK12" s="49">
        <f t="shared" si="13"/>
        <v>0</v>
      </c>
      <c r="AL12" s="49">
        <f t="shared" si="14"/>
        <v>0</v>
      </c>
      <c r="AM12" s="49">
        <f t="shared" si="15"/>
        <v>0</v>
      </c>
      <c r="AN12" s="53">
        <v>2461.6420454545455</v>
      </c>
      <c r="AO12" s="53">
        <v>10.357954545454504</v>
      </c>
      <c r="AP12" s="13">
        <f t="shared" si="16"/>
        <v>10.357954545454504</v>
      </c>
      <c r="AQ12" s="13">
        <f t="shared" si="25"/>
        <v>107.28722236570162</v>
      </c>
      <c r="AR12" s="24">
        <f t="shared" si="17"/>
        <v>4.1901110620770647E-3</v>
      </c>
    </row>
    <row r="13" spans="1:44" x14ac:dyDescent="0.25">
      <c r="A13" s="3">
        <v>10</v>
      </c>
      <c r="C13" s="3">
        <v>2</v>
      </c>
      <c r="D13" s="5">
        <v>2603</v>
      </c>
      <c r="E13" s="13">
        <f t="shared" si="18"/>
        <v>2472</v>
      </c>
      <c r="F13" s="13">
        <f t="shared" si="4"/>
        <v>131</v>
      </c>
      <c r="G13" s="13">
        <f t="shared" si="19"/>
        <v>17161</v>
      </c>
      <c r="H13" s="24">
        <f t="shared" si="20"/>
        <v>5.0326546292739145E-2</v>
      </c>
      <c r="I13" s="13">
        <f t="shared" si="26"/>
        <v>2410.6666666666665</v>
      </c>
      <c r="J13" s="13">
        <f t="shared" si="27"/>
        <v>192.33333333333348</v>
      </c>
      <c r="K13" s="13">
        <f t="shared" si="28"/>
        <v>36992.111111111168</v>
      </c>
      <c r="L13" s="24">
        <f t="shared" si="32"/>
        <v>7.3889102317838448E-2</v>
      </c>
      <c r="M13" s="13">
        <f t="shared" si="33"/>
        <v>2466.25</v>
      </c>
      <c r="N13" s="13">
        <f t="shared" si="34"/>
        <v>136.75</v>
      </c>
      <c r="O13" s="13">
        <f t="shared" si="37"/>
        <v>18700.5625</v>
      </c>
      <c r="P13" s="24">
        <f t="shared" si="38"/>
        <v>5.2535535920092198E-2</v>
      </c>
      <c r="Q13" s="13">
        <f t="shared" si="35"/>
        <v>2426</v>
      </c>
      <c r="R13" s="13">
        <f t="shared" si="36"/>
        <v>177</v>
      </c>
      <c r="S13" s="13">
        <f t="shared" si="39"/>
        <v>31329</v>
      </c>
      <c r="T13" s="24">
        <f t="shared" si="40"/>
        <v>6.7998463311563576E-2</v>
      </c>
      <c r="U13" s="13">
        <f t="shared" si="21"/>
        <v>2447.7216426006062</v>
      </c>
      <c r="V13" s="13">
        <f t="shared" si="22"/>
        <v>155.27835739939383</v>
      </c>
      <c r="W13" s="13">
        <f t="shared" si="23"/>
        <v>24111.368276653884</v>
      </c>
      <c r="X13" s="24">
        <f t="shared" si="24"/>
        <v>5.965361406046632E-2</v>
      </c>
      <c r="Y13" s="13">
        <f t="shared" si="29"/>
        <v>2435.5</v>
      </c>
      <c r="Z13" s="23">
        <f t="shared" si="30"/>
        <v>2441.75</v>
      </c>
      <c r="AA13" s="33">
        <f t="shared" si="31"/>
        <v>1.0660387017507935</v>
      </c>
      <c r="AB13" s="30">
        <f t="shared" si="5"/>
        <v>1.067830956214898</v>
      </c>
      <c r="AC13" s="13">
        <f t="shared" si="6"/>
        <v>2437.6517508227712</v>
      </c>
      <c r="AD13" s="13">
        <f t="shared" si="7"/>
        <v>2468.6600000000003</v>
      </c>
      <c r="AE13" s="21">
        <f t="shared" si="8"/>
        <v>2636.1115683694702</v>
      </c>
      <c r="AF13" s="23">
        <f t="shared" si="9"/>
        <v>33.111568369470206</v>
      </c>
      <c r="AG13" s="23">
        <f t="shared" si="10"/>
        <v>1096.3759598860997</v>
      </c>
      <c r="AH13" s="34">
        <f t="shared" si="11"/>
        <v>1.2720541056269768E-2</v>
      </c>
      <c r="AI13" s="3">
        <v>9</v>
      </c>
      <c r="AJ13" s="49">
        <f t="shared" si="12"/>
        <v>0</v>
      </c>
      <c r="AK13" s="49">
        <f t="shared" si="13"/>
        <v>1</v>
      </c>
      <c r="AL13" s="49">
        <f t="shared" si="14"/>
        <v>0</v>
      </c>
      <c r="AM13" s="49">
        <f t="shared" si="15"/>
        <v>0</v>
      </c>
      <c r="AN13" s="53">
        <v>2635.7253787878785</v>
      </c>
      <c r="AO13" s="53">
        <v>-32.725378787878526</v>
      </c>
      <c r="AP13" s="13">
        <f t="shared" si="16"/>
        <v>32.725378787878526</v>
      </c>
      <c r="AQ13" s="13">
        <f t="shared" si="25"/>
        <v>1070.9504168101298</v>
      </c>
      <c r="AR13" s="24">
        <f t="shared" si="17"/>
        <v>1.2572177790195361E-2</v>
      </c>
    </row>
    <row r="14" spans="1:44" x14ac:dyDescent="0.25">
      <c r="A14" s="3">
        <v>11</v>
      </c>
      <c r="C14" s="3">
        <v>3</v>
      </c>
      <c r="D14" s="5">
        <v>2448</v>
      </c>
      <c r="E14" s="13">
        <f t="shared" si="18"/>
        <v>2603</v>
      </c>
      <c r="F14" s="13">
        <f t="shared" si="4"/>
        <v>155</v>
      </c>
      <c r="G14" s="13">
        <f t="shared" si="19"/>
        <v>24025</v>
      </c>
      <c r="H14" s="24">
        <f t="shared" si="20"/>
        <v>6.3316993464052285E-2</v>
      </c>
      <c r="I14" s="13">
        <f t="shared" si="26"/>
        <v>2431.3333333333335</v>
      </c>
      <c r="J14" s="13">
        <f t="shared" si="27"/>
        <v>16.666666666666515</v>
      </c>
      <c r="K14" s="13">
        <f t="shared" si="28"/>
        <v>277.77777777777271</v>
      </c>
      <c r="L14" s="24">
        <f t="shared" si="32"/>
        <v>6.8082788671023345E-3</v>
      </c>
      <c r="M14" s="13">
        <f t="shared" si="33"/>
        <v>2458.75</v>
      </c>
      <c r="N14" s="13">
        <f t="shared" si="34"/>
        <v>10.75</v>
      </c>
      <c r="O14" s="13">
        <f t="shared" si="37"/>
        <v>115.5625</v>
      </c>
      <c r="P14" s="24">
        <f t="shared" si="38"/>
        <v>4.3913398692810458E-3</v>
      </c>
      <c r="Q14" s="13">
        <f t="shared" si="35"/>
        <v>2480.6999999999998</v>
      </c>
      <c r="R14" s="13">
        <f t="shared" si="36"/>
        <v>32.699999999999818</v>
      </c>
      <c r="S14" s="13">
        <f t="shared" si="39"/>
        <v>1069.2899999999881</v>
      </c>
      <c r="T14" s="24">
        <f t="shared" si="40"/>
        <v>1.3357843137254828E-2</v>
      </c>
      <c r="U14" s="13">
        <f t="shared" si="21"/>
        <v>2483.1445421743356</v>
      </c>
      <c r="V14" s="13">
        <f t="shared" si="22"/>
        <v>35.144542174335584</v>
      </c>
      <c r="W14" s="13">
        <f t="shared" si="23"/>
        <v>1235.1388446436524</v>
      </c>
      <c r="X14" s="24">
        <f t="shared" si="24"/>
        <v>1.4356430626771072E-2</v>
      </c>
      <c r="Y14" s="13">
        <f t="shared" si="29"/>
        <v>2448</v>
      </c>
      <c r="Z14" s="23">
        <f t="shared" si="30"/>
        <v>2452.625</v>
      </c>
      <c r="AA14" s="33">
        <f t="shared" si="31"/>
        <v>0.99811426532796499</v>
      </c>
      <c r="AB14" s="30">
        <f t="shared" si="5"/>
        <v>1.0133647454436872</v>
      </c>
      <c r="AC14" s="13">
        <f t="shared" si="6"/>
        <v>2415.7145894474338</v>
      </c>
      <c r="AD14" s="13">
        <f t="shared" si="7"/>
        <v>2479.136</v>
      </c>
      <c r="AE14" s="21">
        <f t="shared" si="8"/>
        <v>2512.2690215602806</v>
      </c>
      <c r="AF14" s="23">
        <f t="shared" si="9"/>
        <v>64.269021560280635</v>
      </c>
      <c r="AG14" s="23">
        <f t="shared" si="10"/>
        <v>4130.5071323158172</v>
      </c>
      <c r="AH14" s="34">
        <f t="shared" si="11"/>
        <v>2.6253685277892416E-2</v>
      </c>
      <c r="AI14" s="3">
        <v>10</v>
      </c>
      <c r="AJ14" s="49">
        <f t="shared" si="12"/>
        <v>0</v>
      </c>
      <c r="AK14" s="49">
        <f t="shared" si="13"/>
        <v>0</v>
      </c>
      <c r="AL14" s="49">
        <f t="shared" si="14"/>
        <v>1</v>
      </c>
      <c r="AM14" s="49">
        <f t="shared" si="15"/>
        <v>0</v>
      </c>
      <c r="AN14" s="53">
        <v>2507.517045454546</v>
      </c>
      <c r="AO14" s="53">
        <v>-59.517045454545951</v>
      </c>
      <c r="AP14" s="13">
        <f t="shared" si="16"/>
        <v>59.517045454545951</v>
      </c>
      <c r="AQ14" s="13">
        <f t="shared" si="25"/>
        <v>3542.2786996384889</v>
      </c>
      <c r="AR14" s="24">
        <f t="shared" si="17"/>
        <v>2.4312518568033476E-2</v>
      </c>
    </row>
    <row r="15" spans="1:44" x14ac:dyDescent="0.25">
      <c r="A15" s="3">
        <v>12</v>
      </c>
      <c r="B15" s="7"/>
      <c r="C15" s="3">
        <v>4</v>
      </c>
      <c r="D15" s="5">
        <v>2269</v>
      </c>
      <c r="E15" s="13">
        <f t="shared" si="18"/>
        <v>2448</v>
      </c>
      <c r="F15" s="13">
        <f t="shared" si="4"/>
        <v>179</v>
      </c>
      <c r="G15" s="13">
        <f t="shared" si="19"/>
        <v>32041</v>
      </c>
      <c r="H15" s="24">
        <f t="shared" si="20"/>
        <v>7.8889378580872638E-2</v>
      </c>
      <c r="I15" s="13">
        <f t="shared" si="26"/>
        <v>2507.6666666666665</v>
      </c>
      <c r="J15" s="13">
        <f t="shared" si="27"/>
        <v>238.66666666666652</v>
      </c>
      <c r="K15" s="13">
        <f t="shared" si="28"/>
        <v>56961.777777777708</v>
      </c>
      <c r="L15" s="24">
        <f t="shared" si="32"/>
        <v>0.10518583810783011</v>
      </c>
      <c r="M15" s="13">
        <f t="shared" si="33"/>
        <v>2435.5</v>
      </c>
      <c r="N15" s="13">
        <f t="shared" si="34"/>
        <v>166.5</v>
      </c>
      <c r="O15" s="13">
        <f t="shared" si="37"/>
        <v>27722.25</v>
      </c>
      <c r="P15" s="24">
        <f t="shared" si="38"/>
        <v>7.3380343763772587E-2</v>
      </c>
      <c r="Q15" s="13">
        <f t="shared" si="35"/>
        <v>2476.4</v>
      </c>
      <c r="R15" s="13">
        <f t="shared" si="36"/>
        <v>207.40000000000009</v>
      </c>
      <c r="S15" s="13">
        <f t="shared" si="39"/>
        <v>43014.760000000038</v>
      </c>
      <c r="T15" s="24">
        <f t="shared" si="40"/>
        <v>9.1405905685323974E-2</v>
      </c>
      <c r="U15" s="13">
        <f t="shared" si="21"/>
        <v>2475.1271879927472</v>
      </c>
      <c r="V15" s="13">
        <f t="shared" si="22"/>
        <v>206.12718799274717</v>
      </c>
      <c r="W15" s="13">
        <f t="shared" si="23"/>
        <v>42488.417629797332</v>
      </c>
      <c r="X15" s="24">
        <f t="shared" si="24"/>
        <v>9.0844948432237629E-2</v>
      </c>
      <c r="Y15" s="13">
        <f t="shared" si="29"/>
        <v>2457.25</v>
      </c>
      <c r="Z15" s="23">
        <f t="shared" si="30"/>
        <v>2483.5</v>
      </c>
      <c r="AA15" s="33">
        <f t="shared" si="31"/>
        <v>0.91362995772095834</v>
      </c>
      <c r="AB15" s="30">
        <f t="shared" si="5"/>
        <v>0.83858173371390565</v>
      </c>
      <c r="AC15" s="13">
        <f t="shared" si="6"/>
        <v>2705.758912671597</v>
      </c>
      <c r="AD15" s="13">
        <f t="shared" si="7"/>
        <v>2489.6120000000001</v>
      </c>
      <c r="AE15" s="21">
        <f t="shared" si="8"/>
        <v>2087.743147234944</v>
      </c>
      <c r="AF15" s="23">
        <f t="shared" si="9"/>
        <v>181.25685276505601</v>
      </c>
      <c r="AG15" s="23">
        <f t="shared" si="10"/>
        <v>32854.046674293189</v>
      </c>
      <c r="AH15" s="34">
        <f t="shared" si="11"/>
        <v>7.9884025017653598E-2</v>
      </c>
      <c r="AI15" s="3">
        <v>11</v>
      </c>
      <c r="AJ15" s="49">
        <f t="shared" si="12"/>
        <v>0</v>
      </c>
      <c r="AK15" s="49">
        <f t="shared" si="13"/>
        <v>0</v>
      </c>
      <c r="AL15" s="49">
        <f t="shared" si="14"/>
        <v>0</v>
      </c>
      <c r="AM15" s="49">
        <f t="shared" si="15"/>
        <v>1</v>
      </c>
      <c r="AN15" s="53">
        <v>2259.7670454545455</v>
      </c>
      <c r="AO15" s="53">
        <v>9.2329545454545041</v>
      </c>
      <c r="AP15" s="13">
        <f t="shared" si="16"/>
        <v>9.2329545454545041</v>
      </c>
      <c r="AQ15" s="13">
        <f t="shared" si="25"/>
        <v>85.247449638428989</v>
      </c>
      <c r="AR15" s="24">
        <f t="shared" si="17"/>
        <v>4.0691734444488776E-3</v>
      </c>
    </row>
    <row r="16" spans="1:44" x14ac:dyDescent="0.25">
      <c r="A16" s="3">
        <v>13</v>
      </c>
      <c r="B16" s="6" t="s">
        <v>104</v>
      </c>
      <c r="C16" s="3">
        <v>1</v>
      </c>
      <c r="D16" s="5">
        <v>2509</v>
      </c>
      <c r="E16" s="13">
        <f t="shared" si="18"/>
        <v>2269</v>
      </c>
      <c r="F16" s="13">
        <f t="shared" si="4"/>
        <v>240</v>
      </c>
      <c r="G16" s="13">
        <f t="shared" si="19"/>
        <v>57600</v>
      </c>
      <c r="H16" s="24">
        <f t="shared" si="20"/>
        <v>9.5655639697090469E-2</v>
      </c>
      <c r="I16" s="13">
        <f t="shared" si="26"/>
        <v>2440</v>
      </c>
      <c r="J16" s="13">
        <f t="shared" si="27"/>
        <v>69</v>
      </c>
      <c r="K16" s="13">
        <f t="shared" si="28"/>
        <v>4761</v>
      </c>
      <c r="L16" s="24">
        <f t="shared" si="32"/>
        <v>2.7500996412913512E-2</v>
      </c>
      <c r="M16" s="13">
        <f t="shared" si="33"/>
        <v>2448</v>
      </c>
      <c r="N16" s="13">
        <f t="shared" si="34"/>
        <v>61</v>
      </c>
      <c r="O16" s="13">
        <f t="shared" si="37"/>
        <v>3721</v>
      </c>
      <c r="P16" s="24">
        <f t="shared" si="38"/>
        <v>2.4312475089677162E-2</v>
      </c>
      <c r="Q16" s="13">
        <f t="shared" si="35"/>
        <v>2409.8000000000002</v>
      </c>
      <c r="R16" s="13">
        <f t="shared" si="36"/>
        <v>99.199999999999818</v>
      </c>
      <c r="S16" s="13">
        <f t="shared" si="39"/>
        <v>9840.639999999963</v>
      </c>
      <c r="T16" s="24">
        <f t="shared" si="40"/>
        <v>3.9537664408130654E-2</v>
      </c>
      <c r="U16" s="13">
        <f t="shared" si="21"/>
        <v>2428.1043909850368</v>
      </c>
      <c r="V16" s="13">
        <f t="shared" si="22"/>
        <v>80.895609014963156</v>
      </c>
      <c r="W16" s="13">
        <f t="shared" si="23"/>
        <v>6544.0995579017881</v>
      </c>
      <c r="X16" s="24">
        <f t="shared" si="24"/>
        <v>3.2242171787550081E-2</v>
      </c>
      <c r="Y16" s="13">
        <f t="shared" si="29"/>
        <v>2509.75</v>
      </c>
      <c r="Z16" s="23">
        <f t="shared" si="30"/>
        <v>2535</v>
      </c>
      <c r="AA16" s="33">
        <f t="shared" si="31"/>
        <v>0.98974358974358978</v>
      </c>
      <c r="AB16" s="30">
        <f t="shared" si="5"/>
        <v>1.002857655874692</v>
      </c>
      <c r="AC16" s="13">
        <f t="shared" si="6"/>
        <v>2501.8505720152789</v>
      </c>
      <c r="AD16" s="13">
        <f t="shared" si="7"/>
        <v>2500.0880000000002</v>
      </c>
      <c r="AE16" s="21">
        <f t="shared" si="8"/>
        <v>2507.2323911604472</v>
      </c>
      <c r="AF16" s="23">
        <f t="shared" si="9"/>
        <v>1.7676088395528495</v>
      </c>
      <c r="AG16" s="23">
        <f t="shared" si="10"/>
        <v>3.1244410096653712</v>
      </c>
      <c r="AH16" s="34">
        <f t="shared" si="11"/>
        <v>7.0450730950691494E-4</v>
      </c>
      <c r="AI16" s="3">
        <v>12</v>
      </c>
      <c r="AJ16" s="49">
        <f t="shared" si="12"/>
        <v>1</v>
      </c>
      <c r="AK16" s="49">
        <f t="shared" si="13"/>
        <v>0</v>
      </c>
      <c r="AL16" s="49">
        <f t="shared" si="14"/>
        <v>0</v>
      </c>
      <c r="AM16" s="49">
        <f t="shared" si="15"/>
        <v>0</v>
      </c>
      <c r="AN16" s="53">
        <v>2505.7443181818185</v>
      </c>
      <c r="AO16" s="53">
        <v>3.2556818181815288</v>
      </c>
      <c r="AP16" s="13">
        <f t="shared" si="16"/>
        <v>3.2556818181815288</v>
      </c>
      <c r="AQ16" s="13">
        <f t="shared" si="25"/>
        <v>10.599464101237785</v>
      </c>
      <c r="AR16" s="24">
        <f t="shared" si="17"/>
        <v>1.2976013623680865E-3</v>
      </c>
    </row>
    <row r="17" spans="1:44" x14ac:dyDescent="0.25">
      <c r="A17" s="3">
        <v>14</v>
      </c>
      <c r="C17" s="3">
        <v>2</v>
      </c>
      <c r="D17" s="5">
        <v>2813</v>
      </c>
      <c r="E17" s="13">
        <f t="shared" si="18"/>
        <v>2509</v>
      </c>
      <c r="F17" s="13">
        <f t="shared" si="4"/>
        <v>304</v>
      </c>
      <c r="G17" s="13">
        <f t="shared" si="19"/>
        <v>92416</v>
      </c>
      <c r="H17" s="24">
        <f t="shared" si="20"/>
        <v>0.1080696765019552</v>
      </c>
      <c r="I17" s="13">
        <f t="shared" si="26"/>
        <v>2408.6666666666665</v>
      </c>
      <c r="J17" s="13">
        <f t="shared" si="27"/>
        <v>404.33333333333348</v>
      </c>
      <c r="K17" s="13">
        <f t="shared" si="28"/>
        <v>163485.44444444455</v>
      </c>
      <c r="L17" s="24">
        <f t="shared" si="32"/>
        <v>0.14373740964569268</v>
      </c>
      <c r="M17" s="13">
        <f t="shared" si="33"/>
        <v>2457.25</v>
      </c>
      <c r="N17" s="13">
        <f t="shared" si="34"/>
        <v>355.75</v>
      </c>
      <c r="O17" s="13">
        <f t="shared" si="37"/>
        <v>126558.0625</v>
      </c>
      <c r="P17" s="24">
        <f t="shared" si="38"/>
        <v>0.1264664059722716</v>
      </c>
      <c r="Q17" s="13">
        <f t="shared" si="35"/>
        <v>2434.1999999999998</v>
      </c>
      <c r="R17" s="13">
        <f t="shared" si="36"/>
        <v>378.80000000000018</v>
      </c>
      <c r="S17" s="13">
        <f t="shared" si="39"/>
        <v>143489.44000000015</v>
      </c>
      <c r="T17" s="24">
        <f t="shared" si="40"/>
        <v>0.13466050479914687</v>
      </c>
      <c r="U17" s="13">
        <f t="shared" si="21"/>
        <v>2446.5587144470128</v>
      </c>
      <c r="V17" s="13">
        <f t="shared" si="22"/>
        <v>366.44128555298721</v>
      </c>
      <c r="W17" s="13">
        <f t="shared" si="23"/>
        <v>134279.21575772591</v>
      </c>
      <c r="X17" s="24">
        <f t="shared" si="24"/>
        <v>0.13026707627194711</v>
      </c>
      <c r="Y17" s="13">
        <f t="shared" si="29"/>
        <v>2560.25</v>
      </c>
      <c r="Z17" s="23">
        <f t="shared" si="30"/>
        <v>2570.125</v>
      </c>
      <c r="AA17" s="33">
        <f t="shared" si="31"/>
        <v>1.0944992947813823</v>
      </c>
      <c r="AB17" s="30">
        <f t="shared" si="5"/>
        <v>1.067830956214898</v>
      </c>
      <c r="AC17" s="13">
        <f t="shared" si="6"/>
        <v>2634.3120918418958</v>
      </c>
      <c r="AD17" s="13">
        <f t="shared" si="7"/>
        <v>2510.5640000000003</v>
      </c>
      <c r="AE17" s="21">
        <f t="shared" si="8"/>
        <v>2680.8579567586994</v>
      </c>
      <c r="AF17" s="23">
        <f t="shared" si="9"/>
        <v>132.1420432413006</v>
      </c>
      <c r="AG17" s="23">
        <f t="shared" si="10"/>
        <v>17461.519591985758</v>
      </c>
      <c r="AH17" s="34">
        <f t="shared" si="11"/>
        <v>4.6975486399324778E-2</v>
      </c>
      <c r="AI17" s="3">
        <v>13</v>
      </c>
      <c r="AJ17" s="49">
        <f t="shared" si="12"/>
        <v>0</v>
      </c>
      <c r="AK17" s="49">
        <f t="shared" si="13"/>
        <v>1</v>
      </c>
      <c r="AL17" s="49">
        <f t="shared" si="14"/>
        <v>0</v>
      </c>
      <c r="AM17" s="49">
        <f t="shared" si="15"/>
        <v>0</v>
      </c>
      <c r="AN17" s="53">
        <v>2679.8276515151515</v>
      </c>
      <c r="AO17" s="53">
        <v>133.1723484848485</v>
      </c>
      <c r="AP17" s="13">
        <f t="shared" si="16"/>
        <v>133.1723484848485</v>
      </c>
      <c r="AQ17" s="13">
        <f t="shared" si="25"/>
        <v>17734.874400969929</v>
      </c>
      <c r="AR17" s="24">
        <f t="shared" si="17"/>
        <v>4.7341752038694812E-2</v>
      </c>
    </row>
    <row r="18" spans="1:44" x14ac:dyDescent="0.25">
      <c r="A18" s="3">
        <v>15</v>
      </c>
      <c r="C18" s="3">
        <v>3</v>
      </c>
      <c r="D18" s="5">
        <v>2650</v>
      </c>
      <c r="E18" s="13">
        <f t="shared" si="18"/>
        <v>2813</v>
      </c>
      <c r="F18" s="13">
        <f t="shared" si="4"/>
        <v>163</v>
      </c>
      <c r="G18" s="13">
        <f t="shared" si="19"/>
        <v>26569</v>
      </c>
      <c r="H18" s="24">
        <f t="shared" si="20"/>
        <v>6.1509433962264153E-2</v>
      </c>
      <c r="I18" s="13">
        <f t="shared" si="26"/>
        <v>2530.3333333333335</v>
      </c>
      <c r="J18" s="13">
        <f t="shared" si="27"/>
        <v>119.66666666666652</v>
      </c>
      <c r="K18" s="13">
        <f t="shared" si="28"/>
        <v>14320.111111111075</v>
      </c>
      <c r="L18" s="24">
        <f t="shared" si="32"/>
        <v>4.5157232704402459E-2</v>
      </c>
      <c r="M18" s="13">
        <f t="shared" si="33"/>
        <v>2509.75</v>
      </c>
      <c r="N18" s="13">
        <f t="shared" si="34"/>
        <v>140.25</v>
      </c>
      <c r="O18" s="13">
        <f t="shared" si="37"/>
        <v>19670.0625</v>
      </c>
      <c r="P18" s="24">
        <f t="shared" si="38"/>
        <v>5.2924528301886792E-2</v>
      </c>
      <c r="Q18" s="13">
        <f t="shared" si="35"/>
        <v>2576.5</v>
      </c>
      <c r="R18" s="13">
        <f t="shared" si="36"/>
        <v>73.5</v>
      </c>
      <c r="S18" s="13">
        <f t="shared" si="39"/>
        <v>5402.25</v>
      </c>
      <c r="T18" s="24">
        <f t="shared" si="40"/>
        <v>2.7735849056603774E-2</v>
      </c>
      <c r="U18" s="13">
        <f t="shared" si="21"/>
        <v>2530.1531900404443</v>
      </c>
      <c r="V18" s="13">
        <f t="shared" si="22"/>
        <v>119.84680995955569</v>
      </c>
      <c r="W18" s="13">
        <f t="shared" si="23"/>
        <v>14363.257857481856</v>
      </c>
      <c r="X18" s="24">
        <f t="shared" si="24"/>
        <v>4.5225211305492709E-2</v>
      </c>
      <c r="Y18" s="13">
        <f t="shared" si="29"/>
        <v>2580</v>
      </c>
      <c r="Z18" s="23">
        <f t="shared" si="30"/>
        <v>2596.5</v>
      </c>
      <c r="AA18" s="33">
        <f t="shared" si="31"/>
        <v>1.0206046601193914</v>
      </c>
      <c r="AB18" s="30">
        <f t="shared" si="5"/>
        <v>1.0133647454436872</v>
      </c>
      <c r="AC18" s="13">
        <f t="shared" si="6"/>
        <v>2615.050515537459</v>
      </c>
      <c r="AD18" s="13">
        <f t="shared" si="7"/>
        <v>2521.04</v>
      </c>
      <c r="AE18" s="21">
        <f t="shared" si="8"/>
        <v>2554.7330578533529</v>
      </c>
      <c r="AF18" s="23">
        <f t="shared" si="9"/>
        <v>95.266942146647125</v>
      </c>
      <c r="AG18" s="23">
        <f t="shared" si="10"/>
        <v>9075.7902659726096</v>
      </c>
      <c r="AH18" s="34">
        <f t="shared" si="11"/>
        <v>3.5949789489300804E-2</v>
      </c>
      <c r="AI18" s="3">
        <v>14</v>
      </c>
      <c r="AJ18" s="49">
        <f t="shared" si="12"/>
        <v>0</v>
      </c>
      <c r="AK18" s="49">
        <f t="shared" si="13"/>
        <v>0</v>
      </c>
      <c r="AL18" s="49">
        <f t="shared" si="14"/>
        <v>1</v>
      </c>
      <c r="AM18" s="49">
        <f t="shared" si="15"/>
        <v>0</v>
      </c>
      <c r="AN18" s="53">
        <v>2551.619318181818</v>
      </c>
      <c r="AO18" s="53">
        <v>98.380681818181984</v>
      </c>
      <c r="AP18" s="13">
        <f t="shared" si="16"/>
        <v>98.380681818181984</v>
      </c>
      <c r="AQ18" s="13">
        <f t="shared" si="25"/>
        <v>9678.7585550103631</v>
      </c>
      <c r="AR18" s="24">
        <f t="shared" si="17"/>
        <v>3.7124785591766789E-2</v>
      </c>
    </row>
    <row r="19" spans="1:44" x14ac:dyDescent="0.25">
      <c r="A19" s="3">
        <v>16</v>
      </c>
      <c r="B19" s="7"/>
      <c r="C19" s="3">
        <v>4</v>
      </c>
      <c r="D19" s="5">
        <v>2348</v>
      </c>
      <c r="E19" s="13">
        <f t="shared" si="18"/>
        <v>2650</v>
      </c>
      <c r="F19" s="13">
        <f t="shared" si="4"/>
        <v>302</v>
      </c>
      <c r="G19" s="13">
        <f t="shared" si="19"/>
        <v>91204</v>
      </c>
      <c r="H19" s="24">
        <f t="shared" si="20"/>
        <v>0.12862010221465076</v>
      </c>
      <c r="I19" s="13">
        <f t="shared" si="26"/>
        <v>2657.3333333333335</v>
      </c>
      <c r="J19" s="13">
        <f t="shared" si="27"/>
        <v>309.33333333333348</v>
      </c>
      <c r="K19" s="13">
        <f t="shared" si="28"/>
        <v>95687.111111111211</v>
      </c>
      <c r="L19" s="24">
        <f t="shared" si="32"/>
        <v>0.1317433276547417</v>
      </c>
      <c r="M19" s="13">
        <f t="shared" si="33"/>
        <v>2560.25</v>
      </c>
      <c r="N19" s="13">
        <f t="shared" si="34"/>
        <v>212.25</v>
      </c>
      <c r="O19" s="13">
        <f t="shared" si="37"/>
        <v>45050.0625</v>
      </c>
      <c r="P19" s="24">
        <f t="shared" si="38"/>
        <v>9.0396081771720607E-2</v>
      </c>
      <c r="Q19" s="13">
        <f t="shared" si="35"/>
        <v>2632.6</v>
      </c>
      <c r="R19" s="13">
        <f t="shared" si="36"/>
        <v>284.59999999999991</v>
      </c>
      <c r="S19" s="13">
        <f t="shared" si="39"/>
        <v>80997.159999999945</v>
      </c>
      <c r="T19" s="24">
        <f t="shared" si="40"/>
        <v>0.12120954003407151</v>
      </c>
      <c r="U19" s="13">
        <f t="shared" si="21"/>
        <v>2557.4932623114928</v>
      </c>
      <c r="V19" s="13">
        <f t="shared" si="22"/>
        <v>209.4932623114928</v>
      </c>
      <c r="W19" s="13">
        <f t="shared" si="23"/>
        <v>43887.426953911927</v>
      </c>
      <c r="X19" s="24">
        <f t="shared" si="24"/>
        <v>8.9222002688029295E-2</v>
      </c>
      <c r="Y19" s="13">
        <f t="shared" si="29"/>
        <v>2613</v>
      </c>
      <c r="Z19" s="23">
        <f t="shared" si="30"/>
        <v>2603.5</v>
      </c>
      <c r="AA19" s="33">
        <f t="shared" si="31"/>
        <v>0.90186287689648548</v>
      </c>
      <c r="AB19" s="30">
        <f t="shared" si="5"/>
        <v>0.83858173371390565</v>
      </c>
      <c r="AC19" s="13">
        <f t="shared" si="6"/>
        <v>2799.9655914292243</v>
      </c>
      <c r="AD19" s="13">
        <f t="shared" si="7"/>
        <v>2531.5160000000001</v>
      </c>
      <c r="AE19" s="21">
        <f t="shared" si="8"/>
        <v>2122.8830762044918</v>
      </c>
      <c r="AF19" s="23">
        <f t="shared" si="9"/>
        <v>225.11692379550823</v>
      </c>
      <c r="AG19" s="23">
        <f t="shared" si="10"/>
        <v>50677.629379152662</v>
      </c>
      <c r="AH19" s="34">
        <f t="shared" si="11"/>
        <v>9.5876032280880846E-2</v>
      </c>
      <c r="AI19" s="3">
        <v>15</v>
      </c>
      <c r="AJ19" s="49">
        <f t="shared" si="12"/>
        <v>0</v>
      </c>
      <c r="AK19" s="49">
        <f t="shared" si="13"/>
        <v>0</v>
      </c>
      <c r="AL19" s="49">
        <f t="shared" si="14"/>
        <v>0</v>
      </c>
      <c r="AM19" s="49">
        <f t="shared" si="15"/>
        <v>1</v>
      </c>
      <c r="AN19" s="53">
        <v>2303.8693181818185</v>
      </c>
      <c r="AO19" s="53">
        <v>44.130681818181529</v>
      </c>
      <c r="AP19" s="13">
        <f t="shared" si="16"/>
        <v>44.130681818181529</v>
      </c>
      <c r="AQ19" s="13">
        <f t="shared" si="25"/>
        <v>1947.5170777375777</v>
      </c>
      <c r="AR19" s="24">
        <f t="shared" si="17"/>
        <v>1.8795009292240854E-2</v>
      </c>
    </row>
    <row r="20" spans="1:44" x14ac:dyDescent="0.25">
      <c r="A20" s="3">
        <v>17</v>
      </c>
      <c r="B20" s="6" t="s">
        <v>105</v>
      </c>
      <c r="C20" s="3">
        <v>1</v>
      </c>
      <c r="D20" s="5">
        <v>2641</v>
      </c>
      <c r="E20" s="13">
        <f t="shared" si="18"/>
        <v>2348</v>
      </c>
      <c r="F20" s="13">
        <f t="shared" si="4"/>
        <v>293</v>
      </c>
      <c r="G20" s="13">
        <f t="shared" si="19"/>
        <v>85849</v>
      </c>
      <c r="H20" s="24">
        <f t="shared" si="20"/>
        <v>0.11094282468761833</v>
      </c>
      <c r="I20" s="13">
        <f t="shared" si="26"/>
        <v>2603.6666666666665</v>
      </c>
      <c r="J20" s="13">
        <f t="shared" si="27"/>
        <v>37.333333333333485</v>
      </c>
      <c r="K20" s="13">
        <f t="shared" si="28"/>
        <v>1393.7777777777892</v>
      </c>
      <c r="L20" s="24">
        <f t="shared" si="32"/>
        <v>1.4136059573393974E-2</v>
      </c>
      <c r="M20" s="13">
        <f t="shared" si="33"/>
        <v>2580</v>
      </c>
      <c r="N20" s="13">
        <f t="shared" si="34"/>
        <v>61</v>
      </c>
      <c r="O20" s="13">
        <f t="shared" si="37"/>
        <v>3721</v>
      </c>
      <c r="P20" s="24">
        <f t="shared" si="38"/>
        <v>2.3097311624384703E-2</v>
      </c>
      <c r="Q20" s="13">
        <f t="shared" si="35"/>
        <v>2547.6999999999998</v>
      </c>
      <c r="R20" s="13">
        <f t="shared" si="36"/>
        <v>93.300000000000182</v>
      </c>
      <c r="S20" s="13">
        <f t="shared" si="39"/>
        <v>8704.890000000034</v>
      </c>
      <c r="T20" s="24">
        <f t="shared" si="40"/>
        <v>3.53275274517229E-2</v>
      </c>
      <c r="U20" s="13">
        <f t="shared" si="21"/>
        <v>2509.702579073225</v>
      </c>
      <c r="V20" s="13">
        <f t="shared" si="22"/>
        <v>131.29742092677498</v>
      </c>
      <c r="W20" s="13">
        <f t="shared" si="23"/>
        <v>17239.012742022729</v>
      </c>
      <c r="X20" s="24">
        <f t="shared" si="24"/>
        <v>4.9715040108585754E-2</v>
      </c>
      <c r="Y20" s="13">
        <f t="shared" si="29"/>
        <v>2594</v>
      </c>
      <c r="Z20" s="23">
        <f t="shared" si="30"/>
        <v>2586.625</v>
      </c>
      <c r="AA20" s="33">
        <f t="shared" si="31"/>
        <v>1.0210216015077562</v>
      </c>
      <c r="AB20" s="30">
        <f t="shared" si="5"/>
        <v>1.002857655874692</v>
      </c>
      <c r="AC20" s="13">
        <f t="shared" si="6"/>
        <v>2633.4744363062382</v>
      </c>
      <c r="AD20" s="13">
        <f t="shared" si="7"/>
        <v>2541.9920000000002</v>
      </c>
      <c r="AE20" s="21">
        <f t="shared" si="8"/>
        <v>2549.2561383722204</v>
      </c>
      <c r="AF20" s="23">
        <f t="shared" si="9"/>
        <v>91.743861627779552</v>
      </c>
      <c r="AG20" s="23">
        <f t="shared" si="10"/>
        <v>8416.936146377162</v>
      </c>
      <c r="AH20" s="34">
        <f t="shared" si="11"/>
        <v>3.473830428920089E-2</v>
      </c>
      <c r="AI20" s="3">
        <v>16</v>
      </c>
      <c r="AJ20" s="49">
        <f t="shared" si="12"/>
        <v>1</v>
      </c>
      <c r="AK20" s="49">
        <f t="shared" si="13"/>
        <v>0</v>
      </c>
      <c r="AL20" s="49">
        <f t="shared" si="14"/>
        <v>0</v>
      </c>
      <c r="AM20" s="49">
        <f t="shared" si="15"/>
        <v>0</v>
      </c>
      <c r="AN20" s="53">
        <v>2549.846590909091</v>
      </c>
      <c r="AO20" s="53">
        <v>91.153409090909008</v>
      </c>
      <c r="AP20" s="13">
        <f t="shared" si="16"/>
        <v>91.153409090909008</v>
      </c>
      <c r="AQ20" s="13">
        <f t="shared" si="25"/>
        <v>8308.9439888946126</v>
      </c>
      <c r="AR20" s="24">
        <f t="shared" si="17"/>
        <v>3.451473271143847E-2</v>
      </c>
    </row>
    <row r="21" spans="1:44" x14ac:dyDescent="0.25">
      <c r="A21" s="3">
        <v>18</v>
      </c>
      <c r="C21" s="3">
        <v>2</v>
      </c>
      <c r="D21" s="5">
        <v>2737</v>
      </c>
      <c r="E21" s="13">
        <f t="shared" si="18"/>
        <v>2641</v>
      </c>
      <c r="F21" s="13">
        <f t="shared" si="4"/>
        <v>96</v>
      </c>
      <c r="G21" s="13">
        <f t="shared" si="19"/>
        <v>9216</v>
      </c>
      <c r="H21" s="24">
        <f t="shared" si="20"/>
        <v>3.5074899525027403E-2</v>
      </c>
      <c r="I21" s="13">
        <f t="shared" si="26"/>
        <v>2546.3333333333335</v>
      </c>
      <c r="J21" s="13">
        <f t="shared" si="27"/>
        <v>190.66666666666652</v>
      </c>
      <c r="K21" s="13">
        <f t="shared" si="28"/>
        <v>36353.777777777723</v>
      </c>
      <c r="L21" s="24">
        <f t="shared" si="32"/>
        <v>6.96626476677627E-2</v>
      </c>
      <c r="M21" s="13">
        <f t="shared" si="33"/>
        <v>2613</v>
      </c>
      <c r="N21" s="13">
        <f t="shared" si="34"/>
        <v>124</v>
      </c>
      <c r="O21" s="13">
        <f t="shared" si="37"/>
        <v>15376</v>
      </c>
      <c r="P21" s="24">
        <f t="shared" si="38"/>
        <v>4.5305078553160398E-2</v>
      </c>
      <c r="Q21" s="13">
        <f t="shared" si="35"/>
        <v>2572.1</v>
      </c>
      <c r="R21" s="13">
        <f t="shared" si="36"/>
        <v>164.90000000000009</v>
      </c>
      <c r="S21" s="13">
        <f t="shared" si="39"/>
        <v>27192.010000000031</v>
      </c>
      <c r="T21" s="24">
        <f t="shared" si="40"/>
        <v>6.0248447204968976E-2</v>
      </c>
      <c r="U21" s="13">
        <f t="shared" si="21"/>
        <v>2539.6548237625225</v>
      </c>
      <c r="V21" s="13">
        <f t="shared" si="22"/>
        <v>197.34517623747752</v>
      </c>
      <c r="W21" s="13">
        <f t="shared" si="23"/>
        <v>38945.11858420106</v>
      </c>
      <c r="X21" s="24">
        <f t="shared" si="24"/>
        <v>7.2102731544566132E-2</v>
      </c>
      <c r="Y21" s="13">
        <f t="shared" si="29"/>
        <v>2579.25</v>
      </c>
      <c r="Z21" s="23">
        <f t="shared" si="30"/>
        <v>2568.75</v>
      </c>
      <c r="AA21" s="33">
        <f t="shared" si="31"/>
        <v>1.0654987834549878</v>
      </c>
      <c r="AB21" s="30">
        <f t="shared" si="5"/>
        <v>1.067830956214898</v>
      </c>
      <c r="AC21" s="13">
        <f t="shared" si="6"/>
        <v>2563.1397779492604</v>
      </c>
      <c r="AD21" s="13">
        <f t="shared" si="7"/>
        <v>2552.4680000000003</v>
      </c>
      <c r="AE21" s="21">
        <f t="shared" si="8"/>
        <v>2725.6043451479286</v>
      </c>
      <c r="AF21" s="23">
        <f t="shared" si="9"/>
        <v>11.395654852071402</v>
      </c>
      <c r="AG21" s="23">
        <f t="shared" si="10"/>
        <v>129.86094950753849</v>
      </c>
      <c r="AH21" s="34">
        <f t="shared" si="11"/>
        <v>4.1635567599822444E-3</v>
      </c>
      <c r="AI21" s="3">
        <v>17</v>
      </c>
      <c r="AJ21" s="49">
        <f t="shared" si="12"/>
        <v>0</v>
      </c>
      <c r="AK21" s="49">
        <f t="shared" si="13"/>
        <v>1</v>
      </c>
      <c r="AL21" s="49">
        <f t="shared" si="14"/>
        <v>0</v>
      </c>
      <c r="AM21" s="49">
        <f t="shared" si="15"/>
        <v>0</v>
      </c>
      <c r="AN21" s="53">
        <v>2723.929924242424</v>
      </c>
      <c r="AO21" s="53">
        <v>13.070075757575978</v>
      </c>
      <c r="AP21" s="13">
        <f t="shared" si="16"/>
        <v>13.070075757575978</v>
      </c>
      <c r="AQ21" s="13">
        <f t="shared" si="25"/>
        <v>170.82688030877529</v>
      </c>
      <c r="AR21" s="24">
        <f t="shared" si="17"/>
        <v>4.7753291039736856E-3</v>
      </c>
    </row>
    <row r="22" spans="1:44" x14ac:dyDescent="0.25">
      <c r="A22" s="3">
        <v>19</v>
      </c>
      <c r="C22" s="3">
        <v>3</v>
      </c>
      <c r="D22" s="5">
        <v>2591</v>
      </c>
      <c r="E22" s="13">
        <f t="shared" si="18"/>
        <v>2737</v>
      </c>
      <c r="F22" s="13">
        <f t="shared" si="4"/>
        <v>146</v>
      </c>
      <c r="G22" s="13">
        <f t="shared" si="19"/>
        <v>21316</v>
      </c>
      <c r="H22" s="24">
        <f t="shared" si="20"/>
        <v>5.6348900038595134E-2</v>
      </c>
      <c r="I22" s="13">
        <f t="shared" si="26"/>
        <v>2575.3333333333335</v>
      </c>
      <c r="J22" s="13">
        <f t="shared" si="27"/>
        <v>15.666666666666515</v>
      </c>
      <c r="K22" s="13">
        <f t="shared" si="28"/>
        <v>245.44444444443968</v>
      </c>
      <c r="L22" s="24">
        <f t="shared" si="32"/>
        <v>6.0465714653286434E-3</v>
      </c>
      <c r="M22" s="13">
        <f t="shared" si="33"/>
        <v>2594</v>
      </c>
      <c r="N22" s="13">
        <f t="shared" si="34"/>
        <v>3</v>
      </c>
      <c r="O22" s="13">
        <f t="shared" si="37"/>
        <v>9</v>
      </c>
      <c r="P22" s="24">
        <f t="shared" si="38"/>
        <v>1.1578541103820917E-3</v>
      </c>
      <c r="Q22" s="13">
        <f t="shared" si="35"/>
        <v>2621.7</v>
      </c>
      <c r="R22" s="13">
        <f t="shared" si="36"/>
        <v>30.699999999999818</v>
      </c>
      <c r="S22" s="13">
        <f t="shared" si="39"/>
        <v>942.48999999998887</v>
      </c>
      <c r="T22" s="24">
        <f t="shared" si="40"/>
        <v>1.1848707062910004E-2</v>
      </c>
      <c r="U22" s="13">
        <f t="shared" si="21"/>
        <v>2584.6742229646898</v>
      </c>
      <c r="V22" s="13">
        <f t="shared" si="22"/>
        <v>6.3257770353102387</v>
      </c>
      <c r="W22" s="13">
        <f t="shared" si="23"/>
        <v>40.015455100458396</v>
      </c>
      <c r="X22" s="24">
        <f t="shared" si="24"/>
        <v>2.4414423138982011E-3</v>
      </c>
      <c r="Y22" s="13">
        <f t="shared" si="29"/>
        <v>2558.25</v>
      </c>
      <c r="Z22" s="23">
        <f t="shared" si="30"/>
        <v>2533.125</v>
      </c>
      <c r="AA22" s="33">
        <f t="shared" si="31"/>
        <v>1.0228472736244758</v>
      </c>
      <c r="AB22" s="30">
        <f t="shared" si="5"/>
        <v>1.0133647454436872</v>
      </c>
      <c r="AC22" s="13">
        <f t="shared" si="6"/>
        <v>2556.8286361349269</v>
      </c>
      <c r="AD22" s="13">
        <f t="shared" si="7"/>
        <v>2562.944</v>
      </c>
      <c r="AE22" s="21">
        <f t="shared" si="8"/>
        <v>2597.1970941464251</v>
      </c>
      <c r="AF22" s="23">
        <f t="shared" si="9"/>
        <v>6.1970941464251155</v>
      </c>
      <c r="AG22" s="23">
        <f t="shared" si="10"/>
        <v>38.403975859656434</v>
      </c>
      <c r="AH22" s="34">
        <f t="shared" si="11"/>
        <v>2.3917769766210405E-3</v>
      </c>
      <c r="AI22" s="3">
        <v>18</v>
      </c>
      <c r="AJ22" s="49">
        <f t="shared" si="12"/>
        <v>0</v>
      </c>
      <c r="AK22" s="49">
        <f t="shared" si="13"/>
        <v>0</v>
      </c>
      <c r="AL22" s="49">
        <f t="shared" si="14"/>
        <v>1</v>
      </c>
      <c r="AM22" s="49">
        <f t="shared" si="15"/>
        <v>0</v>
      </c>
      <c r="AN22" s="53">
        <v>2595.721590909091</v>
      </c>
      <c r="AO22" s="53">
        <v>-4.7215909090909918</v>
      </c>
      <c r="AP22" s="13">
        <f t="shared" si="16"/>
        <v>4.7215909090909918</v>
      </c>
      <c r="AQ22" s="13">
        <f t="shared" si="25"/>
        <v>22.293420712810697</v>
      </c>
      <c r="AR22" s="24">
        <f t="shared" si="17"/>
        <v>1.8223044805445743E-3</v>
      </c>
    </row>
    <row r="23" spans="1:44" x14ac:dyDescent="0.25">
      <c r="A23" s="3">
        <v>20</v>
      </c>
      <c r="B23" s="7"/>
      <c r="C23" s="3">
        <v>4</v>
      </c>
      <c r="D23" s="5">
        <v>2264</v>
      </c>
      <c r="E23" s="13">
        <f t="shared" si="18"/>
        <v>2591</v>
      </c>
      <c r="F23" s="13">
        <f t="shared" si="4"/>
        <v>327</v>
      </c>
      <c r="G23" s="13">
        <f t="shared" si="19"/>
        <v>106929</v>
      </c>
      <c r="H23" s="24">
        <f t="shared" si="20"/>
        <v>0.14443462897526502</v>
      </c>
      <c r="I23" s="13">
        <f t="shared" si="26"/>
        <v>2656.3333333333335</v>
      </c>
      <c r="J23" s="13">
        <f t="shared" si="27"/>
        <v>392.33333333333348</v>
      </c>
      <c r="K23" s="13">
        <f t="shared" si="28"/>
        <v>153925.44444444455</v>
      </c>
      <c r="L23" s="24">
        <f t="shared" si="32"/>
        <v>0.17329210836277981</v>
      </c>
      <c r="M23" s="13">
        <f t="shared" si="33"/>
        <v>2579.25</v>
      </c>
      <c r="N23" s="13">
        <f t="shared" si="34"/>
        <v>315.25</v>
      </c>
      <c r="O23" s="13">
        <f t="shared" si="37"/>
        <v>99382.5625</v>
      </c>
      <c r="P23" s="24">
        <f t="shared" si="38"/>
        <v>0.1392446996466431</v>
      </c>
      <c r="Q23" s="13">
        <f t="shared" si="35"/>
        <v>2620.5</v>
      </c>
      <c r="R23" s="13">
        <f t="shared" si="36"/>
        <v>356.5</v>
      </c>
      <c r="S23" s="13">
        <f t="shared" si="39"/>
        <v>127092.25</v>
      </c>
      <c r="T23" s="24">
        <f t="shared" si="40"/>
        <v>0.15746466431095407</v>
      </c>
      <c r="U23" s="13">
        <f t="shared" si="21"/>
        <v>2586.1172918404845</v>
      </c>
      <c r="V23" s="13">
        <f t="shared" si="22"/>
        <v>322.11729184048454</v>
      </c>
      <c r="W23" s="13">
        <f t="shared" si="23"/>
        <v>103759.54970264788</v>
      </c>
      <c r="X23" s="24">
        <f t="shared" si="24"/>
        <v>0.14227795575993132</v>
      </c>
      <c r="Y23" s="13">
        <f t="shared" si="29"/>
        <v>2508</v>
      </c>
      <c r="Z23" s="23">
        <f t="shared" si="30"/>
        <v>2482.375</v>
      </c>
      <c r="AA23" s="33">
        <f t="shared" si="31"/>
        <v>0.91202981016163953</v>
      </c>
      <c r="AB23" s="30">
        <f t="shared" si="5"/>
        <v>0.83858173371390565</v>
      </c>
      <c r="AC23" s="13">
        <f t="shared" si="6"/>
        <v>2699.7964646489622</v>
      </c>
      <c r="AD23" s="13">
        <f t="shared" si="7"/>
        <v>2573.42</v>
      </c>
      <c r="AE23" s="21">
        <f t="shared" si="8"/>
        <v>2158.0230051740391</v>
      </c>
      <c r="AF23" s="23">
        <f t="shared" si="9"/>
        <v>105.9769948259609</v>
      </c>
      <c r="AG23" s="23">
        <f t="shared" si="10"/>
        <v>11231.123432341743</v>
      </c>
      <c r="AH23" s="34">
        <f t="shared" si="11"/>
        <v>4.6809626689912058E-2</v>
      </c>
      <c r="AI23" s="3">
        <v>19</v>
      </c>
      <c r="AJ23" s="49">
        <f t="shared" si="12"/>
        <v>0</v>
      </c>
      <c r="AK23" s="49">
        <f t="shared" si="13"/>
        <v>0</v>
      </c>
      <c r="AL23" s="49">
        <f t="shared" si="14"/>
        <v>0</v>
      </c>
      <c r="AM23" s="49">
        <f t="shared" si="15"/>
        <v>1</v>
      </c>
      <c r="AN23" s="53">
        <v>2347.971590909091</v>
      </c>
      <c r="AO23" s="53">
        <v>-83.971590909090992</v>
      </c>
      <c r="AP23" s="13">
        <f t="shared" si="16"/>
        <v>83.971590909090992</v>
      </c>
      <c r="AQ23" s="13">
        <f t="shared" si="25"/>
        <v>7051.2280798037327</v>
      </c>
      <c r="AR23" s="24">
        <f t="shared" si="17"/>
        <v>3.7089925313202737E-2</v>
      </c>
    </row>
    <row r="24" spans="1:44" x14ac:dyDescent="0.25">
      <c r="A24" s="3">
        <v>21</v>
      </c>
      <c r="B24" s="6" t="s">
        <v>106</v>
      </c>
      <c r="C24" s="3">
        <v>1</v>
      </c>
      <c r="D24" s="5">
        <v>2440</v>
      </c>
      <c r="E24" s="13">
        <f t="shared" si="18"/>
        <v>2264</v>
      </c>
      <c r="F24" s="13">
        <f t="shared" si="4"/>
        <v>176</v>
      </c>
      <c r="G24" s="13">
        <f t="shared" si="19"/>
        <v>30976</v>
      </c>
      <c r="H24" s="24">
        <f t="shared" si="20"/>
        <v>7.2131147540983612E-2</v>
      </c>
      <c r="I24" s="13">
        <f t="shared" si="26"/>
        <v>2530.6666666666665</v>
      </c>
      <c r="J24" s="13">
        <f t="shared" si="27"/>
        <v>90.666666666666515</v>
      </c>
      <c r="K24" s="13">
        <f t="shared" si="28"/>
        <v>8220.4444444444161</v>
      </c>
      <c r="L24" s="24">
        <f t="shared" si="32"/>
        <v>3.7158469945355127E-2</v>
      </c>
      <c r="M24" s="13">
        <f t="shared" si="33"/>
        <v>2558.25</v>
      </c>
      <c r="N24" s="13">
        <f t="shared" si="34"/>
        <v>118.25</v>
      </c>
      <c r="O24" s="13">
        <f t="shared" si="37"/>
        <v>13983.0625</v>
      </c>
      <c r="P24" s="24">
        <f t="shared" si="38"/>
        <v>4.8463114754098362E-2</v>
      </c>
      <c r="Q24" s="13">
        <f t="shared" si="35"/>
        <v>2494.4</v>
      </c>
      <c r="R24" s="13">
        <f t="shared" si="36"/>
        <v>54.400000000000091</v>
      </c>
      <c r="S24" s="13">
        <f t="shared" si="39"/>
        <v>2959.3600000000097</v>
      </c>
      <c r="T24" s="24">
        <f t="shared" si="40"/>
        <v>2.2295081967213151E-2</v>
      </c>
      <c r="U24" s="13">
        <f t="shared" si="21"/>
        <v>2512.6342342468333</v>
      </c>
      <c r="V24" s="13">
        <f t="shared" si="22"/>
        <v>72.63423424683333</v>
      </c>
      <c r="W24" s="13">
        <f t="shared" si="23"/>
        <v>5275.7319846238561</v>
      </c>
      <c r="X24" s="24">
        <f t="shared" si="24"/>
        <v>2.976812878968579E-2</v>
      </c>
      <c r="Y24" s="13">
        <f t="shared" si="29"/>
        <v>2456.75</v>
      </c>
      <c r="Z24" s="23">
        <f t="shared" si="30"/>
        <v>2436.375</v>
      </c>
      <c r="AA24" s="33">
        <f t="shared" si="31"/>
        <v>1.001487866194654</v>
      </c>
      <c r="AB24" s="30">
        <f t="shared" si="5"/>
        <v>1.002857655874692</v>
      </c>
      <c r="AC24" s="13">
        <f t="shared" si="6"/>
        <v>2433.047188408641</v>
      </c>
      <c r="AD24" s="13">
        <f t="shared" si="7"/>
        <v>2583.8960000000002</v>
      </c>
      <c r="AE24" s="21">
        <f t="shared" si="8"/>
        <v>2591.2798855839933</v>
      </c>
      <c r="AF24" s="23">
        <f t="shared" si="9"/>
        <v>151.27988558399329</v>
      </c>
      <c r="AG24" s="23">
        <f t="shared" si="10"/>
        <v>22885.603782306101</v>
      </c>
      <c r="AH24" s="34">
        <f t="shared" si="11"/>
        <v>6.1999953108193971E-2</v>
      </c>
      <c r="AI24" s="3">
        <v>20</v>
      </c>
      <c r="AJ24" s="49">
        <f t="shared" si="12"/>
        <v>1</v>
      </c>
      <c r="AK24" s="49">
        <f t="shared" si="13"/>
        <v>0</v>
      </c>
      <c r="AL24" s="49">
        <f t="shared" si="14"/>
        <v>0</v>
      </c>
      <c r="AM24" s="49">
        <f t="shared" si="15"/>
        <v>0</v>
      </c>
      <c r="AN24" s="53">
        <v>2593.948863636364</v>
      </c>
      <c r="AO24" s="53">
        <v>-153.94886363636397</v>
      </c>
      <c r="AP24" s="13">
        <f t="shared" si="16"/>
        <v>153.94886363636397</v>
      </c>
      <c r="AQ24" s="13">
        <f t="shared" si="25"/>
        <v>23700.252614927787</v>
      </c>
      <c r="AR24" s="24">
        <f t="shared" si="17"/>
        <v>6.3093796572280314E-2</v>
      </c>
    </row>
    <row r="25" spans="1:44" x14ac:dyDescent="0.25">
      <c r="A25" s="3">
        <v>22</v>
      </c>
      <c r="C25" s="3">
        <v>2</v>
      </c>
      <c r="D25" s="5">
        <v>2532</v>
      </c>
      <c r="E25" s="13">
        <f t="shared" si="18"/>
        <v>2440</v>
      </c>
      <c r="F25" s="13">
        <f t="shared" si="4"/>
        <v>92</v>
      </c>
      <c r="G25" s="13">
        <f t="shared" si="19"/>
        <v>8464</v>
      </c>
      <c r="H25" s="24">
        <f t="shared" si="20"/>
        <v>3.6334913112164295E-2</v>
      </c>
      <c r="I25" s="13">
        <f t="shared" si="26"/>
        <v>2431.6666666666665</v>
      </c>
      <c r="J25" s="13">
        <f t="shared" si="27"/>
        <v>100.33333333333348</v>
      </c>
      <c r="K25" s="13">
        <f t="shared" si="28"/>
        <v>10066.777777777808</v>
      </c>
      <c r="L25" s="24">
        <f t="shared" si="32"/>
        <v>3.9626119010005324E-2</v>
      </c>
      <c r="M25" s="13">
        <f t="shared" si="33"/>
        <v>2508</v>
      </c>
      <c r="N25" s="13">
        <f t="shared" si="34"/>
        <v>24</v>
      </c>
      <c r="O25" s="13">
        <f t="shared" si="37"/>
        <v>576</v>
      </c>
      <c r="P25" s="24">
        <f t="shared" si="38"/>
        <v>9.4786729857819912E-3</v>
      </c>
      <c r="Q25" s="13">
        <f t="shared" si="35"/>
        <v>2447.1</v>
      </c>
      <c r="R25" s="13">
        <f t="shared" si="36"/>
        <v>84.900000000000091</v>
      </c>
      <c r="S25" s="13">
        <f t="shared" si="39"/>
        <v>7208.0100000000157</v>
      </c>
      <c r="T25" s="24">
        <f t="shared" si="40"/>
        <v>3.3530805687203825E-2</v>
      </c>
      <c r="U25" s="13">
        <f t="shared" si="21"/>
        <v>2496.0645381962595</v>
      </c>
      <c r="V25" s="13">
        <f t="shared" si="22"/>
        <v>35.935461803740509</v>
      </c>
      <c r="W25" s="13">
        <f t="shared" si="23"/>
        <v>1291.3574150480931</v>
      </c>
      <c r="X25" s="24">
        <f t="shared" si="24"/>
        <v>1.4192520459613155E-2</v>
      </c>
      <c r="Y25" s="13">
        <f t="shared" si="29"/>
        <v>2416</v>
      </c>
      <c r="Z25" s="23">
        <f t="shared" si="30"/>
        <v>2406.125</v>
      </c>
      <c r="AA25" s="33">
        <f t="shared" si="31"/>
        <v>1.0523144059431659</v>
      </c>
      <c r="AB25" s="30">
        <f t="shared" si="5"/>
        <v>1.067830956214898</v>
      </c>
      <c r="AC25" s="13">
        <f t="shared" si="6"/>
        <v>2371.1618260020196</v>
      </c>
      <c r="AD25" s="13">
        <f t="shared" si="7"/>
        <v>2594.3720000000003</v>
      </c>
      <c r="AE25" s="21">
        <f t="shared" si="8"/>
        <v>2770.3507335371578</v>
      </c>
      <c r="AF25" s="23">
        <f t="shared" si="9"/>
        <v>238.35073353715779</v>
      </c>
      <c r="AG25" s="23">
        <f t="shared" si="10"/>
        <v>56811.0721777012</v>
      </c>
      <c r="AH25" s="34">
        <f t="shared" si="11"/>
        <v>9.413536079666579E-2</v>
      </c>
      <c r="AI25" s="3">
        <v>21</v>
      </c>
      <c r="AJ25" s="49">
        <f t="shared" si="12"/>
        <v>0</v>
      </c>
      <c r="AK25" s="49">
        <f t="shared" si="13"/>
        <v>1</v>
      </c>
      <c r="AL25" s="49">
        <f t="shared" si="14"/>
        <v>0</v>
      </c>
      <c r="AM25" s="49">
        <f t="shared" si="15"/>
        <v>0</v>
      </c>
      <c r="AN25" s="53">
        <v>2768.032196969697</v>
      </c>
      <c r="AO25" s="53">
        <v>-236.032196969697</v>
      </c>
      <c r="AP25" s="13">
        <f t="shared" si="16"/>
        <v>236.032196969697</v>
      </c>
      <c r="AQ25" s="13">
        <f t="shared" si="25"/>
        <v>55711.198006341838</v>
      </c>
      <c r="AR25" s="24">
        <f t="shared" si="17"/>
        <v>9.3219667049643365E-2</v>
      </c>
    </row>
    <row r="26" spans="1:44" x14ac:dyDescent="0.25">
      <c r="A26" s="3">
        <v>23</v>
      </c>
      <c r="C26" s="3">
        <v>3</v>
      </c>
      <c r="D26" s="5">
        <v>2428</v>
      </c>
      <c r="E26" s="13">
        <f t="shared" si="18"/>
        <v>2532</v>
      </c>
      <c r="F26" s="13">
        <f t="shared" si="4"/>
        <v>104</v>
      </c>
      <c r="G26" s="13">
        <f t="shared" si="19"/>
        <v>10816</v>
      </c>
      <c r="H26" s="24">
        <f t="shared" si="20"/>
        <v>4.2833607907743002E-2</v>
      </c>
      <c r="I26" s="13">
        <f t="shared" si="26"/>
        <v>2412</v>
      </c>
      <c r="J26" s="13">
        <f t="shared" si="27"/>
        <v>16</v>
      </c>
      <c r="K26" s="13">
        <f t="shared" si="28"/>
        <v>256</v>
      </c>
      <c r="L26" s="24">
        <f t="shared" si="32"/>
        <v>6.5897858319604614E-3</v>
      </c>
      <c r="M26" s="13">
        <f t="shared" si="33"/>
        <v>2456.75</v>
      </c>
      <c r="N26" s="13">
        <f t="shared" si="34"/>
        <v>28.75</v>
      </c>
      <c r="O26" s="13">
        <f t="shared" si="37"/>
        <v>826.5625</v>
      </c>
      <c r="P26" s="24">
        <f t="shared" si="38"/>
        <v>1.1841021416803954E-2</v>
      </c>
      <c r="Q26" s="13">
        <f t="shared" si="35"/>
        <v>2456.6999999999998</v>
      </c>
      <c r="R26" s="13">
        <f t="shared" si="36"/>
        <v>28.699999999999818</v>
      </c>
      <c r="S26" s="13">
        <f t="shared" si="39"/>
        <v>823.6899999999896</v>
      </c>
      <c r="T26" s="24">
        <f t="shared" si="40"/>
        <v>1.1820428336079002E-2</v>
      </c>
      <c r="U26" s="13">
        <f t="shared" si="21"/>
        <v>2504.2623210420384</v>
      </c>
      <c r="V26" s="13">
        <f t="shared" si="22"/>
        <v>76.262321042038366</v>
      </c>
      <c r="W26" s="13">
        <f t="shared" si="23"/>
        <v>5815.9416107189281</v>
      </c>
      <c r="X26" s="24">
        <f t="shared" si="24"/>
        <v>3.1409522669702788E-2</v>
      </c>
      <c r="Y26" s="13">
        <f t="shared" si="29"/>
        <v>2396.25</v>
      </c>
      <c r="Z26" s="23">
        <f t="shared" si="30"/>
        <v>2409.125</v>
      </c>
      <c r="AA26" s="33">
        <f t="shared" si="31"/>
        <v>1.0078347947906399</v>
      </c>
      <c r="AB26" s="30">
        <f t="shared" si="5"/>
        <v>1.0133647454436872</v>
      </c>
      <c r="AC26" s="13">
        <f t="shared" si="6"/>
        <v>2395.9783591414907</v>
      </c>
      <c r="AD26" s="13">
        <f t="shared" si="7"/>
        <v>2604.848</v>
      </c>
      <c r="AE26" s="21">
        <f t="shared" si="8"/>
        <v>2639.6611304394974</v>
      </c>
      <c r="AF26" s="23">
        <f t="shared" si="9"/>
        <v>211.66113043949736</v>
      </c>
      <c r="AG26" s="23">
        <f t="shared" si="10"/>
        <v>44800.434138925913</v>
      </c>
      <c r="AH26" s="34">
        <f t="shared" si="11"/>
        <v>8.7175094909183432E-2</v>
      </c>
      <c r="AI26" s="3">
        <v>22</v>
      </c>
      <c r="AJ26" s="49">
        <f t="shared" si="12"/>
        <v>0</v>
      </c>
      <c r="AK26" s="49">
        <f t="shared" si="13"/>
        <v>0</v>
      </c>
      <c r="AL26" s="49">
        <f t="shared" si="14"/>
        <v>1</v>
      </c>
      <c r="AM26" s="49">
        <f t="shared" si="15"/>
        <v>0</v>
      </c>
      <c r="AN26" s="53">
        <v>2639.823863636364</v>
      </c>
      <c r="AO26" s="53">
        <v>-211.82386363636397</v>
      </c>
      <c r="AP26" s="13">
        <f t="shared" si="16"/>
        <v>211.82386363636397</v>
      </c>
      <c r="AQ26" s="13">
        <f t="shared" si="25"/>
        <v>44869.349205836916</v>
      </c>
      <c r="AR26" s="24">
        <f t="shared" si="17"/>
        <v>8.724211846637725E-2</v>
      </c>
    </row>
    <row r="27" spans="1:44" x14ac:dyDescent="0.25">
      <c r="A27" s="3">
        <v>24</v>
      </c>
      <c r="B27" s="7"/>
      <c r="C27" s="3">
        <v>4</v>
      </c>
      <c r="D27" s="5">
        <v>2185</v>
      </c>
      <c r="E27" s="13">
        <f t="shared" si="18"/>
        <v>2428</v>
      </c>
      <c r="F27" s="13">
        <f t="shared" si="4"/>
        <v>243</v>
      </c>
      <c r="G27" s="13">
        <f t="shared" si="19"/>
        <v>59049</v>
      </c>
      <c r="H27" s="24">
        <f t="shared" si="20"/>
        <v>0.11121281464530892</v>
      </c>
      <c r="I27" s="13">
        <f t="shared" si="26"/>
        <v>2466.6666666666665</v>
      </c>
      <c r="J27" s="13">
        <f t="shared" si="27"/>
        <v>281.66666666666652</v>
      </c>
      <c r="K27" s="13">
        <f t="shared" si="28"/>
        <v>79336.111111111022</v>
      </c>
      <c r="L27" s="24">
        <f t="shared" si="32"/>
        <v>0.12890922959572837</v>
      </c>
      <c r="M27" s="13">
        <f t="shared" si="33"/>
        <v>2416</v>
      </c>
      <c r="N27" s="13">
        <f t="shared" si="34"/>
        <v>231</v>
      </c>
      <c r="O27" s="13">
        <f t="shared" si="37"/>
        <v>53361</v>
      </c>
      <c r="P27" s="24">
        <f t="shared" si="38"/>
        <v>0.105720823798627</v>
      </c>
      <c r="Q27" s="13">
        <f t="shared" si="35"/>
        <v>2445.1999999999998</v>
      </c>
      <c r="R27" s="13">
        <f t="shared" si="36"/>
        <v>260.19999999999982</v>
      </c>
      <c r="S27" s="13">
        <f t="shared" si="39"/>
        <v>67704.039999999906</v>
      </c>
      <c r="T27" s="24">
        <f t="shared" si="40"/>
        <v>0.11908466819221959</v>
      </c>
      <c r="U27" s="13">
        <f t="shared" si="21"/>
        <v>2486.8649671237245</v>
      </c>
      <c r="V27" s="13">
        <f t="shared" si="22"/>
        <v>301.86496712372445</v>
      </c>
      <c r="W27" s="13">
        <f t="shared" si="23"/>
        <v>91122.458376607246</v>
      </c>
      <c r="X27" s="24">
        <f t="shared" si="24"/>
        <v>0.13815330303145285</v>
      </c>
      <c r="Y27" s="13">
        <f t="shared" si="29"/>
        <v>2422</v>
      </c>
      <c r="Z27" s="23">
        <f t="shared" si="30"/>
        <v>2448.25</v>
      </c>
      <c r="AA27" s="33">
        <f t="shared" si="31"/>
        <v>0.89247421627693246</v>
      </c>
      <c r="AB27" s="30">
        <f t="shared" si="5"/>
        <v>0.83858173371390565</v>
      </c>
      <c r="AC27" s="13">
        <f t="shared" si="6"/>
        <v>2605.5897858913349</v>
      </c>
      <c r="AD27" s="13">
        <f t="shared" si="7"/>
        <v>2615.3240000000001</v>
      </c>
      <c r="AE27" s="21">
        <f t="shared" si="8"/>
        <v>2193.1629341435864</v>
      </c>
      <c r="AF27" s="23">
        <f t="shared" si="9"/>
        <v>8.1629341435864262</v>
      </c>
      <c r="AG27" s="23">
        <f t="shared" si="10"/>
        <v>66.633493832529055</v>
      </c>
      <c r="AH27" s="34">
        <f t="shared" si="11"/>
        <v>3.7358966332203323E-3</v>
      </c>
      <c r="AI27" s="3">
        <v>23</v>
      </c>
      <c r="AJ27" s="49">
        <f t="shared" si="12"/>
        <v>0</v>
      </c>
      <c r="AK27" s="49">
        <f t="shared" si="13"/>
        <v>0</v>
      </c>
      <c r="AL27" s="49">
        <f t="shared" si="14"/>
        <v>0</v>
      </c>
      <c r="AM27" s="49">
        <f t="shared" si="15"/>
        <v>1</v>
      </c>
      <c r="AN27" s="53">
        <v>2392.073863636364</v>
      </c>
      <c r="AO27" s="53">
        <v>-207.07386363636397</v>
      </c>
      <c r="AP27" s="13">
        <f t="shared" si="16"/>
        <v>207.07386363636397</v>
      </c>
      <c r="AQ27" s="13">
        <f t="shared" si="25"/>
        <v>42879.58500129146</v>
      </c>
      <c r="AR27" s="24">
        <f t="shared" si="17"/>
        <v>9.4770646973164285E-2</v>
      </c>
    </row>
    <row r="28" spans="1:44" x14ac:dyDescent="0.25">
      <c r="A28" s="3">
        <v>25</v>
      </c>
      <c r="B28" s="6" t="s">
        <v>107</v>
      </c>
      <c r="C28" s="3">
        <v>1</v>
      </c>
      <c r="D28" s="5">
        <v>2543</v>
      </c>
      <c r="E28" s="13">
        <f t="shared" si="18"/>
        <v>2185</v>
      </c>
      <c r="F28" s="13">
        <f t="shared" si="4"/>
        <v>358</v>
      </c>
      <c r="G28" s="13">
        <f t="shared" si="19"/>
        <v>128164</v>
      </c>
      <c r="H28" s="24">
        <f t="shared" si="20"/>
        <v>0.14077860794337396</v>
      </c>
      <c r="I28" s="13">
        <f t="shared" si="26"/>
        <v>2381.6666666666665</v>
      </c>
      <c r="J28" s="13">
        <f t="shared" si="27"/>
        <v>161.33333333333348</v>
      </c>
      <c r="K28" s="13">
        <f t="shared" si="28"/>
        <v>26028.444444444493</v>
      </c>
      <c r="L28" s="24">
        <f t="shared" si="32"/>
        <v>6.3442128719360391E-2</v>
      </c>
      <c r="M28" s="13">
        <f t="shared" si="33"/>
        <v>2396.25</v>
      </c>
      <c r="N28" s="13">
        <f t="shared" si="34"/>
        <v>146.75</v>
      </c>
      <c r="O28" s="13">
        <f t="shared" si="37"/>
        <v>21535.5625</v>
      </c>
      <c r="P28" s="24">
        <f t="shared" si="38"/>
        <v>5.7707432166732207E-2</v>
      </c>
      <c r="Q28" s="13">
        <f t="shared" si="35"/>
        <v>2352.8000000000002</v>
      </c>
      <c r="R28" s="13">
        <f t="shared" si="36"/>
        <v>190.19999999999982</v>
      </c>
      <c r="S28" s="13">
        <f t="shared" si="39"/>
        <v>36176.039999999928</v>
      </c>
      <c r="T28" s="24">
        <f t="shared" si="40"/>
        <v>7.479355092410532E-2</v>
      </c>
      <c r="U28" s="13">
        <f t="shared" si="21"/>
        <v>2418.0019742743898</v>
      </c>
      <c r="V28" s="13">
        <f t="shared" si="22"/>
        <v>124.9980257256102</v>
      </c>
      <c r="W28" s="13">
        <f t="shared" si="23"/>
        <v>15624.506435300311</v>
      </c>
      <c r="X28" s="24">
        <f t="shared" si="24"/>
        <v>4.9153765523244283E-2</v>
      </c>
      <c r="Y28" s="13">
        <f t="shared" si="29"/>
        <v>2474.5</v>
      </c>
      <c r="Z28" s="23">
        <f t="shared" si="30"/>
        <v>2501.5625</v>
      </c>
      <c r="AA28" s="33">
        <f t="shared" si="31"/>
        <v>1.0165646470955654</v>
      </c>
      <c r="AB28" s="30">
        <f t="shared" si="5"/>
        <v>1.002857655874692</v>
      </c>
      <c r="AC28" s="13">
        <f t="shared" si="6"/>
        <v>2535.7536885750715</v>
      </c>
      <c r="AD28" s="13">
        <f t="shared" si="7"/>
        <v>2625.8</v>
      </c>
      <c r="AE28" s="21">
        <f t="shared" si="8"/>
        <v>2633.3036327957666</v>
      </c>
      <c r="AF28" s="23">
        <f t="shared" si="9"/>
        <v>90.303632795766589</v>
      </c>
      <c r="AG28" s="23">
        <f t="shared" si="10"/>
        <v>8154.7460961126508</v>
      </c>
      <c r="AH28" s="34">
        <f t="shared" si="11"/>
        <v>3.551066960116657E-2</v>
      </c>
      <c r="AI28" s="3">
        <v>24</v>
      </c>
      <c r="AJ28" s="49">
        <f t="shared" si="12"/>
        <v>1</v>
      </c>
      <c r="AK28" s="49">
        <f t="shared" si="13"/>
        <v>0</v>
      </c>
      <c r="AL28" s="49">
        <f t="shared" si="14"/>
        <v>0</v>
      </c>
      <c r="AM28" s="49">
        <f t="shared" si="15"/>
        <v>0</v>
      </c>
      <c r="AN28" s="53">
        <v>2638.0511363636365</v>
      </c>
      <c r="AO28" s="53">
        <v>-95.051136363636488</v>
      </c>
      <c r="AP28" s="13">
        <f t="shared" si="16"/>
        <v>95.051136363636488</v>
      </c>
      <c r="AQ28" s="13">
        <f t="shared" si="25"/>
        <v>9034.7185240186191</v>
      </c>
      <c r="AR28" s="24">
        <f t="shared" si="17"/>
        <v>3.7377560504772506E-2</v>
      </c>
    </row>
    <row r="29" spans="1:44" x14ac:dyDescent="0.25">
      <c r="A29" s="3">
        <v>26</v>
      </c>
      <c r="C29" s="3">
        <v>2</v>
      </c>
      <c r="D29" s="5">
        <v>2742</v>
      </c>
      <c r="E29" s="13">
        <f t="shared" si="18"/>
        <v>2543</v>
      </c>
      <c r="F29" s="13">
        <f t="shared" si="4"/>
        <v>199</v>
      </c>
      <c r="G29" s="13">
        <f t="shared" si="19"/>
        <v>39601</v>
      </c>
      <c r="H29" s="24">
        <f t="shared" si="20"/>
        <v>7.257476294675419E-2</v>
      </c>
      <c r="I29" s="13">
        <f t="shared" si="26"/>
        <v>2385.3333333333335</v>
      </c>
      <c r="J29" s="13">
        <f t="shared" si="27"/>
        <v>356.66666666666652</v>
      </c>
      <c r="K29" s="13">
        <f t="shared" si="28"/>
        <v>127211.11111111101</v>
      </c>
      <c r="L29" s="24">
        <f t="shared" si="32"/>
        <v>0.13007537077558953</v>
      </c>
      <c r="M29" s="13">
        <f t="shared" si="33"/>
        <v>2422</v>
      </c>
      <c r="N29" s="13">
        <f t="shared" si="34"/>
        <v>320</v>
      </c>
      <c r="O29" s="13">
        <f t="shared" si="37"/>
        <v>102400</v>
      </c>
      <c r="P29" s="24">
        <f t="shared" si="38"/>
        <v>0.11670313639679067</v>
      </c>
      <c r="Q29" s="13">
        <f t="shared" si="35"/>
        <v>2411.5</v>
      </c>
      <c r="R29" s="13">
        <f t="shared" si="36"/>
        <v>330.5</v>
      </c>
      <c r="S29" s="13">
        <f t="shared" si="39"/>
        <v>109230.25</v>
      </c>
      <c r="T29" s="24">
        <f t="shared" si="40"/>
        <v>0.12053245805981036</v>
      </c>
      <c r="U29" s="13">
        <f t="shared" si="21"/>
        <v>2446.5171684479337</v>
      </c>
      <c r="V29" s="13">
        <f t="shared" si="22"/>
        <v>295.48283155206627</v>
      </c>
      <c r="W29" s="13">
        <f t="shared" si="23"/>
        <v>87310.103742026768</v>
      </c>
      <c r="X29" s="24">
        <f t="shared" si="24"/>
        <v>0.10776179122978347</v>
      </c>
      <c r="Y29" s="13">
        <f t="shared" si="29"/>
        <v>2528.625</v>
      </c>
      <c r="Z29" s="23">
        <f t="shared" si="30"/>
        <v>2561.5625</v>
      </c>
      <c r="AA29" s="33">
        <f t="shared" si="31"/>
        <v>1.0704404050262291</v>
      </c>
      <c r="AB29" s="30">
        <f t="shared" si="5"/>
        <v>1.067830956214898</v>
      </c>
      <c r="AC29" s="13">
        <f t="shared" si="6"/>
        <v>2567.8221670211442</v>
      </c>
      <c r="AD29" s="13">
        <f t="shared" si="7"/>
        <v>2636.2760000000003</v>
      </c>
      <c r="AE29" s="21">
        <f t="shared" si="8"/>
        <v>2815.0971219263865</v>
      </c>
      <c r="AF29" s="23">
        <f t="shared" si="9"/>
        <v>73.097121926386535</v>
      </c>
      <c r="AG29" s="23">
        <f t="shared" si="10"/>
        <v>5343.189233921019</v>
      </c>
      <c r="AH29" s="34">
        <f t="shared" si="11"/>
        <v>2.6658323094962268E-2</v>
      </c>
      <c r="AI29" s="3">
        <v>25</v>
      </c>
      <c r="AJ29" s="49">
        <f t="shared" si="12"/>
        <v>0</v>
      </c>
      <c r="AK29" s="49">
        <f t="shared" si="13"/>
        <v>1</v>
      </c>
      <c r="AL29" s="49">
        <f t="shared" si="14"/>
        <v>0</v>
      </c>
      <c r="AM29" s="49">
        <f t="shared" si="15"/>
        <v>0</v>
      </c>
      <c r="AN29" s="53">
        <v>2812.1344696969695</v>
      </c>
      <c r="AO29" s="53">
        <v>-70.134469696969518</v>
      </c>
      <c r="AP29" s="13">
        <f t="shared" si="16"/>
        <v>70.134469696969518</v>
      </c>
      <c r="AQ29" s="13">
        <f t="shared" si="25"/>
        <v>4918.8438396751353</v>
      </c>
      <c r="AR29" s="24">
        <f t="shared" si="17"/>
        <v>2.5577851822381297E-2</v>
      </c>
    </row>
    <row r="30" spans="1:44" x14ac:dyDescent="0.25">
      <c r="A30" s="3">
        <v>27</v>
      </c>
      <c r="C30" s="3">
        <v>3</v>
      </c>
      <c r="D30" s="5">
        <v>2644.5</v>
      </c>
      <c r="E30" s="13">
        <f t="shared" si="18"/>
        <v>2742</v>
      </c>
      <c r="F30" s="13">
        <f t="shared" si="4"/>
        <v>97.5</v>
      </c>
      <c r="G30" s="13">
        <f t="shared" si="19"/>
        <v>9506.25</v>
      </c>
      <c r="H30" s="24">
        <f t="shared" si="20"/>
        <v>3.6868973340896199E-2</v>
      </c>
      <c r="I30" s="13">
        <f t="shared" si="26"/>
        <v>2490</v>
      </c>
      <c r="J30" s="13">
        <f t="shared" si="27"/>
        <v>154.5</v>
      </c>
      <c r="K30" s="13">
        <f t="shared" si="28"/>
        <v>23870.25</v>
      </c>
      <c r="L30" s="24">
        <f t="shared" si="32"/>
        <v>5.8423142370958595E-2</v>
      </c>
      <c r="M30" s="13">
        <f t="shared" si="33"/>
        <v>2474.5</v>
      </c>
      <c r="N30" s="13">
        <f t="shared" si="34"/>
        <v>170</v>
      </c>
      <c r="O30" s="13">
        <f t="shared" si="37"/>
        <v>28900</v>
      </c>
      <c r="P30" s="24">
        <f t="shared" si="38"/>
        <v>6.4284363773870298E-2</v>
      </c>
      <c r="Q30" s="13">
        <f t="shared" si="35"/>
        <v>2539.5</v>
      </c>
      <c r="R30" s="13">
        <f t="shared" si="36"/>
        <v>105</v>
      </c>
      <c r="S30" s="13">
        <f t="shared" si="39"/>
        <v>11025</v>
      </c>
      <c r="T30" s="24">
        <f t="shared" si="40"/>
        <v>3.970504821327283E-2</v>
      </c>
      <c r="U30" s="13">
        <f t="shared" si="21"/>
        <v>2513.9242356215518</v>
      </c>
      <c r="V30" s="13">
        <f t="shared" si="22"/>
        <v>130.57576437844818</v>
      </c>
      <c r="W30" s="13">
        <f t="shared" si="23"/>
        <v>17050.030243016019</v>
      </c>
      <c r="X30" s="24">
        <f t="shared" si="24"/>
        <v>4.9376352572678459E-2</v>
      </c>
      <c r="Y30" s="13">
        <f t="shared" si="29"/>
        <v>2594.5</v>
      </c>
      <c r="Z30" s="23">
        <f t="shared" si="30"/>
        <v>2610.4375</v>
      </c>
      <c r="AA30" s="33">
        <f t="shared" si="31"/>
        <v>1.0130485790217156</v>
      </c>
      <c r="AB30" s="30">
        <f t="shared" si="5"/>
        <v>1.0133647454436872</v>
      </c>
      <c r="AC30" s="13">
        <f t="shared" si="6"/>
        <v>2609.6230522033247</v>
      </c>
      <c r="AD30" s="13">
        <f t="shared" si="7"/>
        <v>2646.752</v>
      </c>
      <c r="AE30" s="21">
        <f t="shared" si="8"/>
        <v>2682.1251667325696</v>
      </c>
      <c r="AF30" s="23">
        <f t="shared" si="9"/>
        <v>37.625166732569596</v>
      </c>
      <c r="AG30" s="23">
        <f t="shared" si="10"/>
        <v>1415.653171653662</v>
      </c>
      <c r="AH30" s="34">
        <f t="shared" si="11"/>
        <v>1.4227705325229569E-2</v>
      </c>
      <c r="AI30" s="3">
        <v>26</v>
      </c>
      <c r="AJ30" s="49">
        <f t="shared" si="12"/>
        <v>0</v>
      </c>
      <c r="AK30" s="49">
        <f t="shared" si="13"/>
        <v>0</v>
      </c>
      <c r="AL30" s="49">
        <f t="shared" si="14"/>
        <v>1</v>
      </c>
      <c r="AM30" s="49">
        <f t="shared" si="15"/>
        <v>0</v>
      </c>
      <c r="AN30" s="53">
        <v>2683.9261363636369</v>
      </c>
      <c r="AO30" s="53">
        <v>-39.426136363636942</v>
      </c>
      <c r="AP30" s="13">
        <f t="shared" si="16"/>
        <v>39.426136363636942</v>
      </c>
      <c r="AQ30" s="13">
        <f t="shared" si="25"/>
        <v>1554.4202285640952</v>
      </c>
      <c r="AR30" s="24">
        <f t="shared" si="17"/>
        <v>1.490872995410737E-2</v>
      </c>
    </row>
    <row r="31" spans="1:44" x14ac:dyDescent="0.25">
      <c r="A31" s="3">
        <v>28</v>
      </c>
      <c r="B31" s="7"/>
      <c r="C31" s="3">
        <v>4</v>
      </c>
      <c r="D31" s="5">
        <v>2448.5</v>
      </c>
      <c r="E31" s="13">
        <f t="shared" si="18"/>
        <v>2644.5</v>
      </c>
      <c r="F31" s="13">
        <f t="shared" si="4"/>
        <v>196</v>
      </c>
      <c r="G31" s="13">
        <f t="shared" si="19"/>
        <v>38416</v>
      </c>
      <c r="H31" s="24">
        <f t="shared" si="20"/>
        <v>8.0049009597712883E-2</v>
      </c>
      <c r="I31" s="13">
        <f t="shared" si="26"/>
        <v>2643.1666666666665</v>
      </c>
      <c r="J31" s="13">
        <f t="shared" si="27"/>
        <v>194.66666666666652</v>
      </c>
      <c r="K31" s="13">
        <f t="shared" si="28"/>
        <v>37895.111111111051</v>
      </c>
      <c r="L31" s="24">
        <f t="shared" si="32"/>
        <v>7.9504458512014098E-2</v>
      </c>
      <c r="M31" s="13">
        <f t="shared" si="33"/>
        <v>2528.625</v>
      </c>
      <c r="N31" s="13">
        <f t="shared" si="34"/>
        <v>80.125</v>
      </c>
      <c r="O31" s="13">
        <f t="shared" si="37"/>
        <v>6420.015625</v>
      </c>
      <c r="P31" s="24">
        <f t="shared" si="38"/>
        <v>3.2724116806207883E-2</v>
      </c>
      <c r="Q31" s="13">
        <f t="shared" si="35"/>
        <v>2607.5</v>
      </c>
      <c r="R31" s="13">
        <f t="shared" si="36"/>
        <v>159</v>
      </c>
      <c r="S31" s="13">
        <f t="shared" si="39"/>
        <v>25281</v>
      </c>
      <c r="T31" s="24">
        <f t="shared" si="40"/>
        <v>6.4937716969573206E-2</v>
      </c>
      <c r="U31" s="13">
        <f t="shared" si="21"/>
        <v>2543.7118522978649</v>
      </c>
      <c r="V31" s="13">
        <f t="shared" si="22"/>
        <v>95.21185229786488</v>
      </c>
      <c r="W31" s="13">
        <f t="shared" si="23"/>
        <v>9065.2968179904383</v>
      </c>
      <c r="X31" s="24">
        <f t="shared" si="24"/>
        <v>3.8885788155141876E-2</v>
      </c>
      <c r="Y31" s="13">
        <f t="shared" si="29"/>
        <v>2626.375</v>
      </c>
      <c r="Z31" s="23">
        <f t="shared" si="30"/>
        <v>2642.4375</v>
      </c>
      <c r="AA31" s="33">
        <f t="shared" si="31"/>
        <v>0.92660658955982877</v>
      </c>
      <c r="AB31" s="30">
        <f t="shared" si="5"/>
        <v>0.83858173371390565</v>
      </c>
      <c r="AC31" s="13">
        <f t="shared" si="6"/>
        <v>2919.8107966841803</v>
      </c>
      <c r="AD31" s="13">
        <f t="shared" si="7"/>
        <v>2657.2280000000001</v>
      </c>
      <c r="AE31" s="21">
        <f t="shared" si="8"/>
        <v>2228.3028631131342</v>
      </c>
      <c r="AF31" s="23">
        <f t="shared" si="9"/>
        <v>220.19713688686579</v>
      </c>
      <c r="AG31" s="23">
        <f t="shared" si="10"/>
        <v>48486.779093173114</v>
      </c>
      <c r="AH31" s="34">
        <f t="shared" si="11"/>
        <v>8.9931442469620496E-2</v>
      </c>
      <c r="AI31" s="3">
        <v>27</v>
      </c>
      <c r="AJ31" s="49">
        <f t="shared" si="12"/>
        <v>0</v>
      </c>
      <c r="AK31" s="49">
        <f t="shared" si="13"/>
        <v>0</v>
      </c>
      <c r="AL31" s="49">
        <f t="shared" si="14"/>
        <v>0</v>
      </c>
      <c r="AM31" s="49">
        <f t="shared" si="15"/>
        <v>1</v>
      </c>
      <c r="AN31" s="53">
        <v>2436.1761363636365</v>
      </c>
      <c r="AO31" s="53">
        <v>12.323863636363512</v>
      </c>
      <c r="AP31" s="13">
        <f t="shared" si="16"/>
        <v>12.323863636363512</v>
      </c>
      <c r="AQ31" s="13">
        <f t="shared" si="25"/>
        <v>151.87761492768288</v>
      </c>
      <c r="AR31" s="24">
        <f t="shared" si="17"/>
        <v>5.0332299923886107E-3</v>
      </c>
    </row>
    <row r="32" spans="1:44" x14ac:dyDescent="0.25">
      <c r="A32" s="3">
        <v>29</v>
      </c>
      <c r="B32" s="6" t="s">
        <v>108</v>
      </c>
      <c r="C32" s="3">
        <v>1</v>
      </c>
      <c r="D32" s="15">
        <v>2670.5</v>
      </c>
      <c r="E32" s="13">
        <f t="shared" si="18"/>
        <v>2448.5</v>
      </c>
      <c r="F32" s="13">
        <f t="shared" si="4"/>
        <v>222</v>
      </c>
      <c r="G32" s="13">
        <f t="shared" si="19"/>
        <v>49284</v>
      </c>
      <c r="H32" s="24">
        <f t="shared" si="20"/>
        <v>8.3130499906384575E-2</v>
      </c>
      <c r="I32" s="13">
        <f t="shared" si="26"/>
        <v>2611.6666666666665</v>
      </c>
      <c r="J32" s="13">
        <f t="shared" si="27"/>
        <v>58.833333333333485</v>
      </c>
      <c r="K32" s="13">
        <f t="shared" si="28"/>
        <v>3461.361111111129</v>
      </c>
      <c r="L32" s="24">
        <f t="shared" si="32"/>
        <v>2.2030830680896268E-2</v>
      </c>
      <c r="M32" s="13">
        <f t="shared" si="33"/>
        <v>2594.5</v>
      </c>
      <c r="N32" s="13">
        <f t="shared" si="34"/>
        <v>76</v>
      </c>
      <c r="O32" s="13">
        <f t="shared" si="37"/>
        <v>5776</v>
      </c>
      <c r="P32" s="24">
        <f t="shared" si="38"/>
        <v>2.8459090058041564E-2</v>
      </c>
      <c r="Q32" s="13">
        <f t="shared" si="35"/>
        <v>2575.4499999999998</v>
      </c>
      <c r="R32" s="13">
        <f t="shared" si="36"/>
        <v>95.050000000000182</v>
      </c>
      <c r="S32" s="13">
        <f t="shared" si="39"/>
        <v>9034.5025000000351</v>
      </c>
      <c r="T32" s="24">
        <f t="shared" si="40"/>
        <v>3.5592585658116523E-2</v>
      </c>
      <c r="U32" s="13">
        <f t="shared" si="21"/>
        <v>2521.9916335973207</v>
      </c>
      <c r="V32" s="13">
        <f t="shared" si="22"/>
        <v>148.50836640267926</v>
      </c>
      <c r="W32" s="13">
        <f t="shared" si="23"/>
        <v>22054.734891592434</v>
      </c>
      <c r="X32" s="24">
        <f t="shared" si="24"/>
        <v>5.5610697024032672E-2</v>
      </c>
      <c r="Y32" s="13">
        <f t="shared" si="29"/>
        <v>2658.5</v>
      </c>
      <c r="Z32" s="23">
        <f t="shared" si="30"/>
        <v>2666.875</v>
      </c>
      <c r="AA32" s="33">
        <f t="shared" si="31"/>
        <v>1.0013592688071244</v>
      </c>
      <c r="AB32" s="30">
        <f t="shared" si="5"/>
        <v>1.002857655874692</v>
      </c>
      <c r="AC32" s="13">
        <f t="shared" si="6"/>
        <v>2662.8903756742934</v>
      </c>
      <c r="AD32" s="13">
        <f t="shared" si="7"/>
        <v>2667.7040000000002</v>
      </c>
      <c r="AE32" s="21">
        <f t="shared" si="8"/>
        <v>2675.3273800075394</v>
      </c>
      <c r="AF32" s="23">
        <f t="shared" si="9"/>
        <v>4.827380007539432</v>
      </c>
      <c r="AG32" s="23">
        <f t="shared" si="10"/>
        <v>23.303597737191406</v>
      </c>
      <c r="AH32" s="34">
        <f t="shared" si="11"/>
        <v>1.8076689786704482E-3</v>
      </c>
      <c r="AI32" s="3">
        <v>28</v>
      </c>
      <c r="AJ32" s="49">
        <f t="shared" si="12"/>
        <v>1</v>
      </c>
      <c r="AK32" s="49">
        <f t="shared" si="13"/>
        <v>0</v>
      </c>
      <c r="AL32" s="49">
        <f t="shared" si="14"/>
        <v>0</v>
      </c>
      <c r="AM32" s="49">
        <f t="shared" si="15"/>
        <v>0</v>
      </c>
      <c r="AN32" s="53">
        <v>2682.1534090909095</v>
      </c>
      <c r="AO32" s="53">
        <v>-11.653409090909463</v>
      </c>
      <c r="AP32" s="13">
        <f t="shared" si="16"/>
        <v>11.653409090909463</v>
      </c>
      <c r="AQ32" s="13">
        <f t="shared" si="25"/>
        <v>135.80194344009132</v>
      </c>
      <c r="AR32" s="24">
        <f t="shared" si="17"/>
        <v>4.3637555105446408E-3</v>
      </c>
    </row>
    <row r="33" spans="1:44" x14ac:dyDescent="0.25">
      <c r="A33" s="3">
        <v>30</v>
      </c>
      <c r="C33" s="3">
        <v>2</v>
      </c>
      <c r="D33" s="15">
        <v>2870.5</v>
      </c>
      <c r="E33" s="13">
        <f t="shared" si="18"/>
        <v>2670.5</v>
      </c>
      <c r="F33" s="13">
        <f t="shared" si="4"/>
        <v>200</v>
      </c>
      <c r="G33" s="13">
        <f t="shared" si="19"/>
        <v>40000</v>
      </c>
      <c r="H33" s="24">
        <f t="shared" si="20"/>
        <v>6.9674272774777918E-2</v>
      </c>
      <c r="I33" s="13">
        <f t="shared" si="26"/>
        <v>2587.8333333333335</v>
      </c>
      <c r="J33" s="13">
        <f t="shared" si="27"/>
        <v>282.66666666666652</v>
      </c>
      <c r="K33" s="13">
        <f t="shared" si="28"/>
        <v>79900.444444444365</v>
      </c>
      <c r="L33" s="24">
        <f t="shared" si="32"/>
        <v>9.8472972188352728E-2</v>
      </c>
      <c r="M33" s="13">
        <f t="shared" si="33"/>
        <v>2626.375</v>
      </c>
      <c r="N33" s="13">
        <f t="shared" si="34"/>
        <v>244.125</v>
      </c>
      <c r="O33" s="13">
        <f t="shared" si="37"/>
        <v>59597.015625</v>
      </c>
      <c r="P33" s="24">
        <f t="shared" si="38"/>
        <v>8.504615920571329E-2</v>
      </c>
      <c r="Q33" s="13">
        <f t="shared" si="35"/>
        <v>2605.85</v>
      </c>
      <c r="R33" s="13">
        <f t="shared" si="36"/>
        <v>264.65000000000009</v>
      </c>
      <c r="S33" s="13">
        <f t="shared" si="39"/>
        <v>70039.622500000041</v>
      </c>
      <c r="T33" s="24">
        <f t="shared" si="40"/>
        <v>9.2196481449224904E-2</v>
      </c>
      <c r="U33" s="13">
        <f t="shared" si="21"/>
        <v>2555.8701279158167</v>
      </c>
      <c r="V33" s="13">
        <f t="shared" si="22"/>
        <v>314.62987208418326</v>
      </c>
      <c r="W33" s="13">
        <f t="shared" si="23"/>
        <v>98991.956407709527</v>
      </c>
      <c r="X33" s="24">
        <f t="shared" si="24"/>
        <v>0.10960803765343434</v>
      </c>
      <c r="Y33" s="13">
        <f t="shared" si="29"/>
        <v>2675.25</v>
      </c>
      <c r="Z33" s="23">
        <f t="shared" si="30"/>
        <v>2688.375</v>
      </c>
      <c r="AA33" s="33">
        <f t="shared" si="31"/>
        <v>1.0677453852234156</v>
      </c>
      <c r="AB33" s="30">
        <f t="shared" si="5"/>
        <v>1.067830956214898</v>
      </c>
      <c r="AC33" s="13">
        <f t="shared" si="6"/>
        <v>2688.159566168561</v>
      </c>
      <c r="AD33" s="13">
        <f t="shared" si="7"/>
        <v>2678.1800000000003</v>
      </c>
      <c r="AE33" s="21">
        <f t="shared" si="8"/>
        <v>2859.8435103156157</v>
      </c>
      <c r="AF33" s="23">
        <f t="shared" si="9"/>
        <v>10.656489684384269</v>
      </c>
      <c r="AG33" s="23">
        <f t="shared" si="10"/>
        <v>113.56077239338833</v>
      </c>
      <c r="AH33" s="34">
        <f t="shared" si="11"/>
        <v>3.7124158454569828E-3</v>
      </c>
      <c r="AI33" s="3">
        <v>29</v>
      </c>
      <c r="AJ33" s="49">
        <f t="shared" si="12"/>
        <v>0</v>
      </c>
      <c r="AK33" s="49">
        <f t="shared" si="13"/>
        <v>1</v>
      </c>
      <c r="AL33" s="49">
        <f t="shared" si="14"/>
        <v>0</v>
      </c>
      <c r="AM33" s="49">
        <f t="shared" si="15"/>
        <v>0</v>
      </c>
      <c r="AN33" s="53">
        <v>2856.2367424242425</v>
      </c>
      <c r="AO33" s="53">
        <v>14.263257575757507</v>
      </c>
      <c r="AP33" s="13">
        <f t="shared" si="16"/>
        <v>14.263257575757507</v>
      </c>
      <c r="AQ33" s="13">
        <f t="shared" si="25"/>
        <v>203.4405166724039</v>
      </c>
      <c r="AR33" s="24">
        <f t="shared" si="17"/>
        <v>4.9689104949512302E-3</v>
      </c>
    </row>
    <row r="34" spans="1:44" x14ac:dyDescent="0.25">
      <c r="A34" s="3">
        <v>31</v>
      </c>
      <c r="C34" s="3">
        <v>3</v>
      </c>
      <c r="D34" s="15">
        <v>2711.5</v>
      </c>
      <c r="E34" s="13">
        <f t="shared" si="18"/>
        <v>2870.5</v>
      </c>
      <c r="F34" s="13">
        <f t="shared" si="4"/>
        <v>159</v>
      </c>
      <c r="G34" s="13">
        <f t="shared" si="19"/>
        <v>25281</v>
      </c>
      <c r="H34" s="24">
        <f t="shared" si="20"/>
        <v>5.8639129633044441E-2</v>
      </c>
      <c r="I34" s="13">
        <f t="shared" si="26"/>
        <v>2663.1666666666665</v>
      </c>
      <c r="J34" s="13">
        <f t="shared" si="27"/>
        <v>48.333333333333485</v>
      </c>
      <c r="K34" s="13">
        <f t="shared" si="28"/>
        <v>2336.1111111111259</v>
      </c>
      <c r="L34" s="24">
        <f t="shared" si="32"/>
        <v>1.7825311942959058E-2</v>
      </c>
      <c r="M34" s="13">
        <f t="shared" si="33"/>
        <v>2658.5</v>
      </c>
      <c r="N34" s="13">
        <f t="shared" si="34"/>
        <v>53</v>
      </c>
      <c r="O34" s="13">
        <f t="shared" si="37"/>
        <v>2809</v>
      </c>
      <c r="P34" s="24">
        <f t="shared" si="38"/>
        <v>1.9546376544348147E-2</v>
      </c>
      <c r="Q34" s="13">
        <f t="shared" si="35"/>
        <v>2703.5</v>
      </c>
      <c r="R34" s="13">
        <f t="shared" si="36"/>
        <v>8</v>
      </c>
      <c r="S34" s="13">
        <f t="shared" si="39"/>
        <v>64</v>
      </c>
      <c r="T34" s="24">
        <f t="shared" si="40"/>
        <v>2.9503964595242486E-3</v>
      </c>
      <c r="U34" s="13">
        <f t="shared" si="21"/>
        <v>2627.6451167062178</v>
      </c>
      <c r="V34" s="13">
        <f t="shared" si="22"/>
        <v>83.854883293782223</v>
      </c>
      <c r="W34" s="13">
        <f t="shared" si="23"/>
        <v>7031.6414522138366</v>
      </c>
      <c r="X34" s="24">
        <f t="shared" si="24"/>
        <v>3.0925643847974266E-2</v>
      </c>
      <c r="Y34" s="13">
        <f t="shared" si="29"/>
        <v>2701.5</v>
      </c>
      <c r="Z34" s="23">
        <f t="shared" si="30"/>
        <v>2707.125</v>
      </c>
      <c r="AA34" s="33">
        <f t="shared" si="31"/>
        <v>1.0016161056471349</v>
      </c>
      <c r="AB34" s="30">
        <f t="shared" si="5"/>
        <v>1.0133647454436872</v>
      </c>
      <c r="AC34" s="13">
        <f t="shared" si="6"/>
        <v>2675.7394237282342</v>
      </c>
      <c r="AD34" s="13">
        <f t="shared" si="7"/>
        <v>2688.6559999999999</v>
      </c>
      <c r="AE34" s="21">
        <f t="shared" si="8"/>
        <v>2724.5892030256423</v>
      </c>
      <c r="AF34" s="23">
        <f t="shared" si="9"/>
        <v>13.089203025642291</v>
      </c>
      <c r="AG34" s="23">
        <f t="shared" si="10"/>
        <v>171.32723584648332</v>
      </c>
      <c r="AH34" s="34">
        <f t="shared" si="11"/>
        <v>4.827292283106137E-3</v>
      </c>
      <c r="AI34" s="3">
        <v>30</v>
      </c>
      <c r="AJ34" s="49">
        <f t="shared" si="12"/>
        <v>0</v>
      </c>
      <c r="AK34" s="49">
        <f t="shared" si="13"/>
        <v>0</v>
      </c>
      <c r="AL34" s="49">
        <f t="shared" si="14"/>
        <v>1</v>
      </c>
      <c r="AM34" s="49">
        <f t="shared" si="15"/>
        <v>0</v>
      </c>
      <c r="AN34" s="53">
        <v>2728.028409090909</v>
      </c>
      <c r="AO34" s="53">
        <v>-16.528409090909008</v>
      </c>
      <c r="AP34" s="13">
        <f t="shared" si="16"/>
        <v>16.528409090909008</v>
      </c>
      <c r="AQ34" s="13">
        <f t="shared" si="25"/>
        <v>273.18830707644355</v>
      </c>
      <c r="AR34" s="24">
        <f t="shared" si="17"/>
        <v>6.0956699579232925E-3</v>
      </c>
    </row>
    <row r="35" spans="1:44" x14ac:dyDescent="0.25">
      <c r="A35" s="3">
        <v>32</v>
      </c>
      <c r="B35" s="7"/>
      <c r="C35" s="3">
        <v>4</v>
      </c>
      <c r="D35" s="15">
        <v>2553.5</v>
      </c>
      <c r="E35" s="13">
        <f t="shared" si="18"/>
        <v>2711.5</v>
      </c>
      <c r="F35" s="13">
        <f t="shared" si="4"/>
        <v>158</v>
      </c>
      <c r="G35" s="13">
        <f t="shared" si="19"/>
        <v>24964</v>
      </c>
      <c r="H35" s="24">
        <f t="shared" si="20"/>
        <v>6.1875856667319366E-2</v>
      </c>
      <c r="I35" s="13">
        <f t="shared" si="26"/>
        <v>2750.8333333333335</v>
      </c>
      <c r="J35" s="13">
        <f t="shared" si="27"/>
        <v>197.33333333333348</v>
      </c>
      <c r="K35" s="13">
        <f t="shared" si="28"/>
        <v>38940.444444444503</v>
      </c>
      <c r="L35" s="24">
        <f t="shared" si="32"/>
        <v>7.7279550943149991E-2</v>
      </c>
      <c r="M35" s="13">
        <f t="shared" si="33"/>
        <v>2675.25</v>
      </c>
      <c r="N35" s="13">
        <f t="shared" si="34"/>
        <v>121.75</v>
      </c>
      <c r="O35" s="13">
        <f t="shared" si="37"/>
        <v>14823.0625</v>
      </c>
      <c r="P35" s="24">
        <f t="shared" si="38"/>
        <v>4.7679655374975524E-2</v>
      </c>
      <c r="Q35" s="13">
        <f t="shared" si="35"/>
        <v>2724.7</v>
      </c>
      <c r="R35" s="13">
        <f t="shared" si="36"/>
        <v>171.19999999999982</v>
      </c>
      <c r="S35" s="13">
        <f t="shared" si="39"/>
        <v>29309.439999999937</v>
      </c>
      <c r="T35" s="24">
        <f t="shared" si="40"/>
        <v>6.7045232034462429E-2</v>
      </c>
      <c r="U35" s="13">
        <f t="shared" si="21"/>
        <v>2646.7745250760026</v>
      </c>
      <c r="V35" s="13">
        <f t="shared" si="22"/>
        <v>93.274525076002647</v>
      </c>
      <c r="W35" s="13">
        <f t="shared" si="23"/>
        <v>8700.1370281538457</v>
      </c>
      <c r="X35" s="24">
        <f t="shared" si="24"/>
        <v>3.652810850832295E-2</v>
      </c>
      <c r="Y35" s="13">
        <f t="shared" si="29"/>
        <v>2712.75</v>
      </c>
      <c r="Z35" s="23">
        <f t="shared" si="30"/>
        <v>2730.875</v>
      </c>
      <c r="AA35" s="33">
        <f t="shared" si="31"/>
        <v>0.93504829038311899</v>
      </c>
      <c r="AB35" s="30">
        <f t="shared" si="5"/>
        <v>0.83858173371390565</v>
      </c>
      <c r="AC35" s="13">
        <f t="shared" si="6"/>
        <v>3045.0222051595074</v>
      </c>
      <c r="AD35" s="13">
        <f t="shared" si="7"/>
        <v>2699.1320000000001</v>
      </c>
      <c r="AE35" s="21">
        <f t="shared" si="8"/>
        <v>2263.4427920826815</v>
      </c>
      <c r="AF35" s="23">
        <f t="shared" si="9"/>
        <v>290.05720791731846</v>
      </c>
      <c r="AG35" s="23">
        <f t="shared" si="10"/>
        <v>84133.18386479051</v>
      </c>
      <c r="AH35" s="34">
        <f t="shared" si="11"/>
        <v>0.11359201406591676</v>
      </c>
      <c r="AI35" s="3">
        <v>31</v>
      </c>
      <c r="AJ35" s="49">
        <f t="shared" si="12"/>
        <v>0</v>
      </c>
      <c r="AK35" s="49">
        <f t="shared" si="13"/>
        <v>0</v>
      </c>
      <c r="AL35" s="49">
        <f t="shared" si="14"/>
        <v>0</v>
      </c>
      <c r="AM35" s="49">
        <f t="shared" si="15"/>
        <v>1</v>
      </c>
      <c r="AN35" s="53">
        <v>2480.2784090909095</v>
      </c>
      <c r="AO35" s="53">
        <v>73.221590909090537</v>
      </c>
      <c r="AP35" s="13">
        <f t="shared" si="16"/>
        <v>73.221590909090537</v>
      </c>
      <c r="AQ35" s="13">
        <f t="shared" si="25"/>
        <v>5361.4013752582096</v>
      </c>
      <c r="AR35" s="24">
        <f t="shared" si="17"/>
        <v>2.8674991544582158E-2</v>
      </c>
    </row>
    <row r="36" spans="1:44" x14ac:dyDescent="0.25">
      <c r="A36" s="3">
        <v>33</v>
      </c>
      <c r="B36" s="6" t="s">
        <v>109</v>
      </c>
      <c r="C36" s="3">
        <v>1</v>
      </c>
      <c r="D36" s="15">
        <v>2715.5</v>
      </c>
      <c r="E36" s="13">
        <f t="shared" si="18"/>
        <v>2553.5</v>
      </c>
      <c r="F36" s="13">
        <f t="shared" si="4"/>
        <v>162</v>
      </c>
      <c r="G36" s="13">
        <f t="shared" si="19"/>
        <v>26244</v>
      </c>
      <c r="H36" s="24">
        <f t="shared" si="20"/>
        <v>5.9657521635057997E-2</v>
      </c>
      <c r="I36" s="13">
        <f t="shared" si="26"/>
        <v>2711.8333333333335</v>
      </c>
      <c r="J36" s="13">
        <f t="shared" si="27"/>
        <v>3.6666666666665151</v>
      </c>
      <c r="K36" s="13">
        <f t="shared" si="28"/>
        <v>13.444444444443333</v>
      </c>
      <c r="L36" s="24">
        <f t="shared" si="32"/>
        <v>1.3502731234271829E-3</v>
      </c>
      <c r="M36" s="13">
        <f t="shared" si="33"/>
        <v>2701.5</v>
      </c>
      <c r="N36" s="13">
        <f t="shared" si="34"/>
        <v>14</v>
      </c>
      <c r="O36" s="13">
        <f t="shared" si="37"/>
        <v>196</v>
      </c>
      <c r="P36" s="24">
        <f t="shared" si="38"/>
        <v>5.1555882894494566E-3</v>
      </c>
      <c r="Q36" s="13">
        <f t="shared" si="35"/>
        <v>2676</v>
      </c>
      <c r="R36" s="13">
        <f t="shared" si="36"/>
        <v>39.5</v>
      </c>
      <c r="S36" s="13">
        <f t="shared" si="39"/>
        <v>1560.25</v>
      </c>
      <c r="T36" s="24">
        <f t="shared" si="40"/>
        <v>1.4546124102375253E-2</v>
      </c>
      <c r="U36" s="13">
        <f t="shared" si="21"/>
        <v>2625.4962594510248</v>
      </c>
      <c r="V36" s="13">
        <f t="shared" si="22"/>
        <v>90.003740548975202</v>
      </c>
      <c r="W36" s="13">
        <f t="shared" si="23"/>
        <v>8100.6733128072428</v>
      </c>
      <c r="X36" s="24">
        <f t="shared" si="24"/>
        <v>3.31444450557817E-2</v>
      </c>
      <c r="Y36" s="13">
        <f t="shared" si="29"/>
        <v>2749</v>
      </c>
      <c r="Z36" s="23">
        <f t="shared" si="30"/>
        <v>2747.625</v>
      </c>
      <c r="AA36" s="33">
        <f t="shared" si="31"/>
        <v>0.9883080842545835</v>
      </c>
      <c r="AB36" s="30">
        <f t="shared" si="5"/>
        <v>1.002857655874692</v>
      </c>
      <c r="AC36" s="13">
        <f t="shared" si="6"/>
        <v>2707.7621475916662</v>
      </c>
      <c r="AD36" s="13">
        <f t="shared" si="7"/>
        <v>2709.6080000000002</v>
      </c>
      <c r="AE36" s="21">
        <f t="shared" si="8"/>
        <v>2717.3511272193127</v>
      </c>
      <c r="AF36" s="23">
        <f t="shared" si="9"/>
        <v>1.8511272193127297</v>
      </c>
      <c r="AG36" s="23">
        <f t="shared" si="10"/>
        <v>3.426671982080479</v>
      </c>
      <c r="AH36" s="34">
        <f t="shared" si="11"/>
        <v>6.8168927244070321E-4</v>
      </c>
      <c r="AI36" s="3">
        <v>32</v>
      </c>
      <c r="AJ36" s="49">
        <f t="shared" si="12"/>
        <v>1</v>
      </c>
      <c r="AK36" s="49">
        <f t="shared" si="13"/>
        <v>0</v>
      </c>
      <c r="AL36" s="49">
        <f t="shared" si="14"/>
        <v>0</v>
      </c>
      <c r="AM36" s="49">
        <f t="shared" si="15"/>
        <v>0</v>
      </c>
      <c r="AN36" s="53">
        <v>2726.255681818182</v>
      </c>
      <c r="AO36" s="53">
        <v>-10.755681818181984</v>
      </c>
      <c r="AP36" s="13">
        <f t="shared" si="16"/>
        <v>10.755681818181984</v>
      </c>
      <c r="AQ36" s="13">
        <f t="shared" si="25"/>
        <v>115.68469137397049</v>
      </c>
      <c r="AR36" s="24">
        <f t="shared" si="17"/>
        <v>3.9608476590616767E-3</v>
      </c>
    </row>
    <row r="37" spans="1:44" x14ac:dyDescent="0.25">
      <c r="A37" s="3">
        <v>34</v>
      </c>
      <c r="C37" s="3">
        <v>2</v>
      </c>
      <c r="D37" s="15">
        <v>3015.5</v>
      </c>
      <c r="E37" s="13">
        <f t="shared" si="18"/>
        <v>2715.5</v>
      </c>
      <c r="F37" s="13">
        <f t="shared" si="4"/>
        <v>300</v>
      </c>
      <c r="G37" s="13">
        <f t="shared" si="19"/>
        <v>90000</v>
      </c>
      <c r="H37" s="24">
        <f t="shared" si="20"/>
        <v>9.9485989056541199E-2</v>
      </c>
      <c r="I37" s="13">
        <f t="shared" si="26"/>
        <v>2660.1666666666665</v>
      </c>
      <c r="J37" s="13">
        <f t="shared" si="27"/>
        <v>355.33333333333348</v>
      </c>
      <c r="K37" s="13">
        <f t="shared" si="28"/>
        <v>126261.77777777788</v>
      </c>
      <c r="L37" s="24">
        <f t="shared" si="32"/>
        <v>0.11783562703808108</v>
      </c>
      <c r="M37" s="13">
        <f t="shared" si="33"/>
        <v>2712.75</v>
      </c>
      <c r="N37" s="13">
        <f t="shared" si="34"/>
        <v>302.75</v>
      </c>
      <c r="O37" s="13">
        <f t="shared" si="37"/>
        <v>91657.5625</v>
      </c>
      <c r="P37" s="24">
        <f t="shared" si="38"/>
        <v>0.10039794395622617</v>
      </c>
      <c r="Q37" s="13">
        <f t="shared" si="35"/>
        <v>2681.6</v>
      </c>
      <c r="R37" s="13">
        <f t="shared" si="36"/>
        <v>333.90000000000009</v>
      </c>
      <c r="S37" s="13">
        <f t="shared" si="39"/>
        <v>111489.21000000006</v>
      </c>
      <c r="T37" s="24">
        <f t="shared" si="40"/>
        <v>0.11072790581993039</v>
      </c>
      <c r="U37" s="13">
        <f t="shared" si="21"/>
        <v>2646.0283768440877</v>
      </c>
      <c r="V37" s="13">
        <f t="shared" si="22"/>
        <v>369.47162315591231</v>
      </c>
      <c r="W37" s="13">
        <f t="shared" si="23"/>
        <v>136509.28031746447</v>
      </c>
      <c r="X37" s="24">
        <f t="shared" si="24"/>
        <v>0.12252416619330536</v>
      </c>
      <c r="Y37" s="13">
        <f t="shared" si="29"/>
        <v>2746.25</v>
      </c>
      <c r="Z37" s="23">
        <f t="shared" si="30"/>
        <v>2739.625</v>
      </c>
      <c r="AA37" s="33">
        <f t="shared" si="31"/>
        <v>1.1006980882420039</v>
      </c>
      <c r="AB37" s="30">
        <f t="shared" si="5"/>
        <v>1.067830956214898</v>
      </c>
      <c r="AC37" s="13">
        <f t="shared" si="6"/>
        <v>2823.948849253195</v>
      </c>
      <c r="AD37" s="13">
        <f t="shared" si="7"/>
        <v>2720.0840000000003</v>
      </c>
      <c r="AE37" s="21">
        <f t="shared" si="8"/>
        <v>2904.5898987048449</v>
      </c>
      <c r="AF37" s="23">
        <f t="shared" si="9"/>
        <v>110.91010129515507</v>
      </c>
      <c r="AG37" s="23">
        <f t="shared" si="10"/>
        <v>12301.050569301558</v>
      </c>
      <c r="AH37" s="34">
        <f t="shared" si="11"/>
        <v>3.6780003745698911E-2</v>
      </c>
      <c r="AI37" s="3">
        <v>33</v>
      </c>
      <c r="AJ37" s="49">
        <f t="shared" si="12"/>
        <v>0</v>
      </c>
      <c r="AK37" s="49">
        <f t="shared" si="13"/>
        <v>1</v>
      </c>
      <c r="AL37" s="49">
        <f t="shared" si="14"/>
        <v>0</v>
      </c>
      <c r="AM37" s="49">
        <f t="shared" si="15"/>
        <v>0</v>
      </c>
      <c r="AN37" s="53">
        <v>2900.3390151515155</v>
      </c>
      <c r="AO37" s="53">
        <v>115.16098484848453</v>
      </c>
      <c r="AP37" s="13">
        <f t="shared" si="16"/>
        <v>115.16098484848453</v>
      </c>
      <c r="AQ37" s="13">
        <f t="shared" si="25"/>
        <v>13262.052431272883</v>
      </c>
      <c r="AR37" s="24">
        <f t="shared" si="17"/>
        <v>3.8189681594589464E-2</v>
      </c>
    </row>
    <row r="38" spans="1:44" x14ac:dyDescent="0.25">
      <c r="A38" s="3">
        <v>35</v>
      </c>
      <c r="C38" s="3">
        <v>3</v>
      </c>
      <c r="D38" s="15">
        <v>2700.5</v>
      </c>
      <c r="E38" s="13">
        <f t="shared" si="18"/>
        <v>3015.5</v>
      </c>
      <c r="F38" s="13">
        <f t="shared" si="4"/>
        <v>315</v>
      </c>
      <c r="G38" s="13">
        <f t="shared" si="19"/>
        <v>99225</v>
      </c>
      <c r="H38" s="24">
        <f t="shared" si="20"/>
        <v>0.11664506572856878</v>
      </c>
      <c r="I38" s="13">
        <f t="shared" si="26"/>
        <v>2761.5</v>
      </c>
      <c r="J38" s="13">
        <f t="shared" si="27"/>
        <v>61</v>
      </c>
      <c r="K38" s="13">
        <f t="shared" si="28"/>
        <v>3721</v>
      </c>
      <c r="L38" s="24">
        <f t="shared" si="32"/>
        <v>2.2588409553786336E-2</v>
      </c>
      <c r="M38" s="13">
        <f t="shared" si="33"/>
        <v>2749</v>
      </c>
      <c r="N38" s="13">
        <f t="shared" si="34"/>
        <v>48.5</v>
      </c>
      <c r="O38" s="13">
        <f t="shared" si="37"/>
        <v>2352.25</v>
      </c>
      <c r="P38" s="24">
        <f t="shared" si="38"/>
        <v>1.7959637104239954E-2</v>
      </c>
      <c r="Q38" s="13">
        <f t="shared" si="35"/>
        <v>2802.7</v>
      </c>
      <c r="R38" s="13">
        <f t="shared" si="36"/>
        <v>102.19999999999982</v>
      </c>
      <c r="S38" s="13">
        <f t="shared" si="39"/>
        <v>10444.839999999962</v>
      </c>
      <c r="T38" s="24">
        <f t="shared" si="40"/>
        <v>3.7844843547491139E-2</v>
      </c>
      <c r="U38" s="13">
        <f t="shared" si="21"/>
        <v>2730.3141486772574</v>
      </c>
      <c r="V38" s="13">
        <f t="shared" si="22"/>
        <v>29.814148677257435</v>
      </c>
      <c r="W38" s="13">
        <f t="shared" si="23"/>
        <v>888.88346134961125</v>
      </c>
      <c r="X38" s="24">
        <f t="shared" si="24"/>
        <v>1.1040232800317511E-2</v>
      </c>
      <c r="Y38" s="13">
        <f t="shared" si="29"/>
        <v>2733</v>
      </c>
      <c r="Z38" s="23">
        <f t="shared" si="30"/>
        <v>2724.625</v>
      </c>
      <c r="AA38" s="33">
        <f t="shared" si="31"/>
        <v>0.99114557049135199</v>
      </c>
      <c r="AB38" s="30">
        <f t="shared" si="5"/>
        <v>1.0133647454436872</v>
      </c>
      <c r="AC38" s="13">
        <f t="shared" si="6"/>
        <v>2664.8844970599653</v>
      </c>
      <c r="AD38" s="13">
        <f t="shared" si="7"/>
        <v>2730.56</v>
      </c>
      <c r="AE38" s="21">
        <f t="shared" si="8"/>
        <v>2767.0532393187145</v>
      </c>
      <c r="AF38" s="23">
        <f t="shared" si="9"/>
        <v>66.553239318714532</v>
      </c>
      <c r="AG38" s="23">
        <f t="shared" si="10"/>
        <v>4429.33366381409</v>
      </c>
      <c r="AH38" s="34">
        <f t="shared" si="11"/>
        <v>2.4644784046922618E-2</v>
      </c>
      <c r="AI38" s="3">
        <v>34</v>
      </c>
      <c r="AJ38" s="49">
        <f t="shared" si="12"/>
        <v>0</v>
      </c>
      <c r="AK38" s="49">
        <f t="shared" si="13"/>
        <v>0</v>
      </c>
      <c r="AL38" s="49">
        <f t="shared" si="14"/>
        <v>1</v>
      </c>
      <c r="AM38" s="49">
        <f t="shared" si="15"/>
        <v>0</v>
      </c>
      <c r="AN38" s="53">
        <v>2772.130681818182</v>
      </c>
      <c r="AO38" s="53">
        <v>-71.630681818181984</v>
      </c>
      <c r="AP38" s="13">
        <f t="shared" si="16"/>
        <v>71.630681818181984</v>
      </c>
      <c r="AQ38" s="13">
        <f t="shared" si="25"/>
        <v>5130.954577737627</v>
      </c>
      <c r="AR38" s="24">
        <f t="shared" si="17"/>
        <v>2.6524970123377886E-2</v>
      </c>
    </row>
    <row r="39" spans="1:44" x14ac:dyDescent="0.25">
      <c r="A39" s="3">
        <v>36</v>
      </c>
      <c r="B39" s="7"/>
      <c r="C39" s="3">
        <v>4</v>
      </c>
      <c r="D39" s="15">
        <v>2500.5</v>
      </c>
      <c r="E39" s="13">
        <f t="shared" si="18"/>
        <v>2700.5</v>
      </c>
      <c r="F39" s="13">
        <f t="shared" si="4"/>
        <v>200</v>
      </c>
      <c r="G39" s="13">
        <f t="shared" si="19"/>
        <v>40000</v>
      </c>
      <c r="H39" s="24">
        <f t="shared" si="20"/>
        <v>7.9984003199360124E-2</v>
      </c>
      <c r="I39" s="13">
        <f t="shared" si="26"/>
        <v>2810.5</v>
      </c>
      <c r="J39" s="13">
        <f t="shared" si="27"/>
        <v>310</v>
      </c>
      <c r="K39" s="13">
        <f t="shared" si="28"/>
        <v>96100</v>
      </c>
      <c r="L39" s="24">
        <f t="shared" si="32"/>
        <v>0.1239752049590082</v>
      </c>
      <c r="M39" s="13">
        <f t="shared" si="33"/>
        <v>2746.25</v>
      </c>
      <c r="N39" s="13">
        <f t="shared" si="34"/>
        <v>245.75</v>
      </c>
      <c r="O39" s="13">
        <f t="shared" si="37"/>
        <v>60393.0625</v>
      </c>
      <c r="P39" s="24">
        <f t="shared" si="38"/>
        <v>9.8280343931213751E-2</v>
      </c>
      <c r="Q39" s="13">
        <f t="shared" si="35"/>
        <v>2783.3</v>
      </c>
      <c r="R39" s="13">
        <f t="shared" si="36"/>
        <v>282.80000000000018</v>
      </c>
      <c r="S39" s="13">
        <f t="shared" si="39"/>
        <v>79975.840000000098</v>
      </c>
      <c r="T39" s="24">
        <f t="shared" si="40"/>
        <v>0.1130973805238953</v>
      </c>
      <c r="U39" s="13">
        <f t="shared" si="21"/>
        <v>2723.5127913460851</v>
      </c>
      <c r="V39" s="13">
        <f t="shared" si="22"/>
        <v>223.01279134608512</v>
      </c>
      <c r="W39" s="13">
        <f t="shared" si="23"/>
        <v>49734.705103972497</v>
      </c>
      <c r="X39" s="24">
        <f t="shared" si="24"/>
        <v>8.9187279082617532E-2</v>
      </c>
      <c r="Y39" s="13">
        <f t="shared" si="29"/>
        <v>2716.25</v>
      </c>
      <c r="Z39" s="23">
        <f t="shared" si="30"/>
        <v>2701.125</v>
      </c>
      <c r="AA39" s="33">
        <f t="shared" si="31"/>
        <v>0.92572539219769545</v>
      </c>
      <c r="AB39" s="30">
        <f t="shared" si="5"/>
        <v>0.83858173371390565</v>
      </c>
      <c r="AC39" s="13">
        <f t="shared" si="6"/>
        <v>2981.8202561195803</v>
      </c>
      <c r="AD39" s="13">
        <f t="shared" si="7"/>
        <v>2741.0360000000001</v>
      </c>
      <c r="AE39" s="21">
        <f t="shared" si="8"/>
        <v>2298.5827210522293</v>
      </c>
      <c r="AF39" s="23">
        <f t="shared" si="9"/>
        <v>201.91727894777068</v>
      </c>
      <c r="AG39" s="23">
        <f t="shared" si="10"/>
        <v>40770.58753767184</v>
      </c>
      <c r="AH39" s="34">
        <f t="shared" si="11"/>
        <v>8.0750761426822915E-2</v>
      </c>
      <c r="AI39" s="3">
        <v>35</v>
      </c>
      <c r="AJ39" s="49">
        <f t="shared" si="12"/>
        <v>0</v>
      </c>
      <c r="AK39" s="49">
        <f t="shared" si="13"/>
        <v>0</v>
      </c>
      <c r="AL39" s="49">
        <f t="shared" si="14"/>
        <v>0</v>
      </c>
      <c r="AM39" s="49">
        <f t="shared" si="15"/>
        <v>1</v>
      </c>
      <c r="AN39" s="53">
        <v>2524.380681818182</v>
      </c>
      <c r="AO39" s="53">
        <v>-23.880681818181984</v>
      </c>
      <c r="AP39" s="13">
        <f t="shared" si="16"/>
        <v>23.880681818181984</v>
      </c>
      <c r="AQ39" s="13">
        <f t="shared" si="25"/>
        <v>570.28696410124758</v>
      </c>
      <c r="AR39" s="24">
        <f t="shared" si="17"/>
        <v>9.5503626547418456E-3</v>
      </c>
    </row>
    <row r="40" spans="1:44" x14ac:dyDescent="0.25">
      <c r="A40" s="3">
        <v>37</v>
      </c>
      <c r="B40" s="6" t="s">
        <v>110</v>
      </c>
      <c r="C40" s="3">
        <v>1</v>
      </c>
      <c r="D40" s="5">
        <v>2648.5</v>
      </c>
      <c r="E40" s="13">
        <f t="shared" si="18"/>
        <v>2500.5</v>
      </c>
      <c r="F40" s="13">
        <f t="shared" si="4"/>
        <v>148</v>
      </c>
      <c r="G40" s="13">
        <f t="shared" si="19"/>
        <v>21904</v>
      </c>
      <c r="H40" s="24">
        <f t="shared" si="20"/>
        <v>5.5880687181423444E-2</v>
      </c>
      <c r="I40" s="13">
        <f t="shared" si="26"/>
        <v>2738.8333333333335</v>
      </c>
      <c r="J40" s="13">
        <f t="shared" si="27"/>
        <v>90.333333333333485</v>
      </c>
      <c r="K40" s="13">
        <f t="shared" si="28"/>
        <v>8160.1111111111386</v>
      </c>
      <c r="L40" s="24">
        <f t="shared" si="32"/>
        <v>3.4107356365238241E-2</v>
      </c>
      <c r="M40" s="13">
        <f t="shared" si="33"/>
        <v>2733</v>
      </c>
      <c r="N40" s="13">
        <f t="shared" si="34"/>
        <v>84.5</v>
      </c>
      <c r="O40" s="13">
        <f t="shared" si="37"/>
        <v>7140.25</v>
      </c>
      <c r="P40" s="24">
        <f t="shared" si="38"/>
        <v>3.1904851802907308E-2</v>
      </c>
      <c r="Q40" s="13">
        <f t="shared" si="35"/>
        <v>2685</v>
      </c>
      <c r="R40" s="13">
        <f t="shared" si="36"/>
        <v>36.5</v>
      </c>
      <c r="S40" s="13">
        <f t="shared" si="39"/>
        <v>1332.25</v>
      </c>
      <c r="T40" s="24">
        <f t="shared" si="40"/>
        <v>1.3781385690013215E-2</v>
      </c>
      <c r="U40" s="13">
        <f t="shared" si="21"/>
        <v>2672.6379634317841</v>
      </c>
      <c r="V40" s="13">
        <f t="shared" si="22"/>
        <v>24.137963431784101</v>
      </c>
      <c r="W40" s="13">
        <f t="shared" si="23"/>
        <v>582.64127863414649</v>
      </c>
      <c r="X40" s="24">
        <f t="shared" si="24"/>
        <v>9.1138242143794981E-3</v>
      </c>
      <c r="Y40" s="13">
        <f t="shared" si="29"/>
        <v>2686</v>
      </c>
      <c r="Z40" s="23">
        <f t="shared" si="30"/>
        <v>2688.3125</v>
      </c>
      <c r="AA40" s="33">
        <f t="shared" si="31"/>
        <v>0.98519052379513172</v>
      </c>
      <c r="AB40" s="30">
        <f t="shared" si="5"/>
        <v>1.002857655874692</v>
      </c>
      <c r="AC40" s="13">
        <f t="shared" si="6"/>
        <v>2640.9530649591338</v>
      </c>
      <c r="AD40" s="13">
        <f t="shared" si="7"/>
        <v>2751.5120000000002</v>
      </c>
      <c r="AE40" s="21">
        <f t="shared" si="8"/>
        <v>2759.3748744310856</v>
      </c>
      <c r="AF40" s="23">
        <f t="shared" si="9"/>
        <v>110.87487443108557</v>
      </c>
      <c r="AG40" s="23">
        <f t="shared" si="10"/>
        <v>12293.237780108993</v>
      </c>
      <c r="AH40" s="34">
        <f t="shared" si="11"/>
        <v>4.1863271448399311E-2</v>
      </c>
      <c r="AI40" s="3">
        <v>36</v>
      </c>
      <c r="AJ40" s="49">
        <f t="shared" si="12"/>
        <v>1</v>
      </c>
      <c r="AK40" s="49">
        <f t="shared" si="13"/>
        <v>0</v>
      </c>
      <c r="AL40" s="49">
        <f t="shared" si="14"/>
        <v>0</v>
      </c>
      <c r="AM40" s="49">
        <f t="shared" si="15"/>
        <v>0</v>
      </c>
      <c r="AN40" s="53">
        <v>2770.357954545455</v>
      </c>
      <c r="AO40" s="53">
        <v>-121.85795454545496</v>
      </c>
      <c r="AP40" s="13">
        <f t="shared" si="16"/>
        <v>121.85795454545496</v>
      </c>
      <c r="AQ40" s="13">
        <f t="shared" si="25"/>
        <v>14849.361086002167</v>
      </c>
      <c r="AR40" s="24">
        <f t="shared" si="17"/>
        <v>4.6010177287315449E-2</v>
      </c>
    </row>
    <row r="41" spans="1:44" x14ac:dyDescent="0.25">
      <c r="A41" s="3">
        <v>38</v>
      </c>
      <c r="C41" s="3">
        <v>2</v>
      </c>
      <c r="D41" s="5">
        <v>2894.5</v>
      </c>
      <c r="E41" s="13">
        <f t="shared" si="18"/>
        <v>2648.5</v>
      </c>
      <c r="F41" s="13">
        <f t="shared" si="4"/>
        <v>246</v>
      </c>
      <c r="G41" s="13">
        <f t="shared" si="19"/>
        <v>60516</v>
      </c>
      <c r="H41" s="24">
        <f t="shared" si="20"/>
        <v>8.4988771808602523E-2</v>
      </c>
      <c r="I41" s="13">
        <f t="shared" si="26"/>
        <v>2616.5</v>
      </c>
      <c r="J41" s="13">
        <f t="shared" si="27"/>
        <v>278</v>
      </c>
      <c r="K41" s="13">
        <f t="shared" si="28"/>
        <v>77284</v>
      </c>
      <c r="L41" s="24">
        <f t="shared" si="32"/>
        <v>9.6044221799965454E-2</v>
      </c>
      <c r="M41" s="13">
        <f t="shared" si="33"/>
        <v>2716.25</v>
      </c>
      <c r="N41" s="13">
        <f t="shared" si="34"/>
        <v>178.25</v>
      </c>
      <c r="O41" s="13">
        <f t="shared" si="37"/>
        <v>31773.0625</v>
      </c>
      <c r="P41" s="24">
        <f t="shared" si="38"/>
        <v>6.1582311280013818E-2</v>
      </c>
      <c r="Q41" s="13">
        <f t="shared" si="35"/>
        <v>2651.2</v>
      </c>
      <c r="R41" s="13">
        <f t="shared" si="36"/>
        <v>243.30000000000018</v>
      </c>
      <c r="S41" s="13">
        <f t="shared" si="39"/>
        <v>59194.890000000087</v>
      </c>
      <c r="T41" s="24">
        <f t="shared" si="40"/>
        <v>8.4055968215581339E-2</v>
      </c>
      <c r="U41" s="13">
        <f t="shared" si="21"/>
        <v>2667.1314867477267</v>
      </c>
      <c r="V41" s="13">
        <f t="shared" si="22"/>
        <v>227.36851325227326</v>
      </c>
      <c r="W41" s="13">
        <f t="shared" si="23"/>
        <v>51696.440818549163</v>
      </c>
      <c r="X41" s="24">
        <f t="shared" si="24"/>
        <v>7.85519133709702E-2</v>
      </c>
      <c r="Y41" s="13">
        <f t="shared" si="29"/>
        <v>2690.625</v>
      </c>
      <c r="Z41" s="23">
        <f t="shared" si="30"/>
        <v>2686.1875</v>
      </c>
      <c r="AA41" s="33">
        <f t="shared" si="31"/>
        <v>1.0775495009190534</v>
      </c>
      <c r="AB41" s="30">
        <f t="shared" si="5"/>
        <v>1.067830956214898</v>
      </c>
      <c r="AC41" s="13">
        <f t="shared" si="6"/>
        <v>2710.6350337136041</v>
      </c>
      <c r="AD41" s="13">
        <f t="shared" si="7"/>
        <v>2761.9880000000003</v>
      </c>
      <c r="AE41" s="21">
        <f t="shared" si="8"/>
        <v>2949.3362870940741</v>
      </c>
      <c r="AF41" s="23">
        <f t="shared" si="9"/>
        <v>54.836287094074123</v>
      </c>
      <c r="AG41" s="23">
        <f t="shared" si="10"/>
        <v>3007.0183822637205</v>
      </c>
      <c r="AH41" s="34">
        <f t="shared" si="11"/>
        <v>1.8944994677517403E-2</v>
      </c>
      <c r="AI41" s="3">
        <v>37</v>
      </c>
      <c r="AJ41" s="49">
        <f t="shared" si="12"/>
        <v>0</v>
      </c>
      <c r="AK41" s="49">
        <f t="shared" si="13"/>
        <v>1</v>
      </c>
      <c r="AL41" s="49">
        <f t="shared" si="14"/>
        <v>0</v>
      </c>
      <c r="AM41" s="49">
        <f t="shared" si="15"/>
        <v>0</v>
      </c>
      <c r="AN41" s="53">
        <v>2944.441287878788</v>
      </c>
      <c r="AO41" s="53">
        <v>-49.941287878787989</v>
      </c>
      <c r="AP41" s="13">
        <f t="shared" si="16"/>
        <v>49.941287878787989</v>
      </c>
      <c r="AQ41" s="13">
        <f t="shared" si="25"/>
        <v>2494.132234991976</v>
      </c>
      <c r="AR41" s="24">
        <f t="shared" si="17"/>
        <v>1.7253856582756258E-2</v>
      </c>
    </row>
    <row r="42" spans="1:44" x14ac:dyDescent="0.25">
      <c r="A42" s="3">
        <v>39</v>
      </c>
      <c r="C42" s="3">
        <v>3</v>
      </c>
      <c r="D42" s="5">
        <v>2719</v>
      </c>
      <c r="E42" s="13">
        <f t="shared" si="18"/>
        <v>2894.5</v>
      </c>
      <c r="F42" s="13">
        <f t="shared" si="4"/>
        <v>175.5</v>
      </c>
      <c r="G42" s="13">
        <f t="shared" si="19"/>
        <v>30800.25</v>
      </c>
      <c r="H42" s="24">
        <f t="shared" si="20"/>
        <v>6.4545788892975353E-2</v>
      </c>
      <c r="I42" s="13">
        <f t="shared" si="26"/>
        <v>2681.1666666666665</v>
      </c>
      <c r="J42" s="13">
        <f t="shared" si="27"/>
        <v>37.833333333333485</v>
      </c>
      <c r="K42" s="13">
        <f t="shared" si="28"/>
        <v>1431.3611111111227</v>
      </c>
      <c r="L42" s="24">
        <f t="shared" si="32"/>
        <v>1.3914429324506615E-2</v>
      </c>
      <c r="M42" s="13">
        <f t="shared" si="33"/>
        <v>2686</v>
      </c>
      <c r="N42" s="13">
        <f t="shared" si="34"/>
        <v>33</v>
      </c>
      <c r="O42" s="13">
        <f t="shared" si="37"/>
        <v>1089</v>
      </c>
      <c r="P42" s="24">
        <f t="shared" si="38"/>
        <v>1.2136815005516733E-2</v>
      </c>
      <c r="Q42" s="13">
        <f t="shared" si="35"/>
        <v>2722.5</v>
      </c>
      <c r="R42" s="13">
        <f t="shared" si="36"/>
        <v>3.5</v>
      </c>
      <c r="S42" s="13">
        <f t="shared" si="39"/>
        <v>12.25</v>
      </c>
      <c r="T42" s="24">
        <f t="shared" si="40"/>
        <v>1.2872379551305626E-3</v>
      </c>
      <c r="U42" s="13">
        <f t="shared" si="21"/>
        <v>2718.9999644032928</v>
      </c>
      <c r="V42" s="13">
        <f t="shared" si="22"/>
        <v>3.5596707220975077E-5</v>
      </c>
      <c r="W42" s="13">
        <f t="shared" si="23"/>
        <v>1.2671255649758192E-9</v>
      </c>
      <c r="X42" s="24">
        <f t="shared" si="24"/>
        <v>1.3091837889288369E-8</v>
      </c>
      <c r="Y42" s="13">
        <f t="shared" si="29"/>
        <v>2681.75</v>
      </c>
      <c r="Z42" s="23">
        <f t="shared" si="30"/>
        <v>2679.875</v>
      </c>
      <c r="AA42" s="33">
        <f t="shared" si="31"/>
        <v>1.0145995615467138</v>
      </c>
      <c r="AB42" s="30">
        <f t="shared" si="5"/>
        <v>1.0133647454436872</v>
      </c>
      <c r="AC42" s="13">
        <f t="shared" si="6"/>
        <v>2683.1405100929628</v>
      </c>
      <c r="AD42" s="13">
        <f t="shared" si="7"/>
        <v>2772.4639999999999</v>
      </c>
      <c r="AE42" s="21">
        <f t="shared" si="8"/>
        <v>2809.5172756117868</v>
      </c>
      <c r="AF42" s="23">
        <f t="shared" si="9"/>
        <v>90.517275611786772</v>
      </c>
      <c r="AG42" s="23">
        <f t="shared" si="10"/>
        <v>8193.3771841801681</v>
      </c>
      <c r="AH42" s="34">
        <f t="shared" si="11"/>
        <v>3.329064936071599E-2</v>
      </c>
      <c r="AI42" s="3">
        <v>38</v>
      </c>
      <c r="AJ42" s="49">
        <f t="shared" si="12"/>
        <v>0</v>
      </c>
      <c r="AK42" s="49">
        <f t="shared" si="13"/>
        <v>0</v>
      </c>
      <c r="AL42" s="49">
        <f t="shared" si="14"/>
        <v>1</v>
      </c>
      <c r="AM42" s="49">
        <f t="shared" si="15"/>
        <v>0</v>
      </c>
      <c r="AN42" s="53">
        <v>2816.232954545455</v>
      </c>
      <c r="AO42" s="53">
        <v>-97.232954545454959</v>
      </c>
      <c r="AP42" s="13">
        <f t="shared" si="16"/>
        <v>97.232954545454959</v>
      </c>
      <c r="AQ42" s="13">
        <f t="shared" si="25"/>
        <v>9454.2474496385094</v>
      </c>
      <c r="AR42" s="24">
        <f t="shared" si="17"/>
        <v>3.5760557022969826E-2</v>
      </c>
    </row>
    <row r="43" spans="1:44" x14ac:dyDescent="0.25">
      <c r="A43" s="3">
        <v>40</v>
      </c>
      <c r="B43" s="7"/>
      <c r="C43" s="3">
        <v>4</v>
      </c>
      <c r="D43" s="15">
        <v>2465</v>
      </c>
      <c r="E43" s="13">
        <f t="shared" si="18"/>
        <v>2719</v>
      </c>
      <c r="F43" s="13">
        <f t="shared" si="4"/>
        <v>254</v>
      </c>
      <c r="G43" s="13">
        <f t="shared" si="19"/>
        <v>64516</v>
      </c>
      <c r="H43" s="24">
        <f t="shared" si="20"/>
        <v>0.10304259634888438</v>
      </c>
      <c r="I43" s="13">
        <f t="shared" si="26"/>
        <v>2754</v>
      </c>
      <c r="J43" s="13">
        <f t="shared" si="27"/>
        <v>289</v>
      </c>
      <c r="K43" s="13">
        <f t="shared" si="28"/>
        <v>83521</v>
      </c>
      <c r="L43" s="24">
        <f t="shared" si="32"/>
        <v>0.11724137931034483</v>
      </c>
      <c r="M43" s="13">
        <f t="shared" si="33"/>
        <v>2690.625</v>
      </c>
      <c r="N43" s="13">
        <f t="shared" si="34"/>
        <v>225.625</v>
      </c>
      <c r="O43" s="13">
        <f t="shared" si="37"/>
        <v>50906.640625</v>
      </c>
      <c r="P43" s="24">
        <f t="shared" si="38"/>
        <v>9.1531440162271799E-2</v>
      </c>
      <c r="Q43" s="13">
        <f t="shared" si="35"/>
        <v>2735.7</v>
      </c>
      <c r="R43" s="13">
        <f t="shared" si="36"/>
        <v>270.69999999999982</v>
      </c>
      <c r="S43" s="13">
        <f t="shared" si="39"/>
        <v>73278.489999999903</v>
      </c>
      <c r="T43" s="24">
        <f t="shared" si="40"/>
        <v>0.10981744421906686</v>
      </c>
      <c r="U43" s="13">
        <f t="shared" si="21"/>
        <v>2718.9999725237967</v>
      </c>
      <c r="V43" s="13">
        <f t="shared" si="22"/>
        <v>253.99997252379671</v>
      </c>
      <c r="W43" s="13">
        <f t="shared" si="23"/>
        <v>64515.986042089484</v>
      </c>
      <c r="X43" s="24">
        <f t="shared" si="24"/>
        <v>0.10304258520235161</v>
      </c>
      <c r="Y43" s="13">
        <f t="shared" si="29"/>
        <v>2678</v>
      </c>
      <c r="Z43" s="23">
        <f t="shared" si="30"/>
        <v>2668.375</v>
      </c>
      <c r="AA43" s="33">
        <f t="shared" si="31"/>
        <v>0.92378320138661174</v>
      </c>
      <c r="AB43" s="30">
        <f t="shared" si="5"/>
        <v>0.83858173371390565</v>
      </c>
      <c r="AC43" s="13">
        <f t="shared" si="6"/>
        <v>2939.4868751588747</v>
      </c>
      <c r="AD43" s="13">
        <f t="shared" si="7"/>
        <v>2782.94</v>
      </c>
      <c r="AE43" s="21">
        <f t="shared" si="8"/>
        <v>2333.7226500217766</v>
      </c>
      <c r="AF43" s="23">
        <f t="shared" si="9"/>
        <v>131.27734997822336</v>
      </c>
      <c r="AG43" s="23">
        <f t="shared" si="10"/>
        <v>17233.742617304939</v>
      </c>
      <c r="AH43" s="34">
        <f t="shared" si="11"/>
        <v>5.3256531431327934E-2</v>
      </c>
      <c r="AI43" s="3">
        <v>39</v>
      </c>
      <c r="AJ43" s="49">
        <f t="shared" si="12"/>
        <v>0</v>
      </c>
      <c r="AK43" s="49">
        <f t="shared" si="13"/>
        <v>0</v>
      </c>
      <c r="AL43" s="49">
        <f t="shared" si="14"/>
        <v>0</v>
      </c>
      <c r="AM43" s="49">
        <f t="shared" si="15"/>
        <v>1</v>
      </c>
      <c r="AN43" s="53">
        <v>2568.482954545455</v>
      </c>
      <c r="AO43" s="53">
        <v>-103.48295454545496</v>
      </c>
      <c r="AP43" s="13">
        <f t="shared" si="16"/>
        <v>103.48295454545496</v>
      </c>
      <c r="AQ43" s="13">
        <f t="shared" si="25"/>
        <v>10708.721881456697</v>
      </c>
      <c r="AR43" s="24">
        <f t="shared" si="17"/>
        <v>4.1980914622902619E-2</v>
      </c>
    </row>
    <row r="44" spans="1:44" x14ac:dyDescent="0.25">
      <c r="A44" s="3">
        <v>41</v>
      </c>
      <c r="B44" s="6" t="s">
        <v>111</v>
      </c>
      <c r="C44" s="3">
        <v>1</v>
      </c>
      <c r="D44" s="15">
        <v>2633.5</v>
      </c>
      <c r="E44" s="13">
        <f t="shared" si="18"/>
        <v>2465</v>
      </c>
      <c r="F44" s="13">
        <f t="shared" si="4"/>
        <v>168.5</v>
      </c>
      <c r="G44" s="13">
        <f t="shared" si="19"/>
        <v>28392.25</v>
      </c>
      <c r="H44" s="24">
        <f t="shared" si="20"/>
        <v>6.3983292196696406E-2</v>
      </c>
      <c r="I44" s="13">
        <f t="shared" si="26"/>
        <v>2692.8333333333335</v>
      </c>
      <c r="J44" s="13">
        <f t="shared" si="27"/>
        <v>59.333333333333485</v>
      </c>
      <c r="K44" s="13">
        <f t="shared" si="28"/>
        <v>3520.4444444444625</v>
      </c>
      <c r="L44" s="24">
        <f t="shared" si="32"/>
        <v>2.2530219606354086E-2</v>
      </c>
      <c r="M44" s="13">
        <f t="shared" si="33"/>
        <v>2681.75</v>
      </c>
      <c r="N44" s="13">
        <f t="shared" si="34"/>
        <v>48.25</v>
      </c>
      <c r="O44" s="13">
        <f t="shared" si="37"/>
        <v>2328.0625</v>
      </c>
      <c r="P44" s="24">
        <f t="shared" si="38"/>
        <v>1.8321625213594078E-2</v>
      </c>
      <c r="Q44" s="13">
        <f t="shared" si="35"/>
        <v>2645.45</v>
      </c>
      <c r="R44" s="13">
        <f t="shared" si="36"/>
        <v>11.949999999999818</v>
      </c>
      <c r="S44" s="13">
        <f t="shared" si="39"/>
        <v>142.80249999999566</v>
      </c>
      <c r="T44" s="24">
        <f t="shared" si="40"/>
        <v>4.5376874881335938E-3</v>
      </c>
      <c r="U44" s="13">
        <f t="shared" si="21"/>
        <v>2661.0561890556464</v>
      </c>
      <c r="V44" s="13">
        <f t="shared" si="22"/>
        <v>27.556189055646428</v>
      </c>
      <c r="W44" s="13">
        <f t="shared" si="23"/>
        <v>759.34355527052799</v>
      </c>
      <c r="X44" s="24">
        <f t="shared" si="24"/>
        <v>1.046371333041444E-2</v>
      </c>
      <c r="Y44" s="13">
        <f t="shared" si="29"/>
        <v>2658.75</v>
      </c>
      <c r="Z44" s="23">
        <f t="shared" si="30"/>
        <v>2703.4375</v>
      </c>
      <c r="AA44" s="33">
        <f t="shared" si="31"/>
        <v>0.97413015836319505</v>
      </c>
      <c r="AB44" s="30">
        <f t="shared" si="5"/>
        <v>1.002857655874692</v>
      </c>
      <c r="AC44" s="13">
        <f t="shared" si="6"/>
        <v>2625.995807653343</v>
      </c>
      <c r="AD44" s="13">
        <f t="shared" si="7"/>
        <v>2793.4160000000002</v>
      </c>
      <c r="AE44" s="21">
        <f t="shared" si="8"/>
        <v>2801.3986216428589</v>
      </c>
      <c r="AF44" s="23">
        <f t="shared" si="9"/>
        <v>167.89862164285887</v>
      </c>
      <c r="AG44" s="23">
        <f t="shared" si="10"/>
        <v>28189.947149571875</v>
      </c>
      <c r="AH44" s="34">
        <f t="shared" si="11"/>
        <v>6.3754935121647566E-2</v>
      </c>
      <c r="AI44" s="3">
        <v>40</v>
      </c>
      <c r="AJ44" s="49">
        <f t="shared" si="12"/>
        <v>1</v>
      </c>
      <c r="AK44" s="49">
        <f t="shared" si="13"/>
        <v>0</v>
      </c>
      <c r="AL44" s="49">
        <f t="shared" si="14"/>
        <v>0</v>
      </c>
      <c r="AM44" s="49">
        <f t="shared" si="15"/>
        <v>0</v>
      </c>
      <c r="AN44" s="53">
        <v>2814.4602272727275</v>
      </c>
      <c r="AO44" s="53">
        <v>-180.96022727272748</v>
      </c>
      <c r="AP44" s="13">
        <f t="shared" si="16"/>
        <v>180.96022727272748</v>
      </c>
      <c r="AQ44" s="13">
        <f t="shared" si="25"/>
        <v>32746.603854597182</v>
      </c>
      <c r="AR44" s="24">
        <f t="shared" si="17"/>
        <v>6.8714724614667738E-2</v>
      </c>
    </row>
    <row r="45" spans="1:44" x14ac:dyDescent="0.25">
      <c r="A45" s="3">
        <v>42</v>
      </c>
      <c r="C45" s="3">
        <v>2</v>
      </c>
      <c r="D45" s="15">
        <v>2817.5</v>
      </c>
      <c r="E45" s="13">
        <f t="shared" si="18"/>
        <v>2633.5</v>
      </c>
      <c r="F45" s="13">
        <f t="shared" si="4"/>
        <v>184</v>
      </c>
      <c r="G45" s="13">
        <f t="shared" si="19"/>
        <v>33856</v>
      </c>
      <c r="H45" s="24">
        <f t="shared" si="20"/>
        <v>6.5306122448979598E-2</v>
      </c>
      <c r="I45" s="13">
        <f t="shared" si="26"/>
        <v>2605.8333333333335</v>
      </c>
      <c r="J45" s="13">
        <f t="shared" si="27"/>
        <v>211.66666666666652</v>
      </c>
      <c r="K45" s="13">
        <f t="shared" si="28"/>
        <v>44802.777777777716</v>
      </c>
      <c r="L45" s="24">
        <f t="shared" si="32"/>
        <v>7.5125702454894944E-2</v>
      </c>
      <c r="M45" s="13">
        <f t="shared" si="33"/>
        <v>2678</v>
      </c>
      <c r="N45" s="13">
        <f t="shared" si="34"/>
        <v>139.5</v>
      </c>
      <c r="O45" s="13">
        <f t="shared" si="37"/>
        <v>19460.25</v>
      </c>
      <c r="P45" s="24">
        <f t="shared" si="38"/>
        <v>4.951197870452529E-2</v>
      </c>
      <c r="Q45" s="13">
        <f t="shared" si="35"/>
        <v>2626.15</v>
      </c>
      <c r="R45" s="13">
        <f t="shared" si="36"/>
        <v>191.34999999999991</v>
      </c>
      <c r="S45" s="13">
        <f t="shared" si="39"/>
        <v>36614.822499999966</v>
      </c>
      <c r="T45" s="24">
        <f t="shared" si="40"/>
        <v>6.7914818101153476E-2</v>
      </c>
      <c r="U45" s="13">
        <f t="shared" si="21"/>
        <v>2654.7699291163931</v>
      </c>
      <c r="V45" s="13">
        <f t="shared" si="22"/>
        <v>162.73007088360691</v>
      </c>
      <c r="W45" s="13">
        <f t="shared" si="23"/>
        <v>26481.075969783731</v>
      </c>
      <c r="X45" s="24">
        <f t="shared" si="24"/>
        <v>5.7756901822043273E-2</v>
      </c>
      <c r="Y45" s="13">
        <f t="shared" si="29"/>
        <v>2748.125</v>
      </c>
      <c r="Z45" s="23">
        <f t="shared" si="30"/>
        <v>2791.5625</v>
      </c>
      <c r="AA45" s="33">
        <f t="shared" si="31"/>
        <v>1.0092913914698309</v>
      </c>
      <c r="AB45" s="30">
        <f t="shared" si="5"/>
        <v>1.067830956214898</v>
      </c>
      <c r="AC45" s="13">
        <f t="shared" si="6"/>
        <v>2638.5262420065915</v>
      </c>
      <c r="AD45" s="13">
        <f t="shared" si="7"/>
        <v>2803.8920000000003</v>
      </c>
      <c r="AE45" s="21">
        <f t="shared" si="8"/>
        <v>2994.0826754833029</v>
      </c>
      <c r="AF45" s="23">
        <f t="shared" si="9"/>
        <v>176.58267548330286</v>
      </c>
      <c r="AG45" s="23">
        <f t="shared" si="10"/>
        <v>31181.441280841449</v>
      </c>
      <c r="AH45" s="34">
        <f t="shared" si="11"/>
        <v>6.2673531671092408E-2</v>
      </c>
      <c r="AI45" s="3">
        <v>41</v>
      </c>
      <c r="AJ45" s="49">
        <f t="shared" si="12"/>
        <v>0</v>
      </c>
      <c r="AK45" s="49">
        <f t="shared" si="13"/>
        <v>1</v>
      </c>
      <c r="AL45" s="49">
        <f t="shared" si="14"/>
        <v>0</v>
      </c>
      <c r="AM45" s="49">
        <f t="shared" si="15"/>
        <v>0</v>
      </c>
      <c r="AN45" s="53">
        <v>2988.5435606060605</v>
      </c>
      <c r="AO45" s="53">
        <v>-171.04356060606051</v>
      </c>
      <c r="AP45" s="13">
        <f t="shared" si="16"/>
        <v>171.04356060606051</v>
      </c>
      <c r="AQ45" s="13">
        <f t="shared" si="25"/>
        <v>29255.899624799094</v>
      </c>
      <c r="AR45" s="24">
        <f t="shared" si="17"/>
        <v>6.0707563657874185E-2</v>
      </c>
    </row>
    <row r="46" spans="1:44" x14ac:dyDescent="0.25">
      <c r="A46" s="3">
        <v>43</v>
      </c>
      <c r="C46" s="3">
        <v>3</v>
      </c>
      <c r="D46" s="15">
        <v>3076.5</v>
      </c>
      <c r="E46" s="13">
        <f t="shared" si="18"/>
        <v>2817.5</v>
      </c>
      <c r="F46" s="13">
        <f t="shared" si="4"/>
        <v>259</v>
      </c>
      <c r="G46" s="13">
        <f t="shared" si="19"/>
        <v>67081</v>
      </c>
      <c r="H46" s="24">
        <f t="shared" si="20"/>
        <v>8.418657565415244E-2</v>
      </c>
      <c r="I46" s="13">
        <f t="shared" si="26"/>
        <v>2638.6666666666665</v>
      </c>
      <c r="J46" s="13">
        <f t="shared" si="27"/>
        <v>437.83333333333348</v>
      </c>
      <c r="K46" s="13">
        <f t="shared" si="28"/>
        <v>191698.0277777779</v>
      </c>
      <c r="L46" s="24">
        <f t="shared" si="32"/>
        <v>0.14231540170106727</v>
      </c>
      <c r="M46" s="13">
        <f t="shared" si="33"/>
        <v>2658.75</v>
      </c>
      <c r="N46" s="13">
        <f t="shared" si="34"/>
        <v>417.75</v>
      </c>
      <c r="O46" s="13">
        <f t="shared" si="37"/>
        <v>174515.0625</v>
      </c>
      <c r="P46" s="24">
        <f t="shared" si="38"/>
        <v>0.13578742077035594</v>
      </c>
      <c r="Q46" s="13">
        <f t="shared" si="35"/>
        <v>2681.95</v>
      </c>
      <c r="R46" s="13">
        <f t="shared" si="36"/>
        <v>394.55000000000018</v>
      </c>
      <c r="S46" s="13">
        <f t="shared" si="39"/>
        <v>155669.70250000013</v>
      </c>
      <c r="T46" s="24">
        <f t="shared" si="40"/>
        <v>0.12824638387778325</v>
      </c>
      <c r="U46" s="13">
        <f t="shared" si="21"/>
        <v>2691.8927519944664</v>
      </c>
      <c r="V46" s="13">
        <f t="shared" si="22"/>
        <v>384.60724800553362</v>
      </c>
      <c r="W46" s="13">
        <f t="shared" si="23"/>
        <v>147922.73521839004</v>
      </c>
      <c r="X46" s="24">
        <f t="shared" si="24"/>
        <v>0.12501454510174992</v>
      </c>
      <c r="Y46" s="13">
        <f t="shared" si="29"/>
        <v>2835</v>
      </c>
      <c r="Z46" s="23">
        <f t="shared" si="30"/>
        <v>2889.1875</v>
      </c>
      <c r="AA46" s="33">
        <f t="shared" si="31"/>
        <v>1.0648322408981763</v>
      </c>
      <c r="AB46" s="30">
        <f t="shared" si="5"/>
        <v>1.0133647454436872</v>
      </c>
      <c r="AC46" s="13">
        <f t="shared" si="6"/>
        <v>3035.9256268116951</v>
      </c>
      <c r="AD46" s="13">
        <f t="shared" si="7"/>
        <v>2814.3679999999999</v>
      </c>
      <c r="AE46" s="21">
        <f t="shared" si="8"/>
        <v>2851.981311904859</v>
      </c>
      <c r="AF46" s="23">
        <f t="shared" si="9"/>
        <v>224.51868809514099</v>
      </c>
      <c r="AG46" s="23">
        <f t="shared" si="10"/>
        <v>50408.641303963203</v>
      </c>
      <c r="AH46" s="34">
        <f t="shared" si="11"/>
        <v>7.2978608189546879E-2</v>
      </c>
      <c r="AI46" s="3">
        <v>42</v>
      </c>
      <c r="AJ46" s="49">
        <f t="shared" si="12"/>
        <v>0</v>
      </c>
      <c r="AK46" s="49">
        <f t="shared" si="13"/>
        <v>0</v>
      </c>
      <c r="AL46" s="49">
        <f t="shared" si="14"/>
        <v>1</v>
      </c>
      <c r="AM46" s="49">
        <f t="shared" si="15"/>
        <v>0</v>
      </c>
      <c r="AN46" s="53">
        <v>2860.3352272727279</v>
      </c>
      <c r="AO46" s="53">
        <v>216.16477272727207</v>
      </c>
      <c r="AP46" s="13">
        <f t="shared" si="16"/>
        <v>216.16477272727207</v>
      </c>
      <c r="AQ46" s="13">
        <f t="shared" si="25"/>
        <v>46727.208968233186</v>
      </c>
      <c r="AR46" s="24">
        <f t="shared" si="17"/>
        <v>7.026321232805853E-2</v>
      </c>
    </row>
    <row r="47" spans="1:44" x14ac:dyDescent="0.25">
      <c r="A47" s="3">
        <v>44</v>
      </c>
      <c r="B47" s="7"/>
      <c r="C47" s="3">
        <v>4</v>
      </c>
      <c r="D47" s="15">
        <v>2812.5</v>
      </c>
      <c r="E47" s="13">
        <f t="shared" si="18"/>
        <v>3076.5</v>
      </c>
      <c r="F47" s="13">
        <f t="shared" si="4"/>
        <v>264</v>
      </c>
      <c r="G47" s="13">
        <f t="shared" si="19"/>
        <v>69696</v>
      </c>
      <c r="H47" s="24">
        <f t="shared" si="20"/>
        <v>9.3866666666666668E-2</v>
      </c>
      <c r="I47" s="13">
        <f t="shared" si="26"/>
        <v>2842.5</v>
      </c>
      <c r="J47" s="13">
        <f t="shared" si="27"/>
        <v>30</v>
      </c>
      <c r="K47" s="13">
        <f t="shared" si="28"/>
        <v>900</v>
      </c>
      <c r="L47" s="24">
        <f t="shared" si="32"/>
        <v>1.0666666666666666E-2</v>
      </c>
      <c r="M47" s="13">
        <f t="shared" si="33"/>
        <v>2748.125</v>
      </c>
      <c r="N47" s="13">
        <f t="shared" si="34"/>
        <v>64.375</v>
      </c>
      <c r="O47" s="13">
        <f t="shared" si="37"/>
        <v>4144.140625</v>
      </c>
      <c r="P47" s="24">
        <f t="shared" si="38"/>
        <v>2.2888888888888889E-2</v>
      </c>
      <c r="Q47" s="13">
        <f t="shared" si="35"/>
        <v>2849.05</v>
      </c>
      <c r="R47" s="13">
        <f t="shared" si="36"/>
        <v>36.550000000000182</v>
      </c>
      <c r="S47" s="13">
        <f t="shared" si="39"/>
        <v>1335.9025000000133</v>
      </c>
      <c r="T47" s="24">
        <f t="shared" si="40"/>
        <v>1.299555555555562E-2</v>
      </c>
      <c r="U47" s="13">
        <f t="shared" si="21"/>
        <v>2779.6313406142972</v>
      </c>
      <c r="V47" s="13">
        <f t="shared" si="22"/>
        <v>32.868659385702813</v>
      </c>
      <c r="W47" s="13">
        <f t="shared" si="23"/>
        <v>1080.3487698133497</v>
      </c>
      <c r="X47" s="24">
        <f t="shared" si="24"/>
        <v>1.1686634448249888E-2</v>
      </c>
      <c r="Y47" s="13">
        <f t="shared" si="29"/>
        <v>2943.375</v>
      </c>
      <c r="Z47" s="23">
        <f t="shared" si="30"/>
        <v>2999.5625</v>
      </c>
      <c r="AA47" s="33">
        <f t="shared" si="31"/>
        <v>0.93763673869105912</v>
      </c>
      <c r="AB47" s="30">
        <f t="shared" si="5"/>
        <v>0.83858173371390565</v>
      </c>
      <c r="AC47" s="13">
        <f t="shared" si="6"/>
        <v>3353.8770127319817</v>
      </c>
      <c r="AD47" s="13">
        <f t="shared" si="7"/>
        <v>2824.8440000000001</v>
      </c>
      <c r="AE47" s="21">
        <f t="shared" si="8"/>
        <v>2368.862578991324</v>
      </c>
      <c r="AF47" s="23">
        <f t="shared" si="9"/>
        <v>443.63742100867603</v>
      </c>
      <c r="AG47" s="23">
        <f t="shared" si="10"/>
        <v>196814.16131922926</v>
      </c>
      <c r="AH47" s="34">
        <f t="shared" si="11"/>
        <v>0.15773774969197371</v>
      </c>
      <c r="AI47" s="3">
        <v>43</v>
      </c>
      <c r="AJ47" s="49">
        <f t="shared" si="12"/>
        <v>0</v>
      </c>
      <c r="AK47" s="49">
        <f t="shared" si="13"/>
        <v>0</v>
      </c>
      <c r="AL47" s="49">
        <f t="shared" si="14"/>
        <v>0</v>
      </c>
      <c r="AM47" s="49">
        <f t="shared" si="15"/>
        <v>1</v>
      </c>
      <c r="AN47" s="53">
        <v>2612.5852272727275</v>
      </c>
      <c r="AO47" s="53">
        <v>199.91477272727252</v>
      </c>
      <c r="AP47" s="13">
        <f t="shared" si="16"/>
        <v>199.91477272727252</v>
      </c>
      <c r="AQ47" s="13">
        <f t="shared" si="25"/>
        <v>39965.916354597022</v>
      </c>
      <c r="AR47" s="24">
        <f t="shared" si="17"/>
        <v>7.1080808080808008E-2</v>
      </c>
    </row>
    <row r="48" spans="1:44" x14ac:dyDescent="0.25">
      <c r="A48" s="3">
        <v>45</v>
      </c>
      <c r="B48" s="6" t="s">
        <v>112</v>
      </c>
      <c r="C48" s="3">
        <v>1</v>
      </c>
      <c r="D48" s="15">
        <v>3067</v>
      </c>
      <c r="E48" s="13">
        <f t="shared" si="18"/>
        <v>2812.5</v>
      </c>
      <c r="F48" s="13">
        <f t="shared" si="4"/>
        <v>254.5</v>
      </c>
      <c r="G48" s="13">
        <f t="shared" si="19"/>
        <v>64770.25</v>
      </c>
      <c r="H48" s="24">
        <f t="shared" si="20"/>
        <v>8.2980110857515485E-2</v>
      </c>
      <c r="I48" s="13">
        <f t="shared" si="26"/>
        <v>2902.1666666666665</v>
      </c>
      <c r="J48" s="13">
        <f t="shared" si="27"/>
        <v>164.83333333333348</v>
      </c>
      <c r="K48" s="13">
        <f t="shared" si="28"/>
        <v>27170.027777777828</v>
      </c>
      <c r="L48" s="24">
        <f t="shared" si="32"/>
        <v>5.3744158243669217E-2</v>
      </c>
      <c r="M48" s="13">
        <f t="shared" si="33"/>
        <v>2835</v>
      </c>
      <c r="N48" s="13">
        <f t="shared" si="34"/>
        <v>232</v>
      </c>
      <c r="O48" s="13">
        <f t="shared" si="37"/>
        <v>53824</v>
      </c>
      <c r="P48" s="24">
        <f t="shared" si="38"/>
        <v>7.5643951744375618E-2</v>
      </c>
      <c r="Q48" s="13">
        <f t="shared" si="35"/>
        <v>2874.8</v>
      </c>
      <c r="R48" s="13">
        <f t="shared" si="36"/>
        <v>192.19999999999982</v>
      </c>
      <c r="S48" s="13">
        <f t="shared" si="39"/>
        <v>36940.839999999931</v>
      </c>
      <c r="T48" s="24">
        <f t="shared" si="40"/>
        <v>6.2667101402021461E-2</v>
      </c>
      <c r="U48" s="13">
        <f t="shared" si="21"/>
        <v>2787.1295086786859</v>
      </c>
      <c r="V48" s="13">
        <f t="shared" si="22"/>
        <v>279.87049132131415</v>
      </c>
      <c r="W48" s="13">
        <f t="shared" si="23"/>
        <v>78327.491912433776</v>
      </c>
      <c r="X48" s="24">
        <f t="shared" si="24"/>
        <v>9.125219801803526E-2</v>
      </c>
      <c r="Y48" s="13">
        <f t="shared" si="29"/>
        <v>3055.75</v>
      </c>
      <c r="Z48" s="23">
        <f t="shared" si="30"/>
        <v>3043.875</v>
      </c>
      <c r="AA48" s="33">
        <f t="shared" si="31"/>
        <v>1.0075972239333086</v>
      </c>
      <c r="AB48" s="30">
        <f t="shared" si="5"/>
        <v>1.002857655874692</v>
      </c>
      <c r="AC48" s="13">
        <f t="shared" si="6"/>
        <v>3058.2605437906977</v>
      </c>
      <c r="AD48" s="13">
        <f t="shared" si="7"/>
        <v>2835.32</v>
      </c>
      <c r="AE48" s="21">
        <f t="shared" si="8"/>
        <v>2843.4223688546317</v>
      </c>
      <c r="AF48" s="23">
        <f t="shared" si="9"/>
        <v>223.57763114536829</v>
      </c>
      <c r="AG48" s="23">
        <f t="shared" si="10"/>
        <v>49986.957148574358</v>
      </c>
      <c r="AH48" s="34">
        <f t="shared" si="11"/>
        <v>7.2897825609836417E-2</v>
      </c>
      <c r="AI48" s="3">
        <v>44</v>
      </c>
      <c r="AJ48" s="49">
        <f t="shared" si="12"/>
        <v>1</v>
      </c>
      <c r="AK48" s="49">
        <f t="shared" si="13"/>
        <v>0</v>
      </c>
      <c r="AL48" s="49">
        <f t="shared" si="14"/>
        <v>0</v>
      </c>
      <c r="AM48" s="49">
        <f t="shared" si="15"/>
        <v>0</v>
      </c>
      <c r="AN48" s="53">
        <v>2858.5625000000005</v>
      </c>
      <c r="AO48" s="53">
        <v>208.43749999999955</v>
      </c>
      <c r="AP48" s="13">
        <f t="shared" si="16"/>
        <v>208.43749999999955</v>
      </c>
      <c r="AQ48" s="13">
        <f t="shared" si="25"/>
        <v>43446.191406249811</v>
      </c>
      <c r="AR48" s="24">
        <f t="shared" si="17"/>
        <v>6.7961362895337316E-2</v>
      </c>
    </row>
    <row r="49" spans="1:44" x14ac:dyDescent="0.25">
      <c r="A49" s="3">
        <v>46</v>
      </c>
      <c r="C49" s="3">
        <v>2</v>
      </c>
      <c r="D49" s="15">
        <v>3267</v>
      </c>
      <c r="E49" s="13">
        <f t="shared" si="18"/>
        <v>3067</v>
      </c>
      <c r="F49" s="13">
        <f t="shared" si="4"/>
        <v>200</v>
      </c>
      <c r="G49" s="13">
        <f t="shared" si="19"/>
        <v>40000</v>
      </c>
      <c r="H49" s="24">
        <f t="shared" si="20"/>
        <v>6.1218243036424855E-2</v>
      </c>
      <c r="I49" s="13">
        <f t="shared" si="26"/>
        <v>2985.3333333333335</v>
      </c>
      <c r="J49" s="13">
        <f t="shared" si="27"/>
        <v>281.66666666666652</v>
      </c>
      <c r="K49" s="13">
        <f t="shared" si="28"/>
        <v>79336.111111111022</v>
      </c>
      <c r="L49" s="24">
        <f t="shared" si="32"/>
        <v>8.6215692276298286E-2</v>
      </c>
      <c r="M49" s="13">
        <f t="shared" si="33"/>
        <v>2943.375</v>
      </c>
      <c r="N49" s="13">
        <f t="shared" si="34"/>
        <v>323.625</v>
      </c>
      <c r="O49" s="13">
        <f t="shared" si="37"/>
        <v>104733.140625</v>
      </c>
      <c r="P49" s="24">
        <f t="shared" si="38"/>
        <v>9.9058769513314965E-2</v>
      </c>
      <c r="Q49" s="13">
        <f t="shared" si="35"/>
        <v>2967.6</v>
      </c>
      <c r="R49" s="13">
        <f t="shared" si="36"/>
        <v>299.40000000000009</v>
      </c>
      <c r="S49" s="13">
        <f t="shared" si="39"/>
        <v>89640.360000000059</v>
      </c>
      <c r="T49" s="24">
        <f t="shared" si="40"/>
        <v>9.1643709825528039E-2</v>
      </c>
      <c r="U49" s="13">
        <f t="shared" si="21"/>
        <v>2850.9750082947448</v>
      </c>
      <c r="V49" s="13">
        <f t="shared" si="22"/>
        <v>416.02499170525516</v>
      </c>
      <c r="W49" s="13">
        <f t="shared" si="23"/>
        <v>173076.79372335764</v>
      </c>
      <c r="X49" s="24">
        <f t="shared" si="24"/>
        <v>0.12734159525719471</v>
      </c>
      <c r="Y49" s="13">
        <f t="shared" si="29"/>
        <v>3032</v>
      </c>
      <c r="Z49" s="23">
        <f t="shared" si="30"/>
        <v>3020.375</v>
      </c>
      <c r="AA49" s="33">
        <f t="shared" si="31"/>
        <v>1.0816537681579275</v>
      </c>
      <c r="AB49" s="30">
        <f t="shared" si="5"/>
        <v>1.067830956214898</v>
      </c>
      <c r="AC49" s="13">
        <f t="shared" si="6"/>
        <v>3059.4730195689563</v>
      </c>
      <c r="AD49" s="13">
        <f t="shared" si="7"/>
        <v>2845.7960000000003</v>
      </c>
      <c r="AE49" s="21">
        <f t="shared" si="8"/>
        <v>3038.8290638725321</v>
      </c>
      <c r="AF49" s="23">
        <f t="shared" si="9"/>
        <v>228.17093612746794</v>
      </c>
      <c r="AG49" s="23">
        <f t="shared" si="10"/>
        <v>52061.976093285055</v>
      </c>
      <c r="AH49" s="34">
        <f t="shared" si="11"/>
        <v>6.9841119108499522E-2</v>
      </c>
      <c r="AI49" s="3">
        <v>45</v>
      </c>
      <c r="AJ49" s="49">
        <f t="shared" si="12"/>
        <v>0</v>
      </c>
      <c r="AK49" s="49">
        <f t="shared" si="13"/>
        <v>1</v>
      </c>
      <c r="AL49" s="49">
        <f t="shared" si="14"/>
        <v>0</v>
      </c>
      <c r="AM49" s="49">
        <f t="shared" si="15"/>
        <v>0</v>
      </c>
      <c r="AN49" s="53">
        <v>3032.6458333333335</v>
      </c>
      <c r="AO49" s="53">
        <v>234.35416666666652</v>
      </c>
      <c r="AP49" s="13">
        <f t="shared" si="16"/>
        <v>234.35416666666652</v>
      </c>
      <c r="AQ49" s="13">
        <f t="shared" si="25"/>
        <v>54921.875434027708</v>
      </c>
      <c r="AR49" s="24">
        <f t="shared" si="17"/>
        <v>7.1733751657994033E-2</v>
      </c>
    </row>
    <row r="50" spans="1:44" x14ac:dyDescent="0.25">
      <c r="A50" s="3">
        <v>47</v>
      </c>
      <c r="C50" s="3">
        <v>3</v>
      </c>
      <c r="D50" s="15">
        <v>2981.5</v>
      </c>
      <c r="E50" s="13">
        <f t="shared" si="18"/>
        <v>3267</v>
      </c>
      <c r="F50" s="13">
        <f t="shared" si="4"/>
        <v>285.5</v>
      </c>
      <c r="G50" s="13">
        <f t="shared" si="19"/>
        <v>81510.25</v>
      </c>
      <c r="H50" s="24">
        <f t="shared" si="20"/>
        <v>9.5757169210129126E-2</v>
      </c>
      <c r="I50" s="13">
        <f t="shared" si="26"/>
        <v>3048.8333333333335</v>
      </c>
      <c r="J50" s="13">
        <f t="shared" si="27"/>
        <v>67.333333333333485</v>
      </c>
      <c r="K50" s="13">
        <f t="shared" si="28"/>
        <v>4533.7777777777983</v>
      </c>
      <c r="L50" s="24">
        <f t="shared" si="32"/>
        <v>2.2583710660182287E-2</v>
      </c>
      <c r="M50" s="13">
        <f t="shared" si="33"/>
        <v>3055.75</v>
      </c>
      <c r="N50" s="13">
        <f t="shared" si="34"/>
        <v>74.25</v>
      </c>
      <c r="O50" s="13">
        <f t="shared" si="37"/>
        <v>5513.0625</v>
      </c>
      <c r="P50" s="24">
        <f t="shared" si="38"/>
        <v>2.4903572027502936E-2</v>
      </c>
      <c r="Q50" s="13">
        <f t="shared" si="35"/>
        <v>3097.05</v>
      </c>
      <c r="R50" s="13">
        <f t="shared" si="36"/>
        <v>115.55000000000018</v>
      </c>
      <c r="S50" s="13">
        <f t="shared" si="39"/>
        <v>13351.802500000042</v>
      </c>
      <c r="T50" s="24">
        <f t="shared" si="40"/>
        <v>3.8755659902733587E-2</v>
      </c>
      <c r="U50" s="13">
        <f t="shared" si="21"/>
        <v>2945.8807746111161</v>
      </c>
      <c r="V50" s="13">
        <f t="shared" si="22"/>
        <v>35.619225388883933</v>
      </c>
      <c r="W50" s="13">
        <f t="shared" si="23"/>
        <v>1268.7292173041137</v>
      </c>
      <c r="X50" s="24">
        <f t="shared" si="24"/>
        <v>1.1946746734490671E-2</v>
      </c>
      <c r="Y50" s="13">
        <f t="shared" si="29"/>
        <v>3008.75</v>
      </c>
      <c r="Z50" s="23">
        <f t="shared" si="30"/>
        <v>3008.75</v>
      </c>
      <c r="AA50" s="33">
        <f t="shared" si="31"/>
        <v>0.99094308267552966</v>
      </c>
      <c r="AB50" s="30">
        <f t="shared" si="5"/>
        <v>1.0133647454436872</v>
      </c>
      <c r="AC50" s="13">
        <f t="shared" si="6"/>
        <v>2942.1785328584656</v>
      </c>
      <c r="AD50" s="13">
        <f t="shared" si="7"/>
        <v>2856.2719999999999</v>
      </c>
      <c r="AE50" s="21">
        <f t="shared" si="8"/>
        <v>2894.4453481979313</v>
      </c>
      <c r="AF50" s="23">
        <f t="shared" si="9"/>
        <v>87.054651802068747</v>
      </c>
      <c r="AG50" s="23">
        <f t="shared" si="10"/>
        <v>7578.5124003794317</v>
      </c>
      <c r="AH50" s="34">
        <f t="shared" si="11"/>
        <v>2.919827328595296E-2</v>
      </c>
      <c r="AI50" s="3">
        <v>46</v>
      </c>
      <c r="AJ50" s="49">
        <f t="shared" si="12"/>
        <v>0</v>
      </c>
      <c r="AK50" s="49">
        <f t="shared" si="13"/>
        <v>0</v>
      </c>
      <c r="AL50" s="49">
        <f t="shared" si="14"/>
        <v>1</v>
      </c>
      <c r="AM50" s="49">
        <f t="shared" si="15"/>
        <v>0</v>
      </c>
      <c r="AN50" s="53">
        <v>2904.4375</v>
      </c>
      <c r="AO50" s="53">
        <v>77.0625</v>
      </c>
      <c r="AP50" s="13">
        <f t="shared" si="16"/>
        <v>77.0625</v>
      </c>
      <c r="AQ50" s="13">
        <f t="shared" si="25"/>
        <v>5938.62890625</v>
      </c>
      <c r="AR50" s="24">
        <f t="shared" si="17"/>
        <v>2.5846889149756833E-2</v>
      </c>
    </row>
    <row r="51" spans="1:44" ht="16.5" thickBot="1" x14ac:dyDescent="0.3">
      <c r="A51" s="3">
        <v>48</v>
      </c>
      <c r="B51" s="7"/>
      <c r="C51" s="3">
        <v>4</v>
      </c>
      <c r="D51" s="15">
        <v>2719.5</v>
      </c>
      <c r="E51" s="13">
        <f t="shared" si="18"/>
        <v>2981.5</v>
      </c>
      <c r="F51" s="13">
        <f t="shared" si="4"/>
        <v>262</v>
      </c>
      <c r="G51" s="13">
        <f t="shared" si="19"/>
        <v>68644</v>
      </c>
      <c r="H51" s="24">
        <f t="shared" si="20"/>
        <v>9.6341239198382056E-2</v>
      </c>
      <c r="I51" s="13">
        <f t="shared" si="26"/>
        <v>3105.1666666666665</v>
      </c>
      <c r="J51" s="13">
        <f t="shared" si="27"/>
        <v>385.66666666666652</v>
      </c>
      <c r="K51" s="13">
        <f t="shared" si="28"/>
        <v>148738.77777777766</v>
      </c>
      <c r="L51" s="24">
        <f t="shared" si="32"/>
        <v>0.14181528467242746</v>
      </c>
      <c r="M51" s="13">
        <f t="shared" si="33"/>
        <v>3032</v>
      </c>
      <c r="N51" s="13">
        <f t="shared" si="34"/>
        <v>312.5</v>
      </c>
      <c r="O51" s="13">
        <f t="shared" si="37"/>
        <v>97656.25</v>
      </c>
      <c r="P51" s="24">
        <f t="shared" si="38"/>
        <v>0.11491082919654348</v>
      </c>
      <c r="Q51" s="13">
        <f t="shared" si="35"/>
        <v>3067.35</v>
      </c>
      <c r="R51" s="13">
        <f t="shared" si="36"/>
        <v>347.84999999999991</v>
      </c>
      <c r="S51" s="13">
        <f t="shared" si="39"/>
        <v>120999.62249999994</v>
      </c>
      <c r="T51" s="24">
        <f t="shared" si="40"/>
        <v>0.12790954219525644</v>
      </c>
      <c r="U51" s="13">
        <f t="shared" si="21"/>
        <v>2954.0064159752833</v>
      </c>
      <c r="V51" s="13">
        <f t="shared" si="22"/>
        <v>234.50641597528329</v>
      </c>
      <c r="W51" s="13">
        <f t="shared" si="23"/>
        <v>54993.259133572603</v>
      </c>
      <c r="X51" s="24">
        <f t="shared" si="24"/>
        <v>8.6231445477213939E-2</v>
      </c>
      <c r="AB51" s="30">
        <f t="shared" si="5"/>
        <v>0.83858173371390565</v>
      </c>
      <c r="AD51" s="13">
        <f t="shared" si="7"/>
        <v>2866.748</v>
      </c>
      <c r="AE51" s="21">
        <f t="shared" si="8"/>
        <v>2404.0025079608718</v>
      </c>
      <c r="AF51" s="23">
        <f t="shared" si="9"/>
        <v>315.49749203912825</v>
      </c>
      <c r="AG51" s="23">
        <f t="shared" si="10"/>
        <v>99538.667482979785</v>
      </c>
      <c r="AH51" s="34">
        <f t="shared" si="11"/>
        <v>0.11601305094286753</v>
      </c>
      <c r="AI51" s="3">
        <v>47</v>
      </c>
      <c r="AJ51" s="49">
        <f t="shared" si="12"/>
        <v>0</v>
      </c>
      <c r="AK51" s="49">
        <f t="shared" si="13"/>
        <v>0</v>
      </c>
      <c r="AL51" s="49">
        <f t="shared" si="14"/>
        <v>0</v>
      </c>
      <c r="AM51" s="49">
        <f t="shared" si="15"/>
        <v>1</v>
      </c>
      <c r="AN51" s="75">
        <v>2656.6875000000005</v>
      </c>
      <c r="AO51" s="75">
        <v>62.812499999999545</v>
      </c>
      <c r="AP51" s="13">
        <f t="shared" si="16"/>
        <v>62.812499999999545</v>
      </c>
      <c r="AQ51" s="13">
        <f t="shared" si="25"/>
        <v>3945.4101562499427</v>
      </c>
      <c r="AR51" s="24">
        <f t="shared" si="17"/>
        <v>2.3097076668505072E-2</v>
      </c>
    </row>
    <row r="52" spans="1:44" s="61" customFormat="1" x14ac:dyDescent="0.25">
      <c r="A52" s="58">
        <v>49</v>
      </c>
      <c r="B52" s="59" t="s">
        <v>113</v>
      </c>
      <c r="C52" s="58">
        <v>1</v>
      </c>
      <c r="D52" s="60"/>
      <c r="E52" s="61">
        <f t="shared" si="18"/>
        <v>2719.5</v>
      </c>
      <c r="I52" s="61">
        <f t="shared" si="26"/>
        <v>2989.3333333333335</v>
      </c>
      <c r="M52" s="61">
        <f t="shared" si="33"/>
        <v>3008.75</v>
      </c>
      <c r="Q52" s="61">
        <f t="shared" si="35"/>
        <v>2942.35</v>
      </c>
      <c r="U52" s="61">
        <f t="shared" si="21"/>
        <v>2900.5096031443654</v>
      </c>
      <c r="AB52" s="62">
        <f t="shared" si="5"/>
        <v>1.002857655874692</v>
      </c>
      <c r="AD52" s="61">
        <f t="shared" si="7"/>
        <v>2877.2240000000002</v>
      </c>
      <c r="AE52" s="63">
        <f t="shared" si="8"/>
        <v>2885.446116066405</v>
      </c>
      <c r="AF52" s="64"/>
      <c r="AG52" s="64"/>
      <c r="AH52" s="65"/>
      <c r="AI52" s="58">
        <v>48</v>
      </c>
      <c r="AJ52" s="66">
        <f t="shared" si="12"/>
        <v>1</v>
      </c>
      <c r="AK52" s="66">
        <f t="shared" si="13"/>
        <v>0</v>
      </c>
      <c r="AL52" s="66">
        <f t="shared" si="14"/>
        <v>0</v>
      </c>
      <c r="AM52" s="66">
        <f t="shared" si="15"/>
        <v>0</v>
      </c>
      <c r="AN52" s="67">
        <f>AI52*$AI$2+AJ52*$AJ$2+AK52*$AK$2+AL52*$AL$2+$AM$2</f>
        <v>2902.664772727273</v>
      </c>
      <c r="AO52" s="67"/>
    </row>
    <row r="53" spans="1:44" s="61" customFormat="1" x14ac:dyDescent="0.25">
      <c r="A53" s="58">
        <v>50</v>
      </c>
      <c r="B53" s="68"/>
      <c r="C53" s="58">
        <v>2</v>
      </c>
      <c r="D53" s="58"/>
      <c r="AB53" s="62">
        <f t="shared" si="5"/>
        <v>1.067830956214898</v>
      </c>
      <c r="AD53" s="61">
        <f t="shared" si="7"/>
        <v>2887.7000000000003</v>
      </c>
      <c r="AE53" s="63">
        <f t="shared" si="8"/>
        <v>3083.5754522617613</v>
      </c>
      <c r="AF53" s="64"/>
      <c r="AG53" s="64"/>
      <c r="AH53" s="65"/>
      <c r="AI53" s="58">
        <v>49</v>
      </c>
      <c r="AJ53" s="66">
        <f t="shared" si="12"/>
        <v>0</v>
      </c>
      <c r="AK53" s="66">
        <f t="shared" si="13"/>
        <v>1</v>
      </c>
      <c r="AL53" s="66">
        <f t="shared" si="14"/>
        <v>0</v>
      </c>
      <c r="AM53" s="66">
        <f t="shared" si="15"/>
        <v>0</v>
      </c>
      <c r="AN53" s="67">
        <f t="shared" ref="AN53:AN59" si="41">AI53*$AI$2+AJ53*$AJ$2+AK53*$AK$2+AL53*$AL$2+$AM$2</f>
        <v>3076.7481060606065</v>
      </c>
      <c r="AO53" s="67"/>
    </row>
    <row r="54" spans="1:44" s="61" customFormat="1" x14ac:dyDescent="0.25">
      <c r="A54" s="58">
        <v>51</v>
      </c>
      <c r="B54" s="68"/>
      <c r="C54" s="58">
        <v>3</v>
      </c>
      <c r="D54" s="58"/>
      <c r="AB54" s="62">
        <f t="shared" si="5"/>
        <v>1.0133647454436872</v>
      </c>
      <c r="AD54" s="61">
        <f t="shared" si="7"/>
        <v>2898.1760000000004</v>
      </c>
      <c r="AE54" s="63">
        <f t="shared" si="8"/>
        <v>2936.9093844910039</v>
      </c>
      <c r="AF54" s="64"/>
      <c r="AG54" s="64"/>
      <c r="AH54" s="65"/>
      <c r="AI54" s="58">
        <v>50</v>
      </c>
      <c r="AJ54" s="66">
        <f t="shared" si="12"/>
        <v>0</v>
      </c>
      <c r="AK54" s="66">
        <f t="shared" si="13"/>
        <v>0</v>
      </c>
      <c r="AL54" s="66">
        <f t="shared" si="14"/>
        <v>1</v>
      </c>
      <c r="AM54" s="66">
        <f t="shared" si="15"/>
        <v>0</v>
      </c>
      <c r="AN54" s="67">
        <f t="shared" si="41"/>
        <v>2948.539772727273</v>
      </c>
      <c r="AO54" s="67"/>
    </row>
    <row r="55" spans="1:44" s="61" customFormat="1" x14ac:dyDescent="0.25">
      <c r="A55" s="58">
        <v>52</v>
      </c>
      <c r="B55" s="69"/>
      <c r="C55" s="58">
        <v>4</v>
      </c>
      <c r="D55" s="58"/>
      <c r="AB55" s="62">
        <f t="shared" si="5"/>
        <v>0.83858173371390565</v>
      </c>
      <c r="AD55" s="61">
        <f t="shared" si="7"/>
        <v>2908.652</v>
      </c>
      <c r="AE55" s="63">
        <f t="shared" si="8"/>
        <v>2439.1424369304191</v>
      </c>
      <c r="AF55" s="64"/>
      <c r="AG55" s="64"/>
      <c r="AH55" s="65"/>
      <c r="AI55" s="58">
        <v>51</v>
      </c>
      <c r="AJ55" s="66">
        <f t="shared" si="12"/>
        <v>0</v>
      </c>
      <c r="AK55" s="66">
        <f t="shared" si="13"/>
        <v>0</v>
      </c>
      <c r="AL55" s="66">
        <f t="shared" si="14"/>
        <v>0</v>
      </c>
      <c r="AM55" s="66">
        <f t="shared" si="15"/>
        <v>1</v>
      </c>
      <c r="AN55" s="67">
        <f>AI55*$AI$2+AJ55*$AJ$2+AK55*$AK$2+AL55*$AL$2+$AM$2</f>
        <v>2700.789772727273</v>
      </c>
      <c r="AO55" s="67"/>
    </row>
    <row r="56" spans="1:44" s="61" customFormat="1" x14ac:dyDescent="0.25">
      <c r="A56" s="58">
        <v>53</v>
      </c>
      <c r="B56" s="59" t="s">
        <v>114</v>
      </c>
      <c r="C56" s="58">
        <v>1</v>
      </c>
      <c r="D56" s="58"/>
      <c r="AB56" s="62">
        <f t="shared" si="5"/>
        <v>1.002857655874692</v>
      </c>
      <c r="AD56" s="61">
        <f t="shared" si="7"/>
        <v>2919.1280000000002</v>
      </c>
      <c r="AE56" s="63">
        <f t="shared" si="8"/>
        <v>2927.4698632781779</v>
      </c>
      <c r="AF56" s="64"/>
      <c r="AG56" s="64"/>
      <c r="AH56" s="65"/>
      <c r="AI56" s="58">
        <v>52</v>
      </c>
      <c r="AJ56" s="66">
        <f t="shared" si="12"/>
        <v>1</v>
      </c>
      <c r="AK56" s="66">
        <f t="shared" si="13"/>
        <v>0</v>
      </c>
      <c r="AL56" s="66">
        <f t="shared" si="14"/>
        <v>0</v>
      </c>
      <c r="AM56" s="66">
        <f t="shared" si="15"/>
        <v>0</v>
      </c>
      <c r="AN56" s="67">
        <f t="shared" si="41"/>
        <v>2946.767045454546</v>
      </c>
      <c r="AO56" s="67"/>
    </row>
    <row r="57" spans="1:44" s="61" customFormat="1" x14ac:dyDescent="0.25">
      <c r="A57" s="58">
        <v>54</v>
      </c>
      <c r="B57" s="68"/>
      <c r="C57" s="58">
        <v>2</v>
      </c>
      <c r="D57" s="58"/>
      <c r="AB57" s="62">
        <f t="shared" si="5"/>
        <v>1.067830956214898</v>
      </c>
      <c r="AD57" s="61">
        <f t="shared" si="7"/>
        <v>2929.6040000000003</v>
      </c>
      <c r="AE57" s="63">
        <f t="shared" si="8"/>
        <v>3128.3218406509905</v>
      </c>
      <c r="AF57" s="64"/>
      <c r="AG57" s="64"/>
      <c r="AH57" s="65"/>
      <c r="AI57" s="58">
        <v>53</v>
      </c>
      <c r="AJ57" s="66">
        <f t="shared" si="12"/>
        <v>0</v>
      </c>
      <c r="AK57" s="66">
        <f t="shared" si="13"/>
        <v>1</v>
      </c>
      <c r="AL57" s="66">
        <f t="shared" si="14"/>
        <v>0</v>
      </c>
      <c r="AM57" s="66">
        <f t="shared" si="15"/>
        <v>0</v>
      </c>
      <c r="AN57" s="67">
        <f>AI57*$AI$2+AJ57*$AJ$2+AK57*$AK$2+AL57*$AL$2+$AM$2</f>
        <v>3120.850378787879</v>
      </c>
      <c r="AO57" s="67"/>
    </row>
    <row r="58" spans="1:44" s="61" customFormat="1" x14ac:dyDescent="0.25">
      <c r="A58" s="58">
        <v>55</v>
      </c>
      <c r="B58" s="68"/>
      <c r="C58" s="58">
        <v>3</v>
      </c>
      <c r="D58" s="58"/>
      <c r="AB58" s="62">
        <f t="shared" si="5"/>
        <v>1.0133647454436872</v>
      </c>
      <c r="AD58" s="61">
        <f t="shared" si="7"/>
        <v>2940.08</v>
      </c>
      <c r="AE58" s="63">
        <f t="shared" si="8"/>
        <v>2979.3734207840757</v>
      </c>
      <c r="AF58" s="64"/>
      <c r="AG58" s="64"/>
      <c r="AH58" s="65"/>
      <c r="AI58" s="58">
        <v>54</v>
      </c>
      <c r="AJ58" s="66">
        <f t="shared" si="12"/>
        <v>0</v>
      </c>
      <c r="AK58" s="66">
        <f t="shared" si="13"/>
        <v>0</v>
      </c>
      <c r="AL58" s="66">
        <f t="shared" si="14"/>
        <v>1</v>
      </c>
      <c r="AM58" s="66">
        <f t="shared" si="15"/>
        <v>0</v>
      </c>
      <c r="AN58" s="67">
        <f>AI58*$AI$2+AJ58*$AJ$2+AK58*$AK$2+AL58*$AL$2+$AM$2</f>
        <v>2992.642045454546</v>
      </c>
      <c r="AO58" s="67"/>
    </row>
    <row r="59" spans="1:44" s="61" customFormat="1" x14ac:dyDescent="0.25">
      <c r="A59" s="58">
        <v>56</v>
      </c>
      <c r="B59" s="68"/>
      <c r="C59" s="58">
        <v>4</v>
      </c>
      <c r="D59" s="58"/>
      <c r="AB59" s="62">
        <f t="shared" si="5"/>
        <v>0.83858173371390565</v>
      </c>
      <c r="AD59" s="61">
        <f t="shared" si="7"/>
        <v>2950.556</v>
      </c>
      <c r="AE59" s="63">
        <f t="shared" si="8"/>
        <v>2474.2823658999669</v>
      </c>
      <c r="AF59" s="64"/>
      <c r="AG59" s="64"/>
      <c r="AH59" s="65"/>
      <c r="AI59" s="58">
        <v>55</v>
      </c>
      <c r="AJ59" s="66">
        <f t="shared" si="12"/>
        <v>0</v>
      </c>
      <c r="AK59" s="66">
        <f t="shared" si="13"/>
        <v>0</v>
      </c>
      <c r="AL59" s="66">
        <f t="shared" si="14"/>
        <v>0</v>
      </c>
      <c r="AM59" s="66">
        <f t="shared" si="15"/>
        <v>1</v>
      </c>
      <c r="AN59" s="67">
        <f t="shared" si="41"/>
        <v>2744.892045454546</v>
      </c>
      <c r="AO59" s="67"/>
    </row>
  </sheetData>
  <autoFilter ref="A3:W3" xr:uid="{24B3E0A4-D8B8-4365-B1BF-6906BD12AEBB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2456-7C29-4316-8EF6-EBA86B253AB3}">
  <sheetPr>
    <tabColor theme="7" tint="-0.499984740745262"/>
  </sheetPr>
  <dimension ref="A1:O76"/>
  <sheetViews>
    <sheetView workbookViewId="0">
      <selection activeCell="AJ69" sqref="AJ69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69</v>
      </c>
    </row>
    <row r="2" spans="1:9" ht="15.75" thickBot="1" x14ac:dyDescent="0.3"/>
    <row r="3" spans="1:9" x14ac:dyDescent="0.25">
      <c r="A3" s="52" t="s">
        <v>70</v>
      </c>
      <c r="B3" s="52"/>
    </row>
    <row r="4" spans="1:9" x14ac:dyDescent="0.25">
      <c r="A4" t="s">
        <v>71</v>
      </c>
      <c r="B4">
        <v>0.87733051121118277</v>
      </c>
    </row>
    <row r="5" spans="1:9" x14ac:dyDescent="0.25">
      <c r="A5" t="s">
        <v>72</v>
      </c>
      <c r="B5">
        <v>0.76970882590207534</v>
      </c>
    </row>
    <row r="6" spans="1:9" x14ac:dyDescent="0.25">
      <c r="A6" t="s">
        <v>73</v>
      </c>
      <c r="B6">
        <v>0.72503057714877994</v>
      </c>
    </row>
    <row r="7" spans="1:9" x14ac:dyDescent="0.25">
      <c r="A7" t="s">
        <v>74</v>
      </c>
      <c r="B7">
        <v>117.65638368236601</v>
      </c>
    </row>
    <row r="8" spans="1:9" ht="15.75" thickBot="1" x14ac:dyDescent="0.3">
      <c r="A8" s="50" t="s">
        <v>75</v>
      </c>
      <c r="B8" s="50">
        <v>48</v>
      </c>
    </row>
    <row r="10" spans="1:9" ht="15.75" thickBot="1" x14ac:dyDescent="0.3">
      <c r="A10" t="s">
        <v>76</v>
      </c>
    </row>
    <row r="11" spans="1:9" x14ac:dyDescent="0.25">
      <c r="A11" s="51"/>
      <c r="B11" s="51" t="s">
        <v>77</v>
      </c>
      <c r="C11" s="51" t="s">
        <v>78</v>
      </c>
      <c r="D11" s="51" t="s">
        <v>79</v>
      </c>
      <c r="E11" s="51" t="s">
        <v>80</v>
      </c>
      <c r="F11" s="51" t="s">
        <v>81</v>
      </c>
    </row>
    <row r="12" spans="1:9" x14ac:dyDescent="0.25">
      <c r="A12" t="s">
        <v>82</v>
      </c>
      <c r="B12">
        <v>5</v>
      </c>
      <c r="C12">
        <v>1989521.4204545454</v>
      </c>
      <c r="D12">
        <v>397904.28409090906</v>
      </c>
      <c r="E12">
        <v>35.930034708706948</v>
      </c>
      <c r="F12">
        <v>3.9494598184727959E-14</v>
      </c>
    </row>
    <row r="13" spans="1:9" x14ac:dyDescent="0.25">
      <c r="A13" t="s">
        <v>83</v>
      </c>
      <c r="B13">
        <v>43</v>
      </c>
      <c r="C13">
        <v>595250.05871212122</v>
      </c>
      <c r="D13">
        <v>13843.024621212122</v>
      </c>
    </row>
    <row r="14" spans="1:9" ht="15.75" thickBot="1" x14ac:dyDescent="0.3">
      <c r="A14" s="50" t="s">
        <v>84</v>
      </c>
      <c r="B14" s="50">
        <v>48</v>
      </c>
      <c r="C14" s="50">
        <v>2584771.4791666665</v>
      </c>
      <c r="D14" s="50"/>
      <c r="E14" s="50"/>
      <c r="F14" s="50"/>
    </row>
    <row r="15" spans="1:9" ht="15.75" thickBot="1" x14ac:dyDescent="0.3"/>
    <row r="16" spans="1:9" x14ac:dyDescent="0.25">
      <c r="A16" s="51"/>
      <c r="B16" s="51" t="s">
        <v>85</v>
      </c>
      <c r="C16" s="51" t="s">
        <v>74</v>
      </c>
      <c r="D16" s="51" t="s">
        <v>86</v>
      </c>
      <c r="E16" s="51" t="s">
        <v>87</v>
      </c>
      <c r="F16" s="51" t="s">
        <v>88</v>
      </c>
      <c r="G16" s="51" t="s">
        <v>89</v>
      </c>
      <c r="H16" s="51" t="s">
        <v>90</v>
      </c>
      <c r="I16" s="51" t="s">
        <v>91</v>
      </c>
    </row>
    <row r="17" spans="1:15" x14ac:dyDescent="0.25">
      <c r="A17" t="s">
        <v>17</v>
      </c>
      <c r="B17">
        <v>2138.4857954545455</v>
      </c>
      <c r="C17">
        <v>45.814195847582262</v>
      </c>
      <c r="D17">
        <v>46.677361806567625</v>
      </c>
      <c r="E17">
        <v>1.7875170291155482E-38</v>
      </c>
      <c r="F17">
        <v>2046.0926640748305</v>
      </c>
      <c r="G17">
        <v>2230.8789268342603</v>
      </c>
      <c r="H17">
        <v>2046.0926640748305</v>
      </c>
      <c r="I17">
        <v>2230.8789268342603</v>
      </c>
    </row>
    <row r="18" spans="1:15" x14ac:dyDescent="0.25">
      <c r="A18" t="s">
        <v>48</v>
      </c>
      <c r="B18">
        <v>11.025568181818189</v>
      </c>
      <c r="C18">
        <v>1.2298651347588405</v>
      </c>
      <c r="D18">
        <v>8.9648595363914847</v>
      </c>
      <c r="E18">
        <v>2.1349069785732167E-11</v>
      </c>
      <c r="F18">
        <v>8.5453087584477565</v>
      </c>
      <c r="G18">
        <v>13.505827605188621</v>
      </c>
      <c r="H18">
        <v>8.5453087584477565</v>
      </c>
      <c r="I18">
        <v>13.505827605188621</v>
      </c>
      <c r="K18">
        <v>11.025568181818189</v>
      </c>
      <c r="L18">
        <v>234.95170454545462</v>
      </c>
      <c r="M18">
        <v>398.00946969696963</v>
      </c>
      <c r="N18">
        <v>258.77556818181824</v>
      </c>
      <c r="O18">
        <v>2138.4857954545455</v>
      </c>
    </row>
    <row r="19" spans="1:15" x14ac:dyDescent="0.25">
      <c r="A19" t="s">
        <v>49</v>
      </c>
      <c r="B19">
        <v>234.95170454545462</v>
      </c>
      <c r="C19">
        <v>48.17451488545867</v>
      </c>
      <c r="D19">
        <v>4.8770953917041737</v>
      </c>
      <c r="E19">
        <v>1.5123888276750871E-5</v>
      </c>
      <c r="F19">
        <v>137.79853617436538</v>
      </c>
      <c r="G19">
        <v>332.10487291654385</v>
      </c>
      <c r="H19">
        <v>137.79853617436538</v>
      </c>
      <c r="I19">
        <v>332.10487291654385</v>
      </c>
    </row>
    <row r="20" spans="1:15" x14ac:dyDescent="0.25">
      <c r="A20" t="s">
        <v>50</v>
      </c>
      <c r="B20">
        <v>398.00946969696963</v>
      </c>
      <c r="C20">
        <v>48.095956620081914</v>
      </c>
      <c r="D20">
        <v>8.2753207892487435</v>
      </c>
      <c r="E20">
        <v>1.9381372211412401E-10</v>
      </c>
      <c r="F20">
        <v>301.01472916685054</v>
      </c>
      <c r="G20">
        <v>495.00421022708872</v>
      </c>
      <c r="H20">
        <v>301.01472916685054</v>
      </c>
      <c r="I20">
        <v>495.00421022708872</v>
      </c>
    </row>
    <row r="21" spans="1:15" x14ac:dyDescent="0.25">
      <c r="A21" t="s">
        <v>51</v>
      </c>
      <c r="B21">
        <v>258.77556818181824</v>
      </c>
      <c r="C21">
        <v>48.048760009512385</v>
      </c>
      <c r="D21">
        <v>5.3856867093050376</v>
      </c>
      <c r="E21">
        <v>2.837854974597153E-6</v>
      </c>
      <c r="F21">
        <v>161.87600868806476</v>
      </c>
      <c r="G21">
        <v>355.67512767557173</v>
      </c>
      <c r="H21">
        <v>161.87600868806476</v>
      </c>
      <c r="I21">
        <v>355.67512767557173</v>
      </c>
    </row>
    <row r="22" spans="1:15" ht="15.75" thickBot="1" x14ac:dyDescent="0.3">
      <c r="A22" s="50" t="s">
        <v>52</v>
      </c>
      <c r="B22" s="50">
        <v>0</v>
      </c>
      <c r="C22" s="50">
        <v>0</v>
      </c>
      <c r="D22" s="50">
        <v>65535</v>
      </c>
      <c r="E22" s="50" t="e">
        <v>#NUM!</v>
      </c>
      <c r="F22" s="50">
        <v>0</v>
      </c>
      <c r="G22" s="50">
        <v>0</v>
      </c>
      <c r="H22" s="50">
        <v>0</v>
      </c>
      <c r="I22" s="50">
        <v>0</v>
      </c>
    </row>
    <row r="26" spans="1:15" x14ac:dyDescent="0.25">
      <c r="A26" t="s">
        <v>93</v>
      </c>
    </row>
    <row r="27" spans="1:15" ht="15.75" thickBot="1" x14ac:dyDescent="0.3"/>
    <row r="28" spans="1:15" x14ac:dyDescent="0.25">
      <c r="A28" s="51" t="s">
        <v>94</v>
      </c>
      <c r="B28" s="51" t="s">
        <v>117</v>
      </c>
      <c r="C28" s="51" t="s">
        <v>54</v>
      </c>
    </row>
    <row r="29" spans="1:15" x14ac:dyDescent="0.25">
      <c r="A29">
        <v>1</v>
      </c>
      <c r="B29">
        <v>2373.4375</v>
      </c>
      <c r="C29">
        <v>122.5625</v>
      </c>
    </row>
    <row r="30" spans="1:15" x14ac:dyDescent="0.25">
      <c r="A30">
        <v>2</v>
      </c>
      <c r="B30">
        <v>2547.520833333333</v>
      </c>
      <c r="C30">
        <v>8.4791666666669698</v>
      </c>
    </row>
    <row r="31" spans="1:15" x14ac:dyDescent="0.25">
      <c r="A31">
        <v>3</v>
      </c>
      <c r="B31">
        <v>2419.3125</v>
      </c>
      <c r="C31">
        <v>31.6875</v>
      </c>
    </row>
    <row r="32" spans="1:15" x14ac:dyDescent="0.25">
      <c r="A32">
        <v>4</v>
      </c>
      <c r="B32">
        <v>2171.5625</v>
      </c>
      <c r="C32">
        <v>13.4375</v>
      </c>
    </row>
    <row r="33" spans="1:3" x14ac:dyDescent="0.25">
      <c r="A33">
        <v>5</v>
      </c>
      <c r="B33">
        <v>2417.539772727273</v>
      </c>
      <c r="C33">
        <v>138.46022727272702</v>
      </c>
    </row>
    <row r="34" spans="1:3" x14ac:dyDescent="0.25">
      <c r="A34">
        <v>6</v>
      </c>
      <c r="B34">
        <v>2591.623106060606</v>
      </c>
      <c r="C34">
        <v>41.376893939393995</v>
      </c>
    </row>
    <row r="35" spans="1:3" x14ac:dyDescent="0.25">
      <c r="A35">
        <v>7</v>
      </c>
      <c r="B35">
        <v>2463.414772727273</v>
      </c>
      <c r="C35">
        <v>77.585227272727025</v>
      </c>
    </row>
    <row r="36" spans="1:3" x14ac:dyDescent="0.25">
      <c r="A36">
        <v>8</v>
      </c>
      <c r="B36">
        <v>2215.664772727273</v>
      </c>
      <c r="C36">
        <v>3.3352272727270247</v>
      </c>
    </row>
    <row r="37" spans="1:3" x14ac:dyDescent="0.25">
      <c r="A37">
        <v>9</v>
      </c>
      <c r="B37">
        <v>2461.6420454545455</v>
      </c>
      <c r="C37">
        <v>10.357954545454504</v>
      </c>
    </row>
    <row r="38" spans="1:3" x14ac:dyDescent="0.25">
      <c r="A38">
        <v>10</v>
      </c>
      <c r="B38">
        <v>2635.7253787878785</v>
      </c>
      <c r="C38">
        <v>-32.725378787878526</v>
      </c>
    </row>
    <row r="39" spans="1:3" x14ac:dyDescent="0.25">
      <c r="A39">
        <v>11</v>
      </c>
      <c r="B39">
        <v>2507.517045454546</v>
      </c>
      <c r="C39">
        <v>-59.517045454545951</v>
      </c>
    </row>
    <row r="40" spans="1:3" x14ac:dyDescent="0.25">
      <c r="A40">
        <v>12</v>
      </c>
      <c r="B40">
        <v>2259.7670454545455</v>
      </c>
      <c r="C40">
        <v>9.2329545454545041</v>
      </c>
    </row>
    <row r="41" spans="1:3" x14ac:dyDescent="0.25">
      <c r="A41">
        <v>13</v>
      </c>
      <c r="B41">
        <v>2505.7443181818185</v>
      </c>
      <c r="C41">
        <v>3.2556818181815288</v>
      </c>
    </row>
    <row r="42" spans="1:3" x14ac:dyDescent="0.25">
      <c r="A42">
        <v>14</v>
      </c>
      <c r="B42">
        <v>2679.8276515151515</v>
      </c>
      <c r="C42">
        <v>133.1723484848485</v>
      </c>
    </row>
    <row r="43" spans="1:3" x14ac:dyDescent="0.25">
      <c r="A43">
        <v>15</v>
      </c>
      <c r="B43">
        <v>2551.619318181818</v>
      </c>
      <c r="C43">
        <v>98.380681818181984</v>
      </c>
    </row>
    <row r="44" spans="1:3" x14ac:dyDescent="0.25">
      <c r="A44">
        <v>16</v>
      </c>
      <c r="B44">
        <v>2303.8693181818185</v>
      </c>
      <c r="C44">
        <v>44.130681818181529</v>
      </c>
    </row>
    <row r="45" spans="1:3" x14ac:dyDescent="0.25">
      <c r="A45">
        <v>17</v>
      </c>
      <c r="B45">
        <v>2549.846590909091</v>
      </c>
      <c r="C45">
        <v>91.153409090909008</v>
      </c>
    </row>
    <row r="46" spans="1:3" x14ac:dyDescent="0.25">
      <c r="A46">
        <v>18</v>
      </c>
      <c r="B46">
        <v>2723.929924242424</v>
      </c>
      <c r="C46">
        <v>13.070075757575978</v>
      </c>
    </row>
    <row r="47" spans="1:3" x14ac:dyDescent="0.25">
      <c r="A47">
        <v>19</v>
      </c>
      <c r="B47">
        <v>2595.721590909091</v>
      </c>
      <c r="C47">
        <v>-4.7215909090909918</v>
      </c>
    </row>
    <row r="48" spans="1:3" x14ac:dyDescent="0.25">
      <c r="A48">
        <v>20</v>
      </c>
      <c r="B48">
        <v>2347.971590909091</v>
      </c>
      <c r="C48">
        <v>-83.971590909090992</v>
      </c>
    </row>
    <row r="49" spans="1:3" x14ac:dyDescent="0.25">
      <c r="A49">
        <v>21</v>
      </c>
      <c r="B49">
        <v>2593.948863636364</v>
      </c>
      <c r="C49">
        <v>-153.94886363636397</v>
      </c>
    </row>
    <row r="50" spans="1:3" x14ac:dyDescent="0.25">
      <c r="A50">
        <v>22</v>
      </c>
      <c r="B50">
        <v>2768.032196969697</v>
      </c>
      <c r="C50">
        <v>-236.032196969697</v>
      </c>
    </row>
    <row r="51" spans="1:3" x14ac:dyDescent="0.25">
      <c r="A51">
        <v>23</v>
      </c>
      <c r="B51">
        <v>2639.823863636364</v>
      </c>
      <c r="C51">
        <v>-211.82386363636397</v>
      </c>
    </row>
    <row r="52" spans="1:3" x14ac:dyDescent="0.25">
      <c r="A52">
        <v>24</v>
      </c>
      <c r="B52">
        <v>2392.073863636364</v>
      </c>
      <c r="C52">
        <v>-207.07386363636397</v>
      </c>
    </row>
    <row r="53" spans="1:3" x14ac:dyDescent="0.25">
      <c r="A53">
        <v>25</v>
      </c>
      <c r="B53">
        <v>2638.0511363636365</v>
      </c>
      <c r="C53">
        <v>-95.051136363636488</v>
      </c>
    </row>
    <row r="54" spans="1:3" x14ac:dyDescent="0.25">
      <c r="A54">
        <v>26</v>
      </c>
      <c r="B54">
        <v>2812.1344696969695</v>
      </c>
      <c r="C54">
        <v>-70.134469696969518</v>
      </c>
    </row>
    <row r="55" spans="1:3" x14ac:dyDescent="0.25">
      <c r="A55">
        <v>27</v>
      </c>
      <c r="B55">
        <v>2683.9261363636369</v>
      </c>
      <c r="C55">
        <v>-39.426136363636942</v>
      </c>
    </row>
    <row r="56" spans="1:3" x14ac:dyDescent="0.25">
      <c r="A56">
        <v>28</v>
      </c>
      <c r="B56">
        <v>2436.1761363636365</v>
      </c>
      <c r="C56">
        <v>12.323863636363512</v>
      </c>
    </row>
    <row r="57" spans="1:3" x14ac:dyDescent="0.25">
      <c r="A57">
        <v>29</v>
      </c>
      <c r="B57">
        <v>2682.1534090909095</v>
      </c>
      <c r="C57">
        <v>-11.653409090909463</v>
      </c>
    </row>
    <row r="58" spans="1:3" x14ac:dyDescent="0.25">
      <c r="A58">
        <v>30</v>
      </c>
      <c r="B58">
        <v>2856.2367424242425</v>
      </c>
      <c r="C58">
        <v>14.263257575757507</v>
      </c>
    </row>
    <row r="59" spans="1:3" x14ac:dyDescent="0.25">
      <c r="A59">
        <v>31</v>
      </c>
      <c r="B59">
        <v>2728.028409090909</v>
      </c>
      <c r="C59">
        <v>-16.528409090909008</v>
      </c>
    </row>
    <row r="60" spans="1:3" x14ac:dyDescent="0.25">
      <c r="A60">
        <v>32</v>
      </c>
      <c r="B60">
        <v>2480.2784090909095</v>
      </c>
      <c r="C60">
        <v>73.221590909090537</v>
      </c>
    </row>
    <row r="61" spans="1:3" x14ac:dyDescent="0.25">
      <c r="A61">
        <v>33</v>
      </c>
      <c r="B61">
        <v>2726.255681818182</v>
      </c>
      <c r="C61">
        <v>-10.755681818181984</v>
      </c>
    </row>
    <row r="62" spans="1:3" x14ac:dyDescent="0.25">
      <c r="A62">
        <v>34</v>
      </c>
      <c r="B62">
        <v>2900.3390151515155</v>
      </c>
      <c r="C62">
        <v>115.16098484848453</v>
      </c>
    </row>
    <row r="63" spans="1:3" x14ac:dyDescent="0.25">
      <c r="A63">
        <v>35</v>
      </c>
      <c r="B63">
        <v>2772.130681818182</v>
      </c>
      <c r="C63">
        <v>-71.630681818181984</v>
      </c>
    </row>
    <row r="64" spans="1:3" x14ac:dyDescent="0.25">
      <c r="A64">
        <v>36</v>
      </c>
      <c r="B64">
        <v>2524.380681818182</v>
      </c>
      <c r="C64">
        <v>-23.880681818181984</v>
      </c>
    </row>
    <row r="65" spans="1:3" x14ac:dyDescent="0.25">
      <c r="A65">
        <v>37</v>
      </c>
      <c r="B65">
        <v>2770.357954545455</v>
      </c>
      <c r="C65">
        <v>-121.85795454545496</v>
      </c>
    </row>
    <row r="66" spans="1:3" x14ac:dyDescent="0.25">
      <c r="A66">
        <v>38</v>
      </c>
      <c r="B66">
        <v>2944.441287878788</v>
      </c>
      <c r="C66">
        <v>-49.941287878787989</v>
      </c>
    </row>
    <row r="67" spans="1:3" x14ac:dyDescent="0.25">
      <c r="A67">
        <v>39</v>
      </c>
      <c r="B67">
        <v>2816.232954545455</v>
      </c>
      <c r="C67">
        <v>-97.232954545454959</v>
      </c>
    </row>
    <row r="68" spans="1:3" x14ac:dyDescent="0.25">
      <c r="A68">
        <v>40</v>
      </c>
      <c r="B68">
        <v>2568.482954545455</v>
      </c>
      <c r="C68">
        <v>-103.48295454545496</v>
      </c>
    </row>
    <row r="69" spans="1:3" x14ac:dyDescent="0.25">
      <c r="A69">
        <v>41</v>
      </c>
      <c r="B69">
        <v>2814.4602272727275</v>
      </c>
      <c r="C69">
        <v>-180.96022727272748</v>
      </c>
    </row>
    <row r="70" spans="1:3" x14ac:dyDescent="0.25">
      <c r="A70">
        <v>42</v>
      </c>
      <c r="B70">
        <v>2988.5435606060605</v>
      </c>
      <c r="C70">
        <v>-171.04356060606051</v>
      </c>
    </row>
    <row r="71" spans="1:3" x14ac:dyDescent="0.25">
      <c r="A71">
        <v>43</v>
      </c>
      <c r="B71">
        <v>2860.3352272727279</v>
      </c>
      <c r="C71">
        <v>216.16477272727207</v>
      </c>
    </row>
    <row r="72" spans="1:3" x14ac:dyDescent="0.25">
      <c r="A72">
        <v>44</v>
      </c>
      <c r="B72">
        <v>2612.5852272727275</v>
      </c>
      <c r="C72">
        <v>199.91477272727252</v>
      </c>
    </row>
    <row r="73" spans="1:3" x14ac:dyDescent="0.25">
      <c r="A73">
        <v>45</v>
      </c>
      <c r="B73">
        <v>2858.5625000000005</v>
      </c>
      <c r="C73">
        <v>208.43749999999955</v>
      </c>
    </row>
    <row r="74" spans="1:3" x14ac:dyDescent="0.25">
      <c r="A74">
        <v>46</v>
      </c>
      <c r="B74">
        <v>3032.6458333333335</v>
      </c>
      <c r="C74">
        <v>234.35416666666652</v>
      </c>
    </row>
    <row r="75" spans="1:3" x14ac:dyDescent="0.25">
      <c r="A75">
        <v>47</v>
      </c>
      <c r="B75">
        <v>2904.4375</v>
      </c>
      <c r="C75">
        <v>77.0625</v>
      </c>
    </row>
    <row r="76" spans="1:3" ht="15.75" thickBot="1" x14ac:dyDescent="0.3">
      <c r="A76" s="50">
        <v>48</v>
      </c>
      <c r="B76" s="50">
        <v>2656.6875000000005</v>
      </c>
      <c r="C76" s="50">
        <v>62.812499999999545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Comparison summary</vt:lpstr>
      <vt:lpstr>1. Sales Volume Forecast</vt:lpstr>
      <vt:lpstr>2. Sales Volume Regression</vt:lpstr>
      <vt:lpstr>3. SV charts</vt:lpstr>
      <vt:lpstr>1. Sales Forecast</vt:lpstr>
      <vt:lpstr>2. Sales Regression</vt:lpstr>
      <vt:lpstr>3. Sales charts</vt:lpstr>
      <vt:lpstr>1. OPEX Forecast</vt:lpstr>
      <vt:lpstr>2. OPEX Regression</vt:lpstr>
      <vt:lpstr>3. OPEX charts</vt:lpstr>
      <vt:lpstr>1. Share Prices Forecast</vt:lpstr>
      <vt:lpstr>2. Share charts</vt:lpstr>
      <vt:lpstr>Data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Thuc Quyen Nguyen</cp:lastModifiedBy>
  <cp:revision/>
  <dcterms:created xsi:type="dcterms:W3CDTF">2022-11-11T17:01:43Z</dcterms:created>
  <dcterms:modified xsi:type="dcterms:W3CDTF">2023-06-13T14:39:50Z</dcterms:modified>
  <cp:category/>
  <cp:contentStatus/>
</cp:coreProperties>
</file>