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KG_codeBase/evaluation/new_app_compare/"/>
    </mc:Choice>
  </mc:AlternateContent>
  <xr:revisionPtr revIDLastSave="3" documentId="11_405F5B447EFA4F4675686842054F98C1FE9CE2A3" xr6:coauthVersionLast="47" xr6:coauthVersionMax="47" xr10:uidLastSave="{FEFC6E05-3365-4AA6-AE7C-4507F90BF62D}"/>
  <bookViews>
    <workbookView xWindow="3510" yWindow="3510" windowWidth="28800" windowHeight="15345" firstSheet="17" activeTab="24" xr2:uid="{00000000-000D-0000-FFFF-FFFF00000000}"/>
  </bookViews>
  <sheets>
    <sheet name="1_1_1" sheetId="1" r:id="rId1"/>
    <sheet name="0.1_0.1_0.8" sheetId="2" r:id="rId2"/>
    <sheet name="0.1_0.2_0.7" sheetId="3" r:id="rId3"/>
    <sheet name="0.1_0.3_0.6" sheetId="4" r:id="rId4"/>
    <sheet name="0.1_0.4_0.5" sheetId="5" r:id="rId5"/>
    <sheet name="0.1_0.5_0.4" sheetId="6" r:id="rId6"/>
    <sheet name="0.1_0.6_0.3" sheetId="7" r:id="rId7"/>
    <sheet name="0.1_0.7_0.2" sheetId="8" r:id="rId8"/>
    <sheet name="0.1_0.8_0.1" sheetId="9" r:id="rId9"/>
    <sheet name="0.2_0.1_0.7" sheetId="10" r:id="rId10"/>
    <sheet name="0.2_0.2_0.6" sheetId="11" r:id="rId11"/>
    <sheet name="0.2_0.3_0.5" sheetId="12" r:id="rId12"/>
    <sheet name="0.2_0.4_0.4" sheetId="13" r:id="rId13"/>
    <sheet name="0.2_0.5_0.3" sheetId="14" r:id="rId14"/>
    <sheet name="0.2_0.6_0.2" sheetId="15" r:id="rId15"/>
    <sheet name="0.2_0.7_0.1" sheetId="16" r:id="rId16"/>
    <sheet name="0.3_0.1_0.6" sheetId="17" r:id="rId17"/>
    <sheet name="0.3_0.2_0.5" sheetId="18" r:id="rId18"/>
    <sheet name="0.3_0.3_0.4" sheetId="19" r:id="rId19"/>
    <sheet name="0.3_0.4_0.3" sheetId="20" r:id="rId20"/>
    <sheet name="0.3_0.5_0.2" sheetId="21" r:id="rId21"/>
    <sheet name="0.3_0.6_0.1" sheetId="22" r:id="rId22"/>
    <sheet name="0.4_0.1_0.5" sheetId="23" r:id="rId23"/>
    <sheet name="0.4_0.2_0.4" sheetId="24" r:id="rId24"/>
    <sheet name="0.4_0.3_0.3" sheetId="25" r:id="rId25"/>
    <sheet name="0.4_0.4_0.2" sheetId="26" r:id="rId26"/>
    <sheet name="0.4_0.5_0.1" sheetId="27" r:id="rId27"/>
    <sheet name="0.5_0.1_0.4" sheetId="28" r:id="rId28"/>
    <sheet name="0.5_0.2_0.3" sheetId="29" r:id="rId29"/>
    <sheet name="0.5_0.3_0.2" sheetId="30" r:id="rId30"/>
    <sheet name="0.5_0.4_0.1" sheetId="31" r:id="rId31"/>
    <sheet name="0.6_0.1_0.3" sheetId="32" r:id="rId32"/>
    <sheet name="0.6_0.2_0.2" sheetId="33" r:id="rId33"/>
    <sheet name="0.6_0.3_0.1" sheetId="34" r:id="rId34"/>
    <sheet name="0.7_0.1_0.2" sheetId="35" r:id="rId35"/>
    <sheet name="0.7_0.2_0.1" sheetId="36" r:id="rId36"/>
    <sheet name="0.8_0.1_0.1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5" l="1"/>
  <c r="C2" i="25"/>
  <c r="D2" i="25"/>
  <c r="E2" i="25"/>
  <c r="F2" i="25"/>
  <c r="G2" i="25"/>
  <c r="A436" i="37" l="1"/>
  <c r="A435" i="37"/>
  <c r="A434" i="37"/>
  <c r="A433" i="37"/>
  <c r="A432" i="37"/>
  <c r="A431" i="37"/>
  <c r="A430" i="37"/>
  <c r="A429" i="37"/>
  <c r="A428" i="37"/>
  <c r="A427" i="37"/>
  <c r="A426" i="37"/>
  <c r="A425" i="37"/>
  <c r="A424" i="37"/>
  <c r="A423" i="37"/>
  <c r="A422" i="37"/>
  <c r="A421" i="37"/>
  <c r="A420" i="37"/>
  <c r="A419" i="37"/>
  <c r="A418" i="37"/>
  <c r="A417" i="37"/>
  <c r="A416" i="37"/>
  <c r="A415" i="37"/>
  <c r="A414" i="37"/>
  <c r="A413" i="37"/>
  <c r="A412" i="37"/>
  <c r="A411" i="37"/>
  <c r="A410" i="37"/>
  <c r="A409" i="37"/>
  <c r="A408" i="37"/>
  <c r="A407" i="37"/>
  <c r="A406" i="37"/>
  <c r="A405" i="37"/>
  <c r="A404" i="37"/>
  <c r="A403" i="37"/>
  <c r="A402" i="37"/>
  <c r="A401" i="37"/>
  <c r="A400" i="37"/>
  <c r="A399" i="37"/>
  <c r="A398" i="37"/>
  <c r="A397" i="37"/>
  <c r="A396" i="37"/>
  <c r="A395" i="37"/>
  <c r="A394" i="37"/>
  <c r="A393" i="37"/>
  <c r="A392" i="37"/>
  <c r="A391" i="37"/>
  <c r="A390" i="37"/>
  <c r="A389" i="37"/>
  <c r="A388" i="37"/>
  <c r="A387" i="37"/>
  <c r="A386" i="37"/>
  <c r="A385" i="37"/>
  <c r="A384" i="37"/>
  <c r="A383" i="37"/>
  <c r="A382" i="37"/>
  <c r="A381" i="37"/>
  <c r="A380" i="37"/>
  <c r="A379" i="37"/>
  <c r="A378" i="37"/>
  <c r="A377" i="37"/>
  <c r="A376" i="37"/>
  <c r="A375" i="37"/>
  <c r="A374" i="37"/>
  <c r="A373" i="37"/>
  <c r="A372" i="37"/>
  <c r="A371" i="37"/>
  <c r="A370" i="37"/>
  <c r="A369" i="37"/>
  <c r="A368" i="37"/>
  <c r="A367" i="37"/>
  <c r="A366" i="37"/>
  <c r="A365" i="37"/>
  <c r="A364" i="37"/>
  <c r="A363" i="37"/>
  <c r="A362" i="37"/>
  <c r="A361" i="37"/>
  <c r="A360" i="37"/>
  <c r="A359" i="37"/>
  <c r="A358" i="37"/>
  <c r="A357" i="37"/>
  <c r="A356" i="37"/>
  <c r="A355" i="37"/>
  <c r="A354" i="37"/>
  <c r="A353" i="37"/>
  <c r="A352" i="37"/>
  <c r="A351" i="37"/>
  <c r="A350" i="37"/>
  <c r="A349" i="37"/>
  <c r="A348" i="37"/>
  <c r="A347" i="37"/>
  <c r="A346" i="37"/>
  <c r="A345" i="37"/>
  <c r="A344" i="37"/>
  <c r="A343" i="37"/>
  <c r="A342" i="37"/>
  <c r="A341" i="37"/>
  <c r="A340" i="37"/>
  <c r="A339" i="37"/>
  <c r="A338" i="37"/>
  <c r="A337" i="37"/>
  <c r="A336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5" i="37"/>
  <c r="A304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3" i="37"/>
  <c r="A182" i="37"/>
  <c r="A181" i="37"/>
  <c r="A180" i="37"/>
  <c r="A179" i="37"/>
  <c r="A178" i="37"/>
  <c r="A177" i="37"/>
  <c r="A176" i="37"/>
  <c r="A175" i="37"/>
  <c r="A174" i="37"/>
  <c r="A173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157" i="37"/>
  <c r="A156" i="37"/>
  <c r="A155" i="37"/>
  <c r="A154" i="37"/>
  <c r="A153" i="37"/>
  <c r="A152" i="37"/>
  <c r="A151" i="37"/>
  <c r="A150" i="37"/>
  <c r="A149" i="37"/>
  <c r="A148" i="37"/>
  <c r="A147" i="37"/>
  <c r="A146" i="37"/>
  <c r="A145" i="37"/>
  <c r="A144" i="37"/>
  <c r="A143" i="37"/>
  <c r="A142" i="37"/>
  <c r="A141" i="37"/>
  <c r="A140" i="37"/>
  <c r="A139" i="37"/>
  <c r="A138" i="37"/>
  <c r="A137" i="37"/>
  <c r="A136" i="37"/>
  <c r="A135" i="37"/>
  <c r="A134" i="37"/>
  <c r="A133" i="37"/>
  <c r="A132" i="37"/>
  <c r="A131" i="37"/>
  <c r="A130" i="37"/>
  <c r="A129" i="37"/>
  <c r="A128" i="37"/>
  <c r="A127" i="37"/>
  <c r="A126" i="37"/>
  <c r="A125" i="37"/>
  <c r="A124" i="37"/>
  <c r="A123" i="37"/>
  <c r="A122" i="37"/>
  <c r="A121" i="37"/>
  <c r="A120" i="37"/>
  <c r="A119" i="37"/>
  <c r="A118" i="37"/>
  <c r="A117" i="37"/>
  <c r="A116" i="37"/>
  <c r="A115" i="37"/>
  <c r="A114" i="37"/>
  <c r="A113" i="37"/>
  <c r="A112" i="37"/>
  <c r="A111" i="37"/>
  <c r="A110" i="37"/>
  <c r="A109" i="37"/>
  <c r="A108" i="37"/>
  <c r="A107" i="37"/>
  <c r="A106" i="37"/>
  <c r="A105" i="37"/>
  <c r="A104" i="37"/>
  <c r="A103" i="37"/>
  <c r="A102" i="37"/>
  <c r="A101" i="37"/>
  <c r="A100" i="37"/>
  <c r="A99" i="37"/>
  <c r="A98" i="37"/>
  <c r="A97" i="37"/>
  <c r="A96" i="37"/>
  <c r="A95" i="37"/>
  <c r="A94" i="37"/>
  <c r="A93" i="37"/>
  <c r="A92" i="37"/>
  <c r="A91" i="37"/>
  <c r="A90" i="37"/>
  <c r="A89" i="37"/>
  <c r="A88" i="37"/>
  <c r="A87" i="37"/>
  <c r="A86" i="37"/>
  <c r="A85" i="37"/>
  <c r="A84" i="37"/>
  <c r="A83" i="37"/>
  <c r="A82" i="37"/>
  <c r="A81" i="37"/>
  <c r="A80" i="37"/>
  <c r="A79" i="37"/>
  <c r="A78" i="37"/>
  <c r="A77" i="37"/>
  <c r="A76" i="37"/>
  <c r="A75" i="37"/>
  <c r="A74" i="37"/>
  <c r="A73" i="37"/>
  <c r="A72" i="37"/>
  <c r="A71" i="37"/>
  <c r="A70" i="37"/>
  <c r="A69" i="37"/>
  <c r="A68" i="37"/>
  <c r="A67" i="37"/>
  <c r="A66" i="37"/>
  <c r="A65" i="37"/>
  <c r="A64" i="37"/>
  <c r="A63" i="37"/>
  <c r="A62" i="37"/>
  <c r="A61" i="37"/>
  <c r="A60" i="37"/>
  <c r="A59" i="37"/>
  <c r="A58" i="37"/>
  <c r="A57" i="37"/>
  <c r="A56" i="37"/>
  <c r="A55" i="37"/>
  <c r="A54" i="37"/>
  <c r="A53" i="37"/>
  <c r="A52" i="37"/>
  <c r="A51" i="37"/>
  <c r="A50" i="37"/>
  <c r="A49" i="37"/>
  <c r="A48" i="37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436" i="36"/>
  <c r="A435" i="36"/>
  <c r="A434" i="36"/>
  <c r="A433" i="36"/>
  <c r="A432" i="36"/>
  <c r="A431" i="36"/>
  <c r="A430" i="36"/>
  <c r="A429" i="36"/>
  <c r="A428" i="36"/>
  <c r="A427" i="36"/>
  <c r="A426" i="36"/>
  <c r="A425" i="36"/>
  <c r="A424" i="36"/>
  <c r="A423" i="36"/>
  <c r="A422" i="36"/>
  <c r="A421" i="36"/>
  <c r="A420" i="36"/>
  <c r="A419" i="36"/>
  <c r="A418" i="36"/>
  <c r="A417" i="36"/>
  <c r="A416" i="36"/>
  <c r="A415" i="36"/>
  <c r="A414" i="36"/>
  <c r="A413" i="36"/>
  <c r="A412" i="36"/>
  <c r="A411" i="36"/>
  <c r="A410" i="36"/>
  <c r="A409" i="36"/>
  <c r="A408" i="36"/>
  <c r="A407" i="36"/>
  <c r="A406" i="36"/>
  <c r="A405" i="36"/>
  <c r="A404" i="36"/>
  <c r="A403" i="36"/>
  <c r="A402" i="36"/>
  <c r="A401" i="36"/>
  <c r="A400" i="36"/>
  <c r="A399" i="36"/>
  <c r="A398" i="36"/>
  <c r="A397" i="36"/>
  <c r="A396" i="36"/>
  <c r="A395" i="36"/>
  <c r="A394" i="36"/>
  <c r="A393" i="36"/>
  <c r="A392" i="36"/>
  <c r="A391" i="36"/>
  <c r="A390" i="36"/>
  <c r="A389" i="36"/>
  <c r="A388" i="36"/>
  <c r="A387" i="36"/>
  <c r="A386" i="36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139" i="36"/>
  <c r="A138" i="36"/>
  <c r="A137" i="36"/>
  <c r="A136" i="36"/>
  <c r="A135" i="36"/>
  <c r="A134" i="36"/>
  <c r="A133" i="36"/>
  <c r="A132" i="36"/>
  <c r="A131" i="36"/>
  <c r="A130" i="36"/>
  <c r="A129" i="36"/>
  <c r="A128" i="36"/>
  <c r="A127" i="36"/>
  <c r="A126" i="36"/>
  <c r="A125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436" i="35"/>
  <c r="A435" i="35"/>
  <c r="A434" i="35"/>
  <c r="A433" i="35"/>
  <c r="A432" i="35"/>
  <c r="A431" i="35"/>
  <c r="A430" i="35"/>
  <c r="A429" i="35"/>
  <c r="A428" i="35"/>
  <c r="A427" i="35"/>
  <c r="A426" i="35"/>
  <c r="A425" i="35"/>
  <c r="A424" i="35"/>
  <c r="A423" i="35"/>
  <c r="A422" i="35"/>
  <c r="A421" i="35"/>
  <c r="A420" i="35"/>
  <c r="A419" i="35"/>
  <c r="A418" i="35"/>
  <c r="A417" i="35"/>
  <c r="A416" i="35"/>
  <c r="A415" i="35"/>
  <c r="A414" i="35"/>
  <c r="A413" i="35"/>
  <c r="A412" i="35"/>
  <c r="A411" i="35"/>
  <c r="A410" i="35"/>
  <c r="A409" i="35"/>
  <c r="A408" i="35"/>
  <c r="A407" i="35"/>
  <c r="A406" i="35"/>
  <c r="A405" i="35"/>
  <c r="A404" i="35"/>
  <c r="A403" i="35"/>
  <c r="A402" i="35"/>
  <c r="A401" i="35"/>
  <c r="A400" i="35"/>
  <c r="A399" i="35"/>
  <c r="A398" i="35"/>
  <c r="A397" i="35"/>
  <c r="A396" i="35"/>
  <c r="A395" i="35"/>
  <c r="A394" i="35"/>
  <c r="A393" i="35"/>
  <c r="A392" i="35"/>
  <c r="A391" i="35"/>
  <c r="A390" i="35"/>
  <c r="A389" i="35"/>
  <c r="A388" i="35"/>
  <c r="A387" i="35"/>
  <c r="A386" i="35"/>
  <c r="A385" i="35"/>
  <c r="A384" i="35"/>
  <c r="A383" i="35"/>
  <c r="A382" i="35"/>
  <c r="A381" i="35"/>
  <c r="A380" i="35"/>
  <c r="A379" i="35"/>
  <c r="A378" i="35"/>
  <c r="A377" i="35"/>
  <c r="A376" i="35"/>
  <c r="A375" i="35"/>
  <c r="A374" i="35"/>
  <c r="A373" i="35"/>
  <c r="A372" i="35"/>
  <c r="A371" i="35"/>
  <c r="A370" i="35"/>
  <c r="A369" i="35"/>
  <c r="A368" i="35"/>
  <c r="A367" i="35"/>
  <c r="A366" i="35"/>
  <c r="A365" i="35"/>
  <c r="A364" i="35"/>
  <c r="A363" i="35"/>
  <c r="A362" i="35"/>
  <c r="A361" i="35"/>
  <c r="A360" i="35"/>
  <c r="A359" i="35"/>
  <c r="A358" i="35"/>
  <c r="A357" i="35"/>
  <c r="A356" i="35"/>
  <c r="A355" i="35"/>
  <c r="A354" i="35"/>
  <c r="A353" i="35"/>
  <c r="A352" i="35"/>
  <c r="A351" i="35"/>
  <c r="A350" i="35"/>
  <c r="A349" i="35"/>
  <c r="A348" i="35"/>
  <c r="A347" i="35"/>
  <c r="A346" i="35"/>
  <c r="A345" i="35"/>
  <c r="A344" i="35"/>
  <c r="A343" i="35"/>
  <c r="A342" i="35"/>
  <c r="A341" i="35"/>
  <c r="A340" i="35"/>
  <c r="A339" i="35"/>
  <c r="A338" i="35"/>
  <c r="A337" i="35"/>
  <c r="A336" i="35"/>
  <c r="A335" i="35"/>
  <c r="A334" i="35"/>
  <c r="A333" i="35"/>
  <c r="A332" i="35"/>
  <c r="A331" i="35"/>
  <c r="A330" i="35"/>
  <c r="A329" i="35"/>
  <c r="A328" i="35"/>
  <c r="A327" i="35"/>
  <c r="A326" i="35"/>
  <c r="A325" i="35"/>
  <c r="A324" i="35"/>
  <c r="A323" i="35"/>
  <c r="A322" i="35"/>
  <c r="A321" i="35"/>
  <c r="A320" i="35"/>
  <c r="A319" i="35"/>
  <c r="A318" i="35"/>
  <c r="A317" i="35"/>
  <c r="A316" i="35"/>
  <c r="A315" i="35"/>
  <c r="A314" i="35"/>
  <c r="A313" i="35"/>
  <c r="A312" i="35"/>
  <c r="A311" i="35"/>
  <c r="A310" i="35"/>
  <c r="A309" i="35"/>
  <c r="A308" i="35"/>
  <c r="A307" i="35"/>
  <c r="A306" i="35"/>
  <c r="A305" i="35"/>
  <c r="A304" i="35"/>
  <c r="A303" i="35"/>
  <c r="A302" i="35"/>
  <c r="A301" i="35"/>
  <c r="A300" i="35"/>
  <c r="A299" i="35"/>
  <c r="A298" i="35"/>
  <c r="A297" i="35"/>
  <c r="A296" i="35"/>
  <c r="A295" i="35"/>
  <c r="A294" i="35"/>
  <c r="A293" i="35"/>
  <c r="A292" i="35"/>
  <c r="A291" i="35"/>
  <c r="A290" i="35"/>
  <c r="A289" i="35"/>
  <c r="A288" i="35"/>
  <c r="A287" i="35"/>
  <c r="A286" i="35"/>
  <c r="A285" i="35"/>
  <c r="A284" i="35"/>
  <c r="A283" i="35"/>
  <c r="A282" i="35"/>
  <c r="A281" i="35"/>
  <c r="A280" i="35"/>
  <c r="A279" i="35"/>
  <c r="A278" i="35"/>
  <c r="A277" i="35"/>
  <c r="A276" i="35"/>
  <c r="A275" i="35"/>
  <c r="A274" i="35"/>
  <c r="A273" i="35"/>
  <c r="A272" i="35"/>
  <c r="A271" i="35"/>
  <c r="A270" i="35"/>
  <c r="A269" i="35"/>
  <c r="A268" i="35"/>
  <c r="A267" i="35"/>
  <c r="A266" i="35"/>
  <c r="A265" i="35"/>
  <c r="A264" i="35"/>
  <c r="A263" i="35"/>
  <c r="A262" i="35"/>
  <c r="A261" i="35"/>
  <c r="A260" i="35"/>
  <c r="A259" i="35"/>
  <c r="A258" i="35"/>
  <c r="A257" i="35"/>
  <c r="A256" i="35"/>
  <c r="A255" i="35"/>
  <c r="A254" i="35"/>
  <c r="A253" i="35"/>
  <c r="A252" i="35"/>
  <c r="A251" i="35"/>
  <c r="A250" i="35"/>
  <c r="A249" i="35"/>
  <c r="A248" i="35"/>
  <c r="A247" i="35"/>
  <c r="A246" i="35"/>
  <c r="A245" i="35"/>
  <c r="A244" i="35"/>
  <c r="A243" i="35"/>
  <c r="A242" i="35"/>
  <c r="A241" i="35"/>
  <c r="A240" i="35"/>
  <c r="A239" i="35"/>
  <c r="A238" i="35"/>
  <c r="A237" i="35"/>
  <c r="A236" i="35"/>
  <c r="A235" i="35"/>
  <c r="A234" i="35"/>
  <c r="A233" i="35"/>
  <c r="A232" i="35"/>
  <c r="A231" i="35"/>
  <c r="A230" i="35"/>
  <c r="A229" i="35"/>
  <c r="A228" i="35"/>
  <c r="A227" i="35"/>
  <c r="A226" i="35"/>
  <c r="A225" i="35"/>
  <c r="A224" i="35"/>
  <c r="A223" i="35"/>
  <c r="A222" i="35"/>
  <c r="A221" i="35"/>
  <c r="A220" i="35"/>
  <c r="A219" i="35"/>
  <c r="A218" i="35"/>
  <c r="A217" i="35"/>
  <c r="A216" i="35"/>
  <c r="A215" i="35"/>
  <c r="A214" i="35"/>
  <c r="A213" i="35"/>
  <c r="A212" i="35"/>
  <c r="A211" i="35"/>
  <c r="A210" i="35"/>
  <c r="A209" i="35"/>
  <c r="A208" i="35"/>
  <c r="A207" i="35"/>
  <c r="A206" i="35"/>
  <c r="A205" i="35"/>
  <c r="A204" i="35"/>
  <c r="A203" i="35"/>
  <c r="A202" i="35"/>
  <c r="A201" i="35"/>
  <c r="A200" i="35"/>
  <c r="A199" i="35"/>
  <c r="A198" i="35"/>
  <c r="A197" i="35"/>
  <c r="A196" i="35"/>
  <c r="A195" i="35"/>
  <c r="A194" i="35"/>
  <c r="A193" i="35"/>
  <c r="A192" i="35"/>
  <c r="A191" i="35"/>
  <c r="A190" i="35"/>
  <c r="A189" i="35"/>
  <c r="A188" i="35"/>
  <c r="A187" i="35"/>
  <c r="A186" i="35"/>
  <c r="A185" i="35"/>
  <c r="A184" i="35"/>
  <c r="A183" i="35"/>
  <c r="A182" i="35"/>
  <c r="A181" i="35"/>
  <c r="A180" i="35"/>
  <c r="A179" i="35"/>
  <c r="A178" i="35"/>
  <c r="A177" i="35"/>
  <c r="A176" i="35"/>
  <c r="A175" i="35"/>
  <c r="A174" i="35"/>
  <c r="A173" i="35"/>
  <c r="A172" i="35"/>
  <c r="A171" i="35"/>
  <c r="A170" i="35"/>
  <c r="A169" i="35"/>
  <c r="A168" i="35"/>
  <c r="A167" i="35"/>
  <c r="A166" i="35"/>
  <c r="A165" i="35"/>
  <c r="A164" i="35"/>
  <c r="A163" i="35"/>
  <c r="A162" i="35"/>
  <c r="A161" i="35"/>
  <c r="A160" i="35"/>
  <c r="A159" i="35"/>
  <c r="A158" i="35"/>
  <c r="A157" i="35"/>
  <c r="A156" i="35"/>
  <c r="A155" i="35"/>
  <c r="A154" i="35"/>
  <c r="A153" i="35"/>
  <c r="A152" i="35"/>
  <c r="A151" i="35"/>
  <c r="A150" i="35"/>
  <c r="A149" i="35"/>
  <c r="A148" i="35"/>
  <c r="A147" i="35"/>
  <c r="A146" i="35"/>
  <c r="A145" i="35"/>
  <c r="A144" i="35"/>
  <c r="A143" i="35"/>
  <c r="A142" i="35"/>
  <c r="A141" i="35"/>
  <c r="A140" i="35"/>
  <c r="A139" i="35"/>
  <c r="A138" i="35"/>
  <c r="A137" i="35"/>
  <c r="A136" i="35"/>
  <c r="A135" i="35"/>
  <c r="A134" i="35"/>
  <c r="A133" i="35"/>
  <c r="A132" i="35"/>
  <c r="A131" i="35"/>
  <c r="A130" i="35"/>
  <c r="A129" i="35"/>
  <c r="A128" i="35"/>
  <c r="A127" i="35"/>
  <c r="A126" i="35"/>
  <c r="A125" i="35"/>
  <c r="A124" i="35"/>
  <c r="A123" i="35"/>
  <c r="A122" i="35"/>
  <c r="A121" i="35"/>
  <c r="A120" i="35"/>
  <c r="A119" i="35"/>
  <c r="A118" i="35"/>
  <c r="A117" i="35"/>
  <c r="A116" i="35"/>
  <c r="A115" i="35"/>
  <c r="A114" i="35"/>
  <c r="A113" i="35"/>
  <c r="A112" i="35"/>
  <c r="A111" i="35"/>
  <c r="A110" i="35"/>
  <c r="A109" i="35"/>
  <c r="A108" i="35"/>
  <c r="A107" i="35"/>
  <c r="A106" i="35"/>
  <c r="A105" i="35"/>
  <c r="A104" i="35"/>
  <c r="A103" i="35"/>
  <c r="A102" i="35"/>
  <c r="A101" i="35"/>
  <c r="A100" i="35"/>
  <c r="A99" i="35"/>
  <c r="A98" i="35"/>
  <c r="A97" i="35"/>
  <c r="A96" i="35"/>
  <c r="A95" i="35"/>
  <c r="A94" i="35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A80" i="35"/>
  <c r="A79" i="35"/>
  <c r="A78" i="35"/>
  <c r="A77" i="35"/>
  <c r="A76" i="35"/>
  <c r="A75" i="35"/>
  <c r="A74" i="35"/>
  <c r="A73" i="35"/>
  <c r="A72" i="35"/>
  <c r="A71" i="35"/>
  <c r="A70" i="35"/>
  <c r="A69" i="35"/>
  <c r="A68" i="35"/>
  <c r="A67" i="35"/>
  <c r="A66" i="35"/>
  <c r="A65" i="35"/>
  <c r="A64" i="35"/>
  <c r="A63" i="35"/>
  <c r="A62" i="35"/>
  <c r="A61" i="35"/>
  <c r="A60" i="35"/>
  <c r="A59" i="35"/>
  <c r="A58" i="35"/>
  <c r="A57" i="35"/>
  <c r="A56" i="35"/>
  <c r="A55" i="35"/>
  <c r="A54" i="35"/>
  <c r="A53" i="35"/>
  <c r="A52" i="35"/>
  <c r="A51" i="35"/>
  <c r="A50" i="35"/>
  <c r="A49" i="35"/>
  <c r="A48" i="35"/>
  <c r="A47" i="35"/>
  <c r="A46" i="35"/>
  <c r="A45" i="35"/>
  <c r="A44" i="35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436" i="34"/>
  <c r="A435" i="34"/>
  <c r="A434" i="34"/>
  <c r="A433" i="34"/>
  <c r="A432" i="34"/>
  <c r="A431" i="34"/>
  <c r="A430" i="34"/>
  <c r="A429" i="34"/>
  <c r="A428" i="34"/>
  <c r="A427" i="34"/>
  <c r="A426" i="34"/>
  <c r="A425" i="34"/>
  <c r="A424" i="34"/>
  <c r="A423" i="34"/>
  <c r="A422" i="34"/>
  <c r="A421" i="34"/>
  <c r="A420" i="34"/>
  <c r="A419" i="34"/>
  <c r="A418" i="34"/>
  <c r="A417" i="34"/>
  <c r="A416" i="34"/>
  <c r="A415" i="34"/>
  <c r="A414" i="34"/>
  <c r="A413" i="34"/>
  <c r="A412" i="34"/>
  <c r="A411" i="34"/>
  <c r="A410" i="34"/>
  <c r="A409" i="34"/>
  <c r="A408" i="34"/>
  <c r="A407" i="34"/>
  <c r="A406" i="34"/>
  <c r="A405" i="34"/>
  <c r="A404" i="34"/>
  <c r="A403" i="34"/>
  <c r="A402" i="34"/>
  <c r="A401" i="34"/>
  <c r="A400" i="34"/>
  <c r="A399" i="34"/>
  <c r="A398" i="34"/>
  <c r="A397" i="34"/>
  <c r="A396" i="34"/>
  <c r="A395" i="34"/>
  <c r="A394" i="34"/>
  <c r="A393" i="34"/>
  <c r="A392" i="34"/>
  <c r="A391" i="34"/>
  <c r="A390" i="34"/>
  <c r="A389" i="34"/>
  <c r="A388" i="34"/>
  <c r="A387" i="34"/>
  <c r="A386" i="34"/>
  <c r="A385" i="34"/>
  <c r="A384" i="34"/>
  <c r="A383" i="34"/>
  <c r="A382" i="34"/>
  <c r="A381" i="34"/>
  <c r="A380" i="34"/>
  <c r="A379" i="34"/>
  <c r="A378" i="34"/>
  <c r="A377" i="34"/>
  <c r="A376" i="34"/>
  <c r="A375" i="34"/>
  <c r="A374" i="34"/>
  <c r="A373" i="34"/>
  <c r="A372" i="34"/>
  <c r="A371" i="34"/>
  <c r="A370" i="34"/>
  <c r="A369" i="34"/>
  <c r="A368" i="34"/>
  <c r="A367" i="34"/>
  <c r="A366" i="34"/>
  <c r="A365" i="34"/>
  <c r="A364" i="34"/>
  <c r="A363" i="34"/>
  <c r="A362" i="34"/>
  <c r="A361" i="34"/>
  <c r="A360" i="34"/>
  <c r="A359" i="34"/>
  <c r="A358" i="34"/>
  <c r="A357" i="34"/>
  <c r="A356" i="34"/>
  <c r="A355" i="34"/>
  <c r="A354" i="34"/>
  <c r="A353" i="34"/>
  <c r="A352" i="34"/>
  <c r="A351" i="34"/>
  <c r="A350" i="34"/>
  <c r="A349" i="34"/>
  <c r="A348" i="34"/>
  <c r="A347" i="34"/>
  <c r="A346" i="34"/>
  <c r="A345" i="34"/>
  <c r="A344" i="34"/>
  <c r="A343" i="34"/>
  <c r="A342" i="34"/>
  <c r="A341" i="34"/>
  <c r="A340" i="34"/>
  <c r="A339" i="34"/>
  <c r="A338" i="34"/>
  <c r="A337" i="34"/>
  <c r="A336" i="34"/>
  <c r="A335" i="34"/>
  <c r="A334" i="34"/>
  <c r="A333" i="34"/>
  <c r="A332" i="34"/>
  <c r="A331" i="34"/>
  <c r="A330" i="34"/>
  <c r="A329" i="34"/>
  <c r="A328" i="34"/>
  <c r="A327" i="34"/>
  <c r="A326" i="34"/>
  <c r="A325" i="34"/>
  <c r="A324" i="34"/>
  <c r="A323" i="34"/>
  <c r="A322" i="34"/>
  <c r="A321" i="34"/>
  <c r="A320" i="34"/>
  <c r="A319" i="34"/>
  <c r="A318" i="34"/>
  <c r="A317" i="34"/>
  <c r="A316" i="34"/>
  <c r="A315" i="34"/>
  <c r="A314" i="34"/>
  <c r="A313" i="34"/>
  <c r="A312" i="34"/>
  <c r="A311" i="34"/>
  <c r="A310" i="34"/>
  <c r="A309" i="34"/>
  <c r="A308" i="34"/>
  <c r="A307" i="34"/>
  <c r="A306" i="34"/>
  <c r="A305" i="34"/>
  <c r="A304" i="34"/>
  <c r="A303" i="34"/>
  <c r="A302" i="34"/>
  <c r="A301" i="34"/>
  <c r="A300" i="34"/>
  <c r="A299" i="34"/>
  <c r="A298" i="34"/>
  <c r="A297" i="34"/>
  <c r="A296" i="34"/>
  <c r="A295" i="34"/>
  <c r="A294" i="34"/>
  <c r="A293" i="34"/>
  <c r="A292" i="34"/>
  <c r="A291" i="34"/>
  <c r="A290" i="34"/>
  <c r="A289" i="34"/>
  <c r="A288" i="34"/>
  <c r="A287" i="34"/>
  <c r="A286" i="34"/>
  <c r="A285" i="34"/>
  <c r="A284" i="34"/>
  <c r="A283" i="34"/>
  <c r="A282" i="34"/>
  <c r="A281" i="34"/>
  <c r="A280" i="34"/>
  <c r="A279" i="34"/>
  <c r="A278" i="34"/>
  <c r="A277" i="34"/>
  <c r="A276" i="34"/>
  <c r="A275" i="34"/>
  <c r="A274" i="34"/>
  <c r="A273" i="34"/>
  <c r="A272" i="34"/>
  <c r="A271" i="34"/>
  <c r="A270" i="34"/>
  <c r="A269" i="34"/>
  <c r="A268" i="34"/>
  <c r="A267" i="34"/>
  <c r="A266" i="34"/>
  <c r="A265" i="34"/>
  <c r="A264" i="34"/>
  <c r="A263" i="34"/>
  <c r="A262" i="34"/>
  <c r="A261" i="34"/>
  <c r="A260" i="34"/>
  <c r="A259" i="34"/>
  <c r="A258" i="34"/>
  <c r="A257" i="34"/>
  <c r="A256" i="34"/>
  <c r="A255" i="34"/>
  <c r="A254" i="34"/>
  <c r="A253" i="34"/>
  <c r="A252" i="34"/>
  <c r="A251" i="34"/>
  <c r="A250" i="34"/>
  <c r="A249" i="34"/>
  <c r="A248" i="34"/>
  <c r="A247" i="34"/>
  <c r="A246" i="34"/>
  <c r="A245" i="34"/>
  <c r="A244" i="34"/>
  <c r="A243" i="34"/>
  <c r="A242" i="34"/>
  <c r="A241" i="34"/>
  <c r="A240" i="34"/>
  <c r="A239" i="34"/>
  <c r="A238" i="34"/>
  <c r="A237" i="34"/>
  <c r="A236" i="34"/>
  <c r="A235" i="34"/>
  <c r="A234" i="34"/>
  <c r="A233" i="34"/>
  <c r="A232" i="34"/>
  <c r="A231" i="34"/>
  <c r="A230" i="34"/>
  <c r="A229" i="34"/>
  <c r="A228" i="34"/>
  <c r="A227" i="34"/>
  <c r="A226" i="34"/>
  <c r="A225" i="34"/>
  <c r="A224" i="34"/>
  <c r="A223" i="34"/>
  <c r="A222" i="34"/>
  <c r="A221" i="34"/>
  <c r="A220" i="34"/>
  <c r="A219" i="34"/>
  <c r="A218" i="34"/>
  <c r="A217" i="34"/>
  <c r="A216" i="34"/>
  <c r="A215" i="34"/>
  <c r="A214" i="34"/>
  <c r="A213" i="34"/>
  <c r="A212" i="34"/>
  <c r="A211" i="34"/>
  <c r="A210" i="34"/>
  <c r="A209" i="34"/>
  <c r="A208" i="34"/>
  <c r="A207" i="34"/>
  <c r="A206" i="34"/>
  <c r="A205" i="34"/>
  <c r="A204" i="34"/>
  <c r="A203" i="34"/>
  <c r="A202" i="34"/>
  <c r="A201" i="34"/>
  <c r="A200" i="34"/>
  <c r="A199" i="34"/>
  <c r="A198" i="34"/>
  <c r="A197" i="34"/>
  <c r="A196" i="34"/>
  <c r="A195" i="34"/>
  <c r="A194" i="34"/>
  <c r="A193" i="34"/>
  <c r="A192" i="34"/>
  <c r="A191" i="34"/>
  <c r="A190" i="34"/>
  <c r="A189" i="34"/>
  <c r="A188" i="34"/>
  <c r="A187" i="34"/>
  <c r="A186" i="34"/>
  <c r="A185" i="34"/>
  <c r="A184" i="34"/>
  <c r="A183" i="34"/>
  <c r="A182" i="34"/>
  <c r="A181" i="34"/>
  <c r="A180" i="34"/>
  <c r="A179" i="34"/>
  <c r="A178" i="34"/>
  <c r="A177" i="34"/>
  <c r="A176" i="34"/>
  <c r="A175" i="34"/>
  <c r="A174" i="34"/>
  <c r="A173" i="34"/>
  <c r="A172" i="34"/>
  <c r="A171" i="34"/>
  <c r="A170" i="34"/>
  <c r="A169" i="34"/>
  <c r="A168" i="34"/>
  <c r="A167" i="34"/>
  <c r="A166" i="34"/>
  <c r="A165" i="34"/>
  <c r="A164" i="34"/>
  <c r="A163" i="34"/>
  <c r="A162" i="34"/>
  <c r="A161" i="34"/>
  <c r="A160" i="34"/>
  <c r="A159" i="34"/>
  <c r="A158" i="34"/>
  <c r="A157" i="34"/>
  <c r="A156" i="34"/>
  <c r="A155" i="34"/>
  <c r="A154" i="34"/>
  <c r="A153" i="34"/>
  <c r="A152" i="34"/>
  <c r="A151" i="34"/>
  <c r="A150" i="34"/>
  <c r="A149" i="34"/>
  <c r="A148" i="34"/>
  <c r="A147" i="34"/>
  <c r="A146" i="34"/>
  <c r="A145" i="34"/>
  <c r="A144" i="34"/>
  <c r="A143" i="34"/>
  <c r="A142" i="34"/>
  <c r="A141" i="34"/>
  <c r="A140" i="34"/>
  <c r="A139" i="34"/>
  <c r="A138" i="34"/>
  <c r="A137" i="34"/>
  <c r="A136" i="34"/>
  <c r="A135" i="34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436" i="33"/>
  <c r="A435" i="33"/>
  <c r="A434" i="33"/>
  <c r="A433" i="33"/>
  <c r="A432" i="33"/>
  <c r="A431" i="33"/>
  <c r="A430" i="33"/>
  <c r="A429" i="33"/>
  <c r="A428" i="33"/>
  <c r="A427" i="33"/>
  <c r="A426" i="33"/>
  <c r="A425" i="33"/>
  <c r="A424" i="33"/>
  <c r="A423" i="33"/>
  <c r="A422" i="33"/>
  <c r="A421" i="33"/>
  <c r="A420" i="33"/>
  <c r="A419" i="33"/>
  <c r="A418" i="33"/>
  <c r="A417" i="33"/>
  <c r="A416" i="33"/>
  <c r="A415" i="33"/>
  <c r="A414" i="33"/>
  <c r="A413" i="33"/>
  <c r="A412" i="33"/>
  <c r="A411" i="33"/>
  <c r="A410" i="33"/>
  <c r="A409" i="33"/>
  <c r="A408" i="33"/>
  <c r="A407" i="33"/>
  <c r="A406" i="33"/>
  <c r="A405" i="33"/>
  <c r="A404" i="33"/>
  <c r="A403" i="33"/>
  <c r="A402" i="33"/>
  <c r="A401" i="33"/>
  <c r="A400" i="33"/>
  <c r="A399" i="33"/>
  <c r="A398" i="33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22" i="33"/>
  <c r="A321" i="33"/>
  <c r="A320" i="33"/>
  <c r="A319" i="33"/>
  <c r="A318" i="33"/>
  <c r="A317" i="33"/>
  <c r="A316" i="33"/>
  <c r="A315" i="33"/>
  <c r="A314" i="33"/>
  <c r="A31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9" i="33"/>
  <c r="A288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8" i="33"/>
  <c r="A157" i="33"/>
  <c r="A156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9" i="33"/>
  <c r="A118" i="33"/>
  <c r="A117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436" i="32"/>
  <c r="A435" i="32"/>
  <c r="A434" i="32"/>
  <c r="A433" i="32"/>
  <c r="A432" i="32"/>
  <c r="A431" i="32"/>
  <c r="A430" i="32"/>
  <c r="A429" i="32"/>
  <c r="A428" i="32"/>
  <c r="A427" i="32"/>
  <c r="A426" i="32"/>
  <c r="A425" i="32"/>
  <c r="A424" i="32"/>
  <c r="A423" i="32"/>
  <c r="A422" i="32"/>
  <c r="A421" i="32"/>
  <c r="A420" i="32"/>
  <c r="A419" i="32"/>
  <c r="A418" i="32"/>
  <c r="A417" i="32"/>
  <c r="A416" i="32"/>
  <c r="A415" i="32"/>
  <c r="A414" i="32"/>
  <c r="A413" i="32"/>
  <c r="A412" i="32"/>
  <c r="A411" i="32"/>
  <c r="A410" i="32"/>
  <c r="A409" i="32"/>
  <c r="A408" i="32"/>
  <c r="A407" i="32"/>
  <c r="A406" i="32"/>
  <c r="A405" i="32"/>
  <c r="A404" i="32"/>
  <c r="A403" i="32"/>
  <c r="A402" i="32"/>
  <c r="A401" i="32"/>
  <c r="A400" i="32"/>
  <c r="A399" i="32"/>
  <c r="A398" i="32"/>
  <c r="A397" i="32"/>
  <c r="A396" i="32"/>
  <c r="A395" i="32"/>
  <c r="A394" i="32"/>
  <c r="A393" i="32"/>
  <c r="A392" i="32"/>
  <c r="A391" i="32"/>
  <c r="A390" i="32"/>
  <c r="A389" i="32"/>
  <c r="A388" i="32"/>
  <c r="A387" i="32"/>
  <c r="A386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139" i="31"/>
  <c r="A138" i="31"/>
  <c r="A137" i="31"/>
  <c r="A136" i="31"/>
  <c r="A135" i="31"/>
  <c r="A134" i="31"/>
  <c r="A133" i="31"/>
  <c r="A132" i="31"/>
  <c r="A131" i="31"/>
  <c r="A130" i="31"/>
  <c r="A129" i="31"/>
  <c r="A128" i="31"/>
  <c r="A127" i="31"/>
  <c r="A126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436" i="30"/>
  <c r="A435" i="30"/>
  <c r="A434" i="30"/>
  <c r="A433" i="30"/>
  <c r="A432" i="30"/>
  <c r="A431" i="30"/>
  <c r="A430" i="30"/>
  <c r="A429" i="30"/>
  <c r="A428" i="30"/>
  <c r="A427" i="30"/>
  <c r="A426" i="30"/>
  <c r="A425" i="30"/>
  <c r="A424" i="30"/>
  <c r="A423" i="30"/>
  <c r="A422" i="30"/>
  <c r="A421" i="30"/>
  <c r="A420" i="30"/>
  <c r="A419" i="30"/>
  <c r="A418" i="30"/>
  <c r="A417" i="30"/>
  <c r="A416" i="30"/>
  <c r="A415" i="30"/>
  <c r="A414" i="30"/>
  <c r="A413" i="30"/>
  <c r="A412" i="30"/>
  <c r="A411" i="30"/>
  <c r="A410" i="30"/>
  <c r="A409" i="30"/>
  <c r="A408" i="30"/>
  <c r="A407" i="30"/>
  <c r="A406" i="30"/>
  <c r="A405" i="30"/>
  <c r="A404" i="30"/>
  <c r="A403" i="30"/>
  <c r="A402" i="30"/>
  <c r="A401" i="30"/>
  <c r="A400" i="30"/>
  <c r="A399" i="30"/>
  <c r="A398" i="30"/>
  <c r="A397" i="30"/>
  <c r="A396" i="30"/>
  <c r="A395" i="30"/>
  <c r="A394" i="30"/>
  <c r="A393" i="30"/>
  <c r="A392" i="30"/>
  <c r="A391" i="30"/>
  <c r="A390" i="30"/>
  <c r="A389" i="30"/>
  <c r="A388" i="30"/>
  <c r="A387" i="30"/>
  <c r="A386" i="30"/>
  <c r="A385" i="30"/>
  <c r="A384" i="30"/>
  <c r="A383" i="30"/>
  <c r="A382" i="30"/>
  <c r="A381" i="30"/>
  <c r="A380" i="30"/>
  <c r="A379" i="30"/>
  <c r="A378" i="30"/>
  <c r="A377" i="30"/>
  <c r="A376" i="30"/>
  <c r="A375" i="30"/>
  <c r="A374" i="30"/>
  <c r="A373" i="30"/>
  <c r="A372" i="30"/>
  <c r="A371" i="30"/>
  <c r="A370" i="30"/>
  <c r="A369" i="30"/>
  <c r="A368" i="30"/>
  <c r="A367" i="30"/>
  <c r="A366" i="30"/>
  <c r="A365" i="30"/>
  <c r="A364" i="30"/>
  <c r="A363" i="30"/>
  <c r="A362" i="30"/>
  <c r="A361" i="30"/>
  <c r="A360" i="30"/>
  <c r="A359" i="30"/>
  <c r="A358" i="30"/>
  <c r="A357" i="30"/>
  <c r="A356" i="30"/>
  <c r="A355" i="30"/>
  <c r="A354" i="30"/>
  <c r="A353" i="30"/>
  <c r="A352" i="30"/>
  <c r="A351" i="30"/>
  <c r="A350" i="30"/>
  <c r="A349" i="30"/>
  <c r="A348" i="30"/>
  <c r="A347" i="30"/>
  <c r="A346" i="30"/>
  <c r="A345" i="30"/>
  <c r="A344" i="30"/>
  <c r="A343" i="30"/>
  <c r="A342" i="30"/>
  <c r="A341" i="30"/>
  <c r="A340" i="30"/>
  <c r="A339" i="30"/>
  <c r="A338" i="30"/>
  <c r="A337" i="30"/>
  <c r="A336" i="30"/>
  <c r="A335" i="30"/>
  <c r="A334" i="30"/>
  <c r="A333" i="30"/>
  <c r="A332" i="30"/>
  <c r="A331" i="30"/>
  <c r="A330" i="30"/>
  <c r="A329" i="30"/>
  <c r="A328" i="30"/>
  <c r="A327" i="30"/>
  <c r="A326" i="30"/>
  <c r="A325" i="30"/>
  <c r="A324" i="30"/>
  <c r="A323" i="30"/>
  <c r="A322" i="30"/>
  <c r="A321" i="30"/>
  <c r="A320" i="30"/>
  <c r="A319" i="30"/>
  <c r="A318" i="30"/>
  <c r="A317" i="30"/>
  <c r="A316" i="30"/>
  <c r="A315" i="30"/>
  <c r="A314" i="30"/>
  <c r="A313" i="30"/>
  <c r="A312" i="30"/>
  <c r="A311" i="30"/>
  <c r="A310" i="30"/>
  <c r="A309" i="30"/>
  <c r="A308" i="30"/>
  <c r="A307" i="30"/>
  <c r="A306" i="30"/>
  <c r="A305" i="30"/>
  <c r="A304" i="30"/>
  <c r="A303" i="30"/>
  <c r="A302" i="30"/>
  <c r="A301" i="30"/>
  <c r="A300" i="30"/>
  <c r="A299" i="30"/>
  <c r="A298" i="30"/>
  <c r="A297" i="30"/>
  <c r="A296" i="30"/>
  <c r="A295" i="30"/>
  <c r="A294" i="30"/>
  <c r="A293" i="30"/>
  <c r="A292" i="30"/>
  <c r="A291" i="30"/>
  <c r="A290" i="30"/>
  <c r="A289" i="30"/>
  <c r="A288" i="30"/>
  <c r="A287" i="30"/>
  <c r="A286" i="30"/>
  <c r="A285" i="30"/>
  <c r="A284" i="30"/>
  <c r="A283" i="30"/>
  <c r="A282" i="30"/>
  <c r="A281" i="30"/>
  <c r="A280" i="30"/>
  <c r="A279" i="30"/>
  <c r="A278" i="30"/>
  <c r="A277" i="30"/>
  <c r="A276" i="30"/>
  <c r="A275" i="30"/>
  <c r="A274" i="30"/>
  <c r="A273" i="30"/>
  <c r="A272" i="30"/>
  <c r="A271" i="30"/>
  <c r="A270" i="30"/>
  <c r="A269" i="30"/>
  <c r="A268" i="30"/>
  <c r="A267" i="30"/>
  <c r="A266" i="30"/>
  <c r="A265" i="30"/>
  <c r="A264" i="30"/>
  <c r="A263" i="30"/>
  <c r="A262" i="30"/>
  <c r="A261" i="30"/>
  <c r="A260" i="30"/>
  <c r="A259" i="30"/>
  <c r="A258" i="30"/>
  <c r="A257" i="30"/>
  <c r="A256" i="30"/>
  <c r="A255" i="30"/>
  <c r="A254" i="30"/>
  <c r="A253" i="30"/>
  <c r="A252" i="30"/>
  <c r="A251" i="30"/>
  <c r="A250" i="30"/>
  <c r="A249" i="30"/>
  <c r="A248" i="30"/>
  <c r="A247" i="30"/>
  <c r="A246" i="30"/>
  <c r="A245" i="30"/>
  <c r="A244" i="30"/>
  <c r="A243" i="30"/>
  <c r="A242" i="30"/>
  <c r="A241" i="30"/>
  <c r="A240" i="30"/>
  <c r="A239" i="30"/>
  <c r="A238" i="30"/>
  <c r="A237" i="30"/>
  <c r="A236" i="30"/>
  <c r="A235" i="30"/>
  <c r="A234" i="30"/>
  <c r="A233" i="30"/>
  <c r="A232" i="30"/>
  <c r="A231" i="30"/>
  <c r="A230" i="30"/>
  <c r="A229" i="30"/>
  <c r="A228" i="30"/>
  <c r="A227" i="30"/>
  <c r="A226" i="30"/>
  <c r="A225" i="30"/>
  <c r="A224" i="30"/>
  <c r="A223" i="30"/>
  <c r="A222" i="30"/>
  <c r="A221" i="30"/>
  <c r="A220" i="30"/>
  <c r="A219" i="30"/>
  <c r="A218" i="30"/>
  <c r="A217" i="30"/>
  <c r="A216" i="30"/>
  <c r="A215" i="30"/>
  <c r="A214" i="30"/>
  <c r="A213" i="30"/>
  <c r="A212" i="30"/>
  <c r="A211" i="30"/>
  <c r="A210" i="30"/>
  <c r="A209" i="30"/>
  <c r="A208" i="30"/>
  <c r="A207" i="30"/>
  <c r="A206" i="30"/>
  <c r="A205" i="30"/>
  <c r="A204" i="30"/>
  <c r="A203" i="30"/>
  <c r="A202" i="30"/>
  <c r="A201" i="30"/>
  <c r="A200" i="30"/>
  <c r="A199" i="30"/>
  <c r="A198" i="30"/>
  <c r="A197" i="30"/>
  <c r="A196" i="30"/>
  <c r="A195" i="30"/>
  <c r="A194" i="30"/>
  <c r="A193" i="30"/>
  <c r="A192" i="30"/>
  <c r="A191" i="30"/>
  <c r="A190" i="30"/>
  <c r="A189" i="30"/>
  <c r="A188" i="30"/>
  <c r="A187" i="30"/>
  <c r="A186" i="30"/>
  <c r="A185" i="30"/>
  <c r="A184" i="30"/>
  <c r="A183" i="30"/>
  <c r="A182" i="30"/>
  <c r="A181" i="30"/>
  <c r="A180" i="30"/>
  <c r="A179" i="30"/>
  <c r="A178" i="30"/>
  <c r="A177" i="30"/>
  <c r="A176" i="30"/>
  <c r="A175" i="30"/>
  <c r="A174" i="30"/>
  <c r="A173" i="30"/>
  <c r="A172" i="30"/>
  <c r="A171" i="30"/>
  <c r="A170" i="30"/>
  <c r="A169" i="30"/>
  <c r="A168" i="30"/>
  <c r="A167" i="30"/>
  <c r="A166" i="30"/>
  <c r="A165" i="30"/>
  <c r="A164" i="30"/>
  <c r="A163" i="30"/>
  <c r="A162" i="30"/>
  <c r="A161" i="30"/>
  <c r="A160" i="30"/>
  <c r="A159" i="30"/>
  <c r="A158" i="30"/>
  <c r="A157" i="30"/>
  <c r="A156" i="30"/>
  <c r="A155" i="30"/>
  <c r="A154" i="30"/>
  <c r="A153" i="30"/>
  <c r="A152" i="30"/>
  <c r="A151" i="30"/>
  <c r="A150" i="30"/>
  <c r="A149" i="30"/>
  <c r="A148" i="30"/>
  <c r="A147" i="30"/>
  <c r="A146" i="30"/>
  <c r="A145" i="30"/>
  <c r="A144" i="30"/>
  <c r="A143" i="30"/>
  <c r="A142" i="30"/>
  <c r="A141" i="30"/>
  <c r="A140" i="30"/>
  <c r="A139" i="30"/>
  <c r="A138" i="30"/>
  <c r="A137" i="30"/>
  <c r="A136" i="30"/>
  <c r="A135" i="30"/>
  <c r="A134" i="30"/>
  <c r="A133" i="30"/>
  <c r="A132" i="30"/>
  <c r="A131" i="30"/>
  <c r="A130" i="30"/>
  <c r="A129" i="30"/>
  <c r="A128" i="30"/>
  <c r="A127" i="30"/>
  <c r="A126" i="30"/>
  <c r="A125" i="30"/>
  <c r="A124" i="30"/>
  <c r="A123" i="30"/>
  <c r="A122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436" i="29"/>
  <c r="A435" i="29"/>
  <c r="A434" i="29"/>
  <c r="A433" i="29"/>
  <c r="A432" i="29"/>
  <c r="A431" i="29"/>
  <c r="A430" i="29"/>
  <c r="A429" i="29"/>
  <c r="A428" i="29"/>
  <c r="A427" i="29"/>
  <c r="A426" i="29"/>
  <c r="A425" i="29"/>
  <c r="A424" i="29"/>
  <c r="A423" i="29"/>
  <c r="A422" i="29"/>
  <c r="A421" i="29"/>
  <c r="A420" i="29"/>
  <c r="A419" i="29"/>
  <c r="A418" i="29"/>
  <c r="A417" i="29"/>
  <c r="A416" i="29"/>
  <c r="A415" i="29"/>
  <c r="A414" i="29"/>
  <c r="A413" i="29"/>
  <c r="A412" i="29"/>
  <c r="A411" i="29"/>
  <c r="A410" i="29"/>
  <c r="A409" i="29"/>
  <c r="A408" i="29"/>
  <c r="A407" i="29"/>
  <c r="A406" i="29"/>
  <c r="A405" i="29"/>
  <c r="A404" i="29"/>
  <c r="A403" i="29"/>
  <c r="A402" i="29"/>
  <c r="A401" i="29"/>
  <c r="A400" i="29"/>
  <c r="A399" i="29"/>
  <c r="A398" i="29"/>
  <c r="A397" i="29"/>
  <c r="A396" i="29"/>
  <c r="A395" i="29"/>
  <c r="A394" i="29"/>
  <c r="A393" i="29"/>
  <c r="A392" i="29"/>
  <c r="A391" i="29"/>
  <c r="A390" i="29"/>
  <c r="A389" i="29"/>
  <c r="A388" i="29"/>
  <c r="A387" i="29"/>
  <c r="A386" i="29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318" i="29"/>
  <c r="A317" i="29"/>
  <c r="A316" i="29"/>
  <c r="A315" i="29"/>
  <c r="A314" i="29"/>
  <c r="A313" i="29"/>
  <c r="A312" i="29"/>
  <c r="A311" i="29"/>
  <c r="A310" i="29"/>
  <c r="A309" i="29"/>
  <c r="A308" i="29"/>
  <c r="A307" i="29"/>
  <c r="A306" i="29"/>
  <c r="A305" i="29"/>
  <c r="A304" i="29"/>
  <c r="A303" i="29"/>
  <c r="A302" i="29"/>
  <c r="A301" i="29"/>
  <c r="A300" i="29"/>
  <c r="A299" i="29"/>
  <c r="A298" i="29"/>
  <c r="A297" i="29"/>
  <c r="A296" i="29"/>
  <c r="A295" i="29"/>
  <c r="A294" i="29"/>
  <c r="A293" i="29"/>
  <c r="A292" i="29"/>
  <c r="A291" i="29"/>
  <c r="A290" i="29"/>
  <c r="A289" i="29"/>
  <c r="A288" i="29"/>
  <c r="A287" i="29"/>
  <c r="A286" i="29"/>
  <c r="A285" i="29"/>
  <c r="A284" i="29"/>
  <c r="A283" i="29"/>
  <c r="A282" i="29"/>
  <c r="A281" i="29"/>
  <c r="A280" i="29"/>
  <c r="A279" i="29"/>
  <c r="A278" i="29"/>
  <c r="A277" i="29"/>
  <c r="A276" i="29"/>
  <c r="A275" i="29"/>
  <c r="A274" i="29"/>
  <c r="A273" i="29"/>
  <c r="A272" i="29"/>
  <c r="A271" i="29"/>
  <c r="A270" i="29"/>
  <c r="A269" i="29"/>
  <c r="A268" i="29"/>
  <c r="A267" i="29"/>
  <c r="A266" i="29"/>
  <c r="A265" i="29"/>
  <c r="A264" i="29"/>
  <c r="A263" i="29"/>
  <c r="A262" i="29"/>
  <c r="A261" i="29"/>
  <c r="A260" i="29"/>
  <c r="A259" i="29"/>
  <c r="A258" i="29"/>
  <c r="A257" i="29"/>
  <c r="A256" i="29"/>
  <c r="A255" i="29"/>
  <c r="A254" i="29"/>
  <c r="A253" i="29"/>
  <c r="A252" i="29"/>
  <c r="A251" i="29"/>
  <c r="A250" i="29"/>
  <c r="A249" i="29"/>
  <c r="A248" i="29"/>
  <c r="A247" i="29"/>
  <c r="A246" i="29"/>
  <c r="A245" i="29"/>
  <c r="A244" i="29"/>
  <c r="A243" i="29"/>
  <c r="A242" i="29"/>
  <c r="A241" i="29"/>
  <c r="A240" i="29"/>
  <c r="A239" i="29"/>
  <c r="A238" i="29"/>
  <c r="A237" i="29"/>
  <c r="A236" i="29"/>
  <c r="A235" i="29"/>
  <c r="A234" i="29"/>
  <c r="A233" i="29"/>
  <c r="A232" i="29"/>
  <c r="A231" i="29"/>
  <c r="A230" i="29"/>
  <c r="A229" i="29"/>
  <c r="A228" i="29"/>
  <c r="A227" i="29"/>
  <c r="A226" i="29"/>
  <c r="A225" i="29"/>
  <c r="A224" i="29"/>
  <c r="A223" i="29"/>
  <c r="A222" i="29"/>
  <c r="A221" i="29"/>
  <c r="A220" i="29"/>
  <c r="A219" i="29"/>
  <c r="A218" i="29"/>
  <c r="A217" i="29"/>
  <c r="A216" i="29"/>
  <c r="A215" i="29"/>
  <c r="A214" i="29"/>
  <c r="A213" i="29"/>
  <c r="A212" i="29"/>
  <c r="A211" i="29"/>
  <c r="A210" i="29"/>
  <c r="A209" i="29"/>
  <c r="A208" i="29"/>
  <c r="A207" i="29"/>
  <c r="A206" i="29"/>
  <c r="A205" i="29"/>
  <c r="A204" i="29"/>
  <c r="A203" i="29"/>
  <c r="A202" i="29"/>
  <c r="A201" i="29"/>
  <c r="A200" i="29"/>
  <c r="A199" i="29"/>
  <c r="A198" i="29"/>
  <c r="A197" i="29"/>
  <c r="A196" i="29"/>
  <c r="A195" i="29"/>
  <c r="A194" i="29"/>
  <c r="A193" i="29"/>
  <c r="A192" i="29"/>
  <c r="A191" i="29"/>
  <c r="A190" i="29"/>
  <c r="A189" i="29"/>
  <c r="A188" i="29"/>
  <c r="A187" i="29"/>
  <c r="A186" i="29"/>
  <c r="A185" i="29"/>
  <c r="A184" i="29"/>
  <c r="A183" i="29"/>
  <c r="A182" i="29"/>
  <c r="A181" i="29"/>
  <c r="A180" i="29"/>
  <c r="A179" i="29"/>
  <c r="A178" i="29"/>
  <c r="A177" i="29"/>
  <c r="A176" i="29"/>
  <c r="A175" i="29"/>
  <c r="A174" i="29"/>
  <c r="A173" i="29"/>
  <c r="A172" i="29"/>
  <c r="A171" i="29"/>
  <c r="A170" i="29"/>
  <c r="A169" i="29"/>
  <c r="A168" i="29"/>
  <c r="A167" i="29"/>
  <c r="A166" i="29"/>
  <c r="A165" i="29"/>
  <c r="A164" i="29"/>
  <c r="A163" i="29"/>
  <c r="A162" i="29"/>
  <c r="A161" i="29"/>
  <c r="A160" i="29"/>
  <c r="A159" i="29"/>
  <c r="A158" i="29"/>
  <c r="A157" i="29"/>
  <c r="A156" i="29"/>
  <c r="A155" i="29"/>
  <c r="A154" i="29"/>
  <c r="A153" i="29"/>
  <c r="A152" i="29"/>
  <c r="A151" i="29"/>
  <c r="A150" i="29"/>
  <c r="A149" i="29"/>
  <c r="A148" i="29"/>
  <c r="A147" i="29"/>
  <c r="A146" i="29"/>
  <c r="A145" i="29"/>
  <c r="A144" i="29"/>
  <c r="A143" i="29"/>
  <c r="A142" i="29"/>
  <c r="A141" i="29"/>
  <c r="A140" i="29"/>
  <c r="A139" i="29"/>
  <c r="A138" i="29"/>
  <c r="A137" i="29"/>
  <c r="A136" i="29"/>
  <c r="A135" i="29"/>
  <c r="A134" i="29"/>
  <c r="A133" i="29"/>
  <c r="A132" i="29"/>
  <c r="A131" i="29"/>
  <c r="A130" i="29"/>
  <c r="A129" i="29"/>
  <c r="A128" i="29"/>
  <c r="A127" i="29"/>
  <c r="A126" i="29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436" i="28"/>
  <c r="A435" i="28"/>
  <c r="A434" i="28"/>
  <c r="A433" i="28"/>
  <c r="A432" i="28"/>
  <c r="A431" i="28"/>
  <c r="A430" i="28"/>
  <c r="A429" i="28"/>
  <c r="A428" i="28"/>
  <c r="A427" i="28"/>
  <c r="A426" i="28"/>
  <c r="A425" i="28"/>
  <c r="A424" i="28"/>
  <c r="A423" i="28"/>
  <c r="A422" i="28"/>
  <c r="A421" i="28"/>
  <c r="A420" i="28"/>
  <c r="A419" i="28"/>
  <c r="A418" i="28"/>
  <c r="A417" i="28"/>
  <c r="A416" i="28"/>
  <c r="A415" i="28"/>
  <c r="A414" i="28"/>
  <c r="A413" i="28"/>
  <c r="A412" i="28"/>
  <c r="A411" i="28"/>
  <c r="A410" i="28"/>
  <c r="A409" i="28"/>
  <c r="A408" i="28"/>
  <c r="A407" i="28"/>
  <c r="A406" i="28"/>
  <c r="A405" i="28"/>
  <c r="A404" i="28"/>
  <c r="A403" i="28"/>
  <c r="A402" i="28"/>
  <c r="A401" i="28"/>
  <c r="A400" i="28"/>
  <c r="A399" i="28"/>
  <c r="A398" i="28"/>
  <c r="A397" i="28"/>
  <c r="A396" i="28"/>
  <c r="A395" i="28"/>
  <c r="A394" i="28"/>
  <c r="A393" i="28"/>
  <c r="A392" i="28"/>
  <c r="A391" i="28"/>
  <c r="A390" i="28"/>
  <c r="A389" i="28"/>
  <c r="A388" i="28"/>
  <c r="A387" i="28"/>
  <c r="A386" i="28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217" i="28"/>
  <c r="A216" i="28"/>
  <c r="A215" i="28"/>
  <c r="A214" i="28"/>
  <c r="A213" i="28"/>
  <c r="A212" i="28"/>
  <c r="A211" i="28"/>
  <c r="A210" i="28"/>
  <c r="A209" i="28"/>
  <c r="A208" i="28"/>
  <c r="A207" i="28"/>
  <c r="A206" i="28"/>
  <c r="A205" i="28"/>
  <c r="A204" i="28"/>
  <c r="A203" i="28"/>
  <c r="A202" i="28"/>
  <c r="A201" i="28"/>
  <c r="A200" i="28"/>
  <c r="A199" i="28"/>
  <c r="A198" i="28"/>
  <c r="A197" i="28"/>
  <c r="A196" i="28"/>
  <c r="A195" i="28"/>
  <c r="A194" i="28"/>
  <c r="A193" i="28"/>
  <c r="A192" i="28"/>
  <c r="A191" i="28"/>
  <c r="A190" i="28"/>
  <c r="A189" i="28"/>
  <c r="A188" i="28"/>
  <c r="A187" i="28"/>
  <c r="A186" i="28"/>
  <c r="A185" i="28"/>
  <c r="A184" i="28"/>
  <c r="A183" i="28"/>
  <c r="A182" i="28"/>
  <c r="A181" i="28"/>
  <c r="A180" i="28"/>
  <c r="A179" i="28"/>
  <c r="A178" i="28"/>
  <c r="A177" i="28"/>
  <c r="A176" i="28"/>
  <c r="A175" i="28"/>
  <c r="A174" i="28"/>
  <c r="A173" i="28"/>
  <c r="A172" i="28"/>
  <c r="A171" i="28"/>
  <c r="A170" i="28"/>
  <c r="A169" i="28"/>
  <c r="A168" i="28"/>
  <c r="A167" i="28"/>
  <c r="A166" i="28"/>
  <c r="A165" i="28"/>
  <c r="A164" i="28"/>
  <c r="A163" i="28"/>
  <c r="A162" i="28"/>
  <c r="A161" i="28"/>
  <c r="A160" i="28"/>
  <c r="A159" i="28"/>
  <c r="A158" i="28"/>
  <c r="A157" i="28"/>
  <c r="A156" i="28"/>
  <c r="A155" i="28"/>
  <c r="A154" i="28"/>
  <c r="A153" i="28"/>
  <c r="A152" i="28"/>
  <c r="A151" i="28"/>
  <c r="A150" i="28"/>
  <c r="A149" i="28"/>
  <c r="A148" i="28"/>
  <c r="A147" i="28"/>
  <c r="A146" i="28"/>
  <c r="A145" i="28"/>
  <c r="A144" i="28"/>
  <c r="A143" i="28"/>
  <c r="A142" i="28"/>
  <c r="A141" i="28"/>
  <c r="A140" i="28"/>
  <c r="A139" i="28"/>
  <c r="A138" i="28"/>
  <c r="A137" i="28"/>
  <c r="A136" i="28"/>
  <c r="A135" i="28"/>
  <c r="A134" i="28"/>
  <c r="A133" i="28"/>
  <c r="A132" i="28"/>
  <c r="A131" i="28"/>
  <c r="A130" i="28"/>
  <c r="A129" i="28"/>
  <c r="A128" i="28"/>
  <c r="A127" i="28"/>
  <c r="A126" i="28"/>
  <c r="A125" i="28"/>
  <c r="A124" i="28"/>
  <c r="A123" i="28"/>
  <c r="A122" i="28"/>
  <c r="A121" i="28"/>
  <c r="A120" i="28"/>
  <c r="A119" i="28"/>
  <c r="A118" i="28"/>
  <c r="A117" i="28"/>
  <c r="A116" i="28"/>
  <c r="A115" i="28"/>
  <c r="A114" i="28"/>
  <c r="A113" i="28"/>
  <c r="A112" i="28"/>
  <c r="A111" i="28"/>
  <c r="A110" i="28"/>
  <c r="A109" i="28"/>
  <c r="A108" i="28"/>
  <c r="A107" i="28"/>
  <c r="A106" i="28"/>
  <c r="A105" i="28"/>
  <c r="A104" i="28"/>
  <c r="A103" i="28"/>
  <c r="A102" i="28"/>
  <c r="A101" i="28"/>
  <c r="A100" i="28"/>
  <c r="A99" i="28"/>
  <c r="A98" i="28"/>
  <c r="A97" i="28"/>
  <c r="A96" i="28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A79" i="28"/>
  <c r="A78" i="28"/>
  <c r="A77" i="28"/>
  <c r="A76" i="28"/>
  <c r="A75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436" i="27"/>
  <c r="A435" i="27"/>
  <c r="A434" i="27"/>
  <c r="A433" i="27"/>
  <c r="A432" i="27"/>
  <c r="A431" i="27"/>
  <c r="A430" i="27"/>
  <c r="A429" i="27"/>
  <c r="A428" i="27"/>
  <c r="A427" i="27"/>
  <c r="A426" i="27"/>
  <c r="A425" i="27"/>
  <c r="A424" i="27"/>
  <c r="A423" i="27"/>
  <c r="A422" i="27"/>
  <c r="A421" i="27"/>
  <c r="A420" i="27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A205" i="27"/>
  <c r="A204" i="27"/>
  <c r="A203" i="27"/>
  <c r="A202" i="27"/>
  <c r="A201" i="27"/>
  <c r="A200" i="27"/>
  <c r="A199" i="27"/>
  <c r="A198" i="27"/>
  <c r="A197" i="27"/>
  <c r="A196" i="27"/>
  <c r="A195" i="27"/>
  <c r="A194" i="27"/>
  <c r="A193" i="27"/>
  <c r="A192" i="27"/>
  <c r="A191" i="27"/>
  <c r="A190" i="27"/>
  <c r="A189" i="27"/>
  <c r="A188" i="27"/>
  <c r="A187" i="27"/>
  <c r="A186" i="27"/>
  <c r="A185" i="27"/>
  <c r="A184" i="27"/>
  <c r="A183" i="27"/>
  <c r="A182" i="27"/>
  <c r="A181" i="27"/>
  <c r="A180" i="27"/>
  <c r="A179" i="27"/>
  <c r="A178" i="27"/>
  <c r="A177" i="27"/>
  <c r="A176" i="27"/>
  <c r="A175" i="27"/>
  <c r="A174" i="27"/>
  <c r="A173" i="27"/>
  <c r="A172" i="27"/>
  <c r="A171" i="27"/>
  <c r="A170" i="27"/>
  <c r="A169" i="27"/>
  <c r="A168" i="27"/>
  <c r="A167" i="27"/>
  <c r="A166" i="27"/>
  <c r="A165" i="27"/>
  <c r="A164" i="27"/>
  <c r="A163" i="27"/>
  <c r="A162" i="27"/>
  <c r="A161" i="27"/>
  <c r="A160" i="27"/>
  <c r="A159" i="27"/>
  <c r="A158" i="27"/>
  <c r="A157" i="27"/>
  <c r="A156" i="27"/>
  <c r="A155" i="27"/>
  <c r="A154" i="27"/>
  <c r="A153" i="27"/>
  <c r="A152" i="27"/>
  <c r="A151" i="27"/>
  <c r="A150" i="27"/>
  <c r="A149" i="27"/>
  <c r="A148" i="27"/>
  <c r="A147" i="27"/>
  <c r="A146" i="27"/>
  <c r="A145" i="27"/>
  <c r="A144" i="27"/>
  <c r="A143" i="27"/>
  <c r="A142" i="27"/>
  <c r="A141" i="27"/>
  <c r="A140" i="27"/>
  <c r="A139" i="27"/>
  <c r="A138" i="27"/>
  <c r="A137" i="27"/>
  <c r="A136" i="27"/>
  <c r="A135" i="27"/>
  <c r="A134" i="27"/>
  <c r="A133" i="27"/>
  <c r="A132" i="27"/>
  <c r="A131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7"/>
  <c r="A112" i="27"/>
  <c r="A111" i="27"/>
  <c r="A110" i="27"/>
  <c r="A109" i="27"/>
  <c r="A108" i="27"/>
  <c r="A107" i="27"/>
  <c r="A106" i="27"/>
  <c r="A105" i="27"/>
  <c r="A104" i="27"/>
  <c r="A103" i="27"/>
  <c r="A102" i="27"/>
  <c r="A101" i="27"/>
  <c r="A100" i="27"/>
  <c r="A99" i="27"/>
  <c r="A98" i="27"/>
  <c r="A97" i="27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436" i="26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436" i="24"/>
  <c r="A435" i="24"/>
  <c r="A434" i="24"/>
  <c r="A433" i="24"/>
  <c r="A432" i="24"/>
  <c r="A431" i="24"/>
  <c r="A430" i="24"/>
  <c r="A429" i="24"/>
  <c r="A428" i="24"/>
  <c r="A427" i="24"/>
  <c r="A426" i="24"/>
  <c r="A425" i="24"/>
  <c r="A424" i="24"/>
  <c r="A423" i="24"/>
  <c r="A422" i="24"/>
  <c r="A421" i="24"/>
  <c r="A420" i="24"/>
  <c r="A419" i="24"/>
  <c r="A418" i="24"/>
  <c r="A417" i="24"/>
  <c r="A416" i="24"/>
  <c r="A415" i="24"/>
  <c r="A414" i="24"/>
  <c r="A413" i="24"/>
  <c r="A412" i="24"/>
  <c r="A411" i="24"/>
  <c r="A410" i="24"/>
  <c r="A409" i="24"/>
  <c r="A408" i="24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3" i="24"/>
  <c r="A392" i="24"/>
  <c r="A391" i="24"/>
  <c r="A390" i="24"/>
  <c r="A389" i="24"/>
  <c r="A388" i="24"/>
  <c r="A387" i="24"/>
  <c r="A386" i="24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436" i="20"/>
  <c r="A435" i="20"/>
  <c r="A434" i="20"/>
  <c r="A433" i="20"/>
  <c r="A432" i="20"/>
  <c r="A431" i="20"/>
  <c r="A430" i="20"/>
  <c r="A429" i="20"/>
  <c r="A428" i="20"/>
  <c r="A427" i="20"/>
  <c r="A426" i="20"/>
  <c r="A425" i="20"/>
  <c r="A424" i="20"/>
  <c r="A423" i="20"/>
  <c r="A422" i="20"/>
  <c r="A421" i="20"/>
  <c r="A420" i="20"/>
  <c r="A419" i="20"/>
  <c r="A418" i="20"/>
  <c r="A417" i="20"/>
  <c r="A416" i="20"/>
  <c r="A415" i="20"/>
  <c r="A414" i="20"/>
  <c r="A413" i="20"/>
  <c r="A412" i="20"/>
  <c r="A411" i="20"/>
  <c r="A410" i="20"/>
  <c r="A409" i="20"/>
  <c r="A408" i="20"/>
  <c r="A407" i="20"/>
  <c r="A406" i="20"/>
  <c r="A405" i="20"/>
  <c r="A404" i="20"/>
  <c r="A403" i="20"/>
  <c r="A402" i="20"/>
  <c r="A401" i="20"/>
  <c r="A400" i="20"/>
  <c r="A399" i="20"/>
  <c r="A398" i="20"/>
  <c r="A397" i="20"/>
  <c r="A396" i="20"/>
  <c r="A395" i="20"/>
  <c r="A394" i="20"/>
  <c r="A393" i="20"/>
  <c r="A392" i="20"/>
  <c r="A391" i="20"/>
  <c r="A390" i="20"/>
  <c r="A389" i="20"/>
  <c r="A388" i="20"/>
  <c r="A387" i="20"/>
  <c r="A386" i="20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436" i="16"/>
  <c r="A435" i="16"/>
  <c r="A434" i="16"/>
  <c r="A433" i="16"/>
  <c r="A432" i="16"/>
  <c r="A431" i="16"/>
  <c r="A430" i="16"/>
  <c r="A429" i="16"/>
  <c r="A428" i="16"/>
  <c r="A427" i="16"/>
  <c r="A426" i="16"/>
  <c r="A425" i="16"/>
  <c r="A424" i="16"/>
  <c r="A423" i="16"/>
  <c r="A422" i="16"/>
  <c r="A421" i="16"/>
  <c r="A420" i="16"/>
  <c r="A419" i="16"/>
  <c r="A418" i="16"/>
  <c r="A417" i="16"/>
  <c r="A416" i="16"/>
  <c r="A415" i="16"/>
  <c r="A414" i="16"/>
  <c r="A413" i="16"/>
  <c r="A412" i="16"/>
  <c r="A411" i="16"/>
  <c r="A410" i="16"/>
  <c r="A409" i="16"/>
  <c r="A408" i="16"/>
  <c r="A407" i="16"/>
  <c r="A406" i="16"/>
  <c r="A405" i="16"/>
  <c r="A404" i="16"/>
  <c r="A403" i="16"/>
  <c r="A402" i="16"/>
  <c r="A401" i="16"/>
  <c r="A400" i="16"/>
  <c r="A399" i="16"/>
  <c r="A398" i="16"/>
  <c r="A397" i="16"/>
  <c r="A396" i="16"/>
  <c r="A395" i="16"/>
  <c r="A394" i="16"/>
  <c r="A393" i="16"/>
  <c r="A392" i="16"/>
  <c r="A391" i="16"/>
  <c r="A390" i="16"/>
  <c r="A389" i="16"/>
  <c r="A388" i="16"/>
  <c r="A387" i="16"/>
  <c r="A386" i="16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<sst xmlns="http://schemas.openxmlformats.org/spreadsheetml/2006/main" count="296" uniqueCount="8">
  <si>
    <t>ID</t>
  </si>
  <si>
    <t>SF RR@1</t>
  </si>
  <si>
    <t>NEW RR@1</t>
  </si>
  <si>
    <t>SF RR@3</t>
  </si>
  <si>
    <t>NEW RR@3</t>
  </si>
  <si>
    <t>SF RR@5</t>
  </si>
  <si>
    <t>NEW RR@5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</si>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</sst>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6"/>
  <sheetViews>
    <sheetView topLeftCell="A10"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HYPERLINK("./new_k5/query_cmdrels_weight_analyze/1_1_1/au_102733.xlsx","au_102733")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HYPERLINK("./new_k5/query_cmdrels_weight_analyze/1_1_1/au_1029436.xlsx","au_1029436")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HYPERLINK("./new_k5/query_cmdrels_weight_analyze/1_1_1/au_1029502.xlsx","au_1029502")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HYPERLINK("./new_k5/query_cmdrels_weight_analyze/1_1_1/au_1029531.xlsx","au_1029531")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HYPERLINK("./new_k5/query_cmdrels_weight_analyze/1_1_1/au_104542.xlsx","au_104542")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HYPERLINK("./new_k5/query_cmdrels_weight_analyze/1_1_1/au_109070.xlsx","au_109070")</f>
        <v>au_109070</v>
      </c>
      <c r="B8">
        <v>0</v>
      </c>
      <c r="C8">
        <v>0</v>
      </c>
      <c r="D8">
        <v>0.5</v>
      </c>
      <c r="E8">
        <v>0.33333333333333331</v>
      </c>
      <c r="F8">
        <v>0.5</v>
      </c>
      <c r="G8">
        <v>0.33333333333333331</v>
      </c>
    </row>
    <row r="9" spans="1:7" x14ac:dyDescent="0.15">
      <c r="A9" t="str">
        <f>HYPERLINK("./new_k5/query_cmdrels_weight_analyze/1_1_1/au_109381.xlsx","au_109381")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HYPERLINK("./new_k5/query_cmdrels_weight_analyze/1_1_1/au_110477.xlsx","au_110477")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HYPERLINK("./new_k5/query_cmdrels_weight_analyze/1_1_1/au_111678.xlsx","au_111678")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HYPERLINK("./new_k5/query_cmdrels_weight_analyze/1_1_1/au_112512.xlsx","au_112512")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HYPERLINK("./new_k5/query_cmdrels_weight_analyze/1_1_1/au_115369.xlsx","au_115369")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HYPERLINK("./new_k5/query_cmdrels_weight_analyze/1_1_1/au_11789.xlsx","au_11789")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HYPERLINK("./new_k5/query_cmdrels_weight_analyze/1_1_1/au_117950.xlsx","au_117950")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HYPERLINK("./new_k5/query_cmdrels_weight_analyze/1_1_1/au_122113.xlsx","au_122113")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HYPERLINK("./new_k5/query_cmdrels_weight_analyze/1_1_1/au_123798.xlsx","au_123798")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HYPERLINK("./new_k5/query_cmdrels_weight_analyze/1_1_1/au_125257.xlsx","au_125257")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HYPERLINK("./new_k5/query_cmdrels_weight_analyze/1_1_1/au_126153.xlsx","au_126153")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HYPERLINK("./new_k5/query_cmdrels_weight_analyze/1_1_1/au_127326.xlsx","au_127326")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HYPERLINK("./new_k5/query_cmdrels_weight_analyze/1_1_1/au_128463.xlsx","au_128463")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HYPERLINK("./new_k5/query_cmdrels_weight_analyze/1_1_1/au_130393.xlsx","au_130393")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HYPERLINK("./new_k5/query_cmdrels_weight_analyze/1_1_1/au_131570.xlsx","au_131570")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HYPERLINK("./new_k5/query_cmdrels_weight_analyze/1_1_1/au_133318.xlsx","au_133318")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HYPERLINK("./new_k5/query_cmdrels_weight_analyze/1_1_1/au_133343.xlsx","au_133343")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HYPERLINK("./new_k5/query_cmdrels_weight_analyze/1_1_1/au_133389.xlsx","au_133389")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HYPERLINK("./new_k5/query_cmdrels_weight_analyze/1_1_1/au_141277.xlsx","au_141277")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HYPERLINK("./new_k5/query_cmdrels_weight_analyze/1_1_1/au_143819.xlsx","au_143819")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HYPERLINK("./new_k5/query_cmdrels_weight_analyze/1_1_1/au_145935.xlsx","au_145935")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HYPERLINK("./new_k5/query_cmdrels_weight_analyze/1_1_1/au_147241.xlsx","au_147241")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HYPERLINK("./new_k5/query_cmdrels_weight_analyze/1_1_1/au_147800.xlsx","au_147800")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HYPERLINK("./new_k5/query_cmdrels_weight_analyze/1_1_1/au_148321.xlsx","au_148321")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HYPERLINK("./new_k5/query_cmdrels_weight_analyze/1_1_1/au_148638.xlsx","au_148638")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HYPERLINK("./new_k5/query_cmdrels_weight_analyze/1_1_1/au_151049.xlsx","au_151049")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HYPERLINK("./new_k5/query_cmdrels_weight_analyze/1_1_1/au_151941.xlsx","au_151941")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HYPERLINK("./new_k5/query_cmdrels_weight_analyze/1_1_1/au_152297.xlsx","au_152297")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HYPERLINK("./new_k5/query_cmdrels_weight_analyze/1_1_1/au_153976.xlsx","au_153976")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HYPERLINK("./new_k5/query_cmdrels_weight_analyze/1_1_1/au_154431.xlsx","au_154431")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HYPERLINK("./new_k5/query_cmdrels_weight_analyze/1_1_1/au_159708.xlsx","au_159708")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HYPERLINK("./new_k5/query_cmdrels_weight_analyze/1_1_1/au_160869.xlsx","au_160869")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HYPERLINK("./new_k5/query_cmdrels_weight_analyze/1_1_1/au_161313.xlsx","au_161313")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HYPERLINK("./new_k5/query_cmdrels_weight_analyze/1_1_1/au_162075.xlsx","au_162075")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HYPERLINK("./new_k5/query_cmdrels_weight_analyze/1_1_1/au_16277.xlsx","au_16277")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HYPERLINK("./new_k5/query_cmdrels_weight_analyze/1_1_1/au_163155.xlsx","au_163155")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HYPERLINK("./new_k5/query_cmdrels_weight_analyze/1_1_1/au_164473.xlsx","au_164473")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HYPERLINK("./new_k5/query_cmdrels_weight_analyze/1_1_1/au_16584.xlsx","au_16584")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HYPERLINK("./new_k5/query_cmdrels_weight_analyze/1_1_1/au_166420.xlsx","au_166420")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HYPERLINK("./new_k5/query_cmdrels_weight_analyze/1_1_1/au_169473.xlsx","au_169473")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HYPERLINK("./new_k5/query_cmdrels_weight_analyze/1_1_1/au_169516.xlsx","au_169516")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HYPERLINK("./new_k5/query_cmdrels_weight_analyze/1_1_1/au_174292.xlsx","au_174292")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HYPERLINK("./new_k5/query_cmdrels_weight_analyze/1_1_1/au_178481.xlsx","au_178481")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HYPERLINK("./new_k5/query_cmdrels_weight_analyze/1_1_1/au_180925.xlsx","au_180925")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HYPERLINK("./new_k5/query_cmdrels_weight_analyze/1_1_1/au_187888.xlsx","au_187888")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HYPERLINK("./new_k5/query_cmdrels_weight_analyze/1_1_1/au_191390.xlsx","au_191390")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HYPERLINK("./new_k5/query_cmdrels_weight_analyze/1_1_1/au_192798.xlsx","au_192798")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HYPERLINK("./new_k5/query_cmdrels_weight_analyze/1_1_1/au_201775.xlsx","au_201775")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HYPERLINK("./new_k5/query_cmdrels_weight_analyze/1_1_1/au_204166.xlsx","au_204166")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HYPERLINK("./new_k5/query_cmdrels_weight_analyze/1_1_1/au_207447.xlsx","au_207447")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HYPERLINK("./new_k5/query_cmdrels_weight_analyze/1_1_1/au_210680.xlsx","au_210680")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HYPERLINK("./new_k5/query_cmdrels_weight_analyze/1_1_1/au_214246.xlsx","au_214246")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HYPERLINK("./new_k5/query_cmdrels_weight_analyze/1_1_1/au_214643.xlsx","au_214643")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HYPERLINK("./new_k5/query_cmdrels_weight_analyze/1_1_1/au_2194.xlsx","au_2194")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HYPERLINK("./new_k5/query_cmdrels_weight_analyze/1_1_1/au_221962.xlsx","au_221962")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HYPERLINK("./new_k5/query_cmdrels_weight_analyze/1_1_1/au_22608.xlsx","au_22608")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HYPERLINK("./new_k5/query_cmdrels_weight_analyze/1_1_1/au_230698.xlsx","au_230698")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HYPERLINK("./new_k5/query_cmdrels_weight_analyze/1_1_1/au_232442.xlsx","au_232442")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HYPERLINK("./new_k5/query_cmdrels_weight_analyze/1_1_1/au_233378.xlsx","au_233378")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HYPERLINK("./new_k5/query_cmdrels_weight_analyze/1_1_1/au_24027.xlsx","au_24027")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HYPERLINK("./new_k5/query_cmdrels_weight_analyze/1_1_1/au_246647.xlsx","au_246647")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HYPERLINK("./new_k5/query_cmdrels_weight_analyze/1_1_1/au_254424.xlsx","au_254424")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</v>
      </c>
    </row>
    <row r="71" spans="1:7" x14ac:dyDescent="0.15">
      <c r="A71" t="str">
        <f>HYPERLINK("./new_k5/query_cmdrels_weight_analyze/1_1_1/au_255890.xlsx","au_255890")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HYPERLINK("./new_k5/query_cmdrels_weight_analyze/1_1_1/au_257248.xlsx","au_257248")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HYPERLINK("./new_k5/query_cmdrels_weight_analyze/1_1_1/au_259354.xlsx","au_259354")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HYPERLINK("./new_k5/query_cmdrels_weight_analyze/1_1_1/au_263378.xlsx","au_263378")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HYPERLINK("./new_k5/query_cmdrels_weight_analyze/1_1_1/au_264215.xlsx","au_264215")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HYPERLINK("./new_k5/query_cmdrels_weight_analyze/1_1_1/au_265176.xlsx","au_265176")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HYPERLINK("./new_k5/query_cmdrels_weight_analyze/1_1_1/au_275704.xlsx","au_275704")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HYPERLINK("./new_k5/query_cmdrels_weight_analyze/1_1_1/au_276669.xlsx","au_276669")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HYPERLINK("./new_k5/query_cmdrels_weight_analyze/1_1_1/au_277565.xlsx","au_277565")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HYPERLINK("./new_k5/query_cmdrels_weight_analyze/1_1_1/au_278403.xlsx","au_278403")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HYPERLINK("./new_k5/query_cmdrels_weight_analyze/1_1_1/au_28039.xlsx","au_28039")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HYPERLINK("./new_k5/query_cmdrels_weight_analyze/1_1_1/au_281509.xlsx","au_281509")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HYPERLINK("./new_k5/query_cmdrels_weight_analyze/1_1_1/au_282806.xlsx","au_282806")</f>
        <v>au_282806</v>
      </c>
      <c r="B83">
        <v>0</v>
      </c>
      <c r="C83">
        <v>0</v>
      </c>
      <c r="D83">
        <v>0.5</v>
      </c>
      <c r="E83">
        <v>0.5</v>
      </c>
      <c r="F83">
        <v>0.5</v>
      </c>
      <c r="G83">
        <v>0.5</v>
      </c>
    </row>
    <row r="84" spans="1:7" x14ac:dyDescent="0.15">
      <c r="A84" t="str">
        <f>HYPERLINK("./new_k5/query_cmdrels_weight_analyze/1_1_1/au_283559.xlsx","au_283559")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HYPERLINK("./new_k5/query_cmdrels_weight_analyze/1_1_1/au_285539.xlsx","au_285539")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HYPERLINK("./new_k5/query_cmdrels_weight_analyze/1_1_1/au_287532.xlsx","au_287532")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HYPERLINK("./new_k5/query_cmdrels_weight_analyze/1_1_1/au_294257.xlsx","au_294257")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HYPERLINK("./new_k5/query_cmdrels_weight_analyze/1_1_1/au_296155.xlsx","au_296155")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HYPERLINK("./new_k5/query_cmdrels_weight_analyze/1_1_1/au_299975.xlsx","au_299975")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HYPERLINK("./new_k5/query_cmdrels_weight_analyze/1_1_1/au_301096.xlsx","au_301096")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HYPERLINK("./new_k5/query_cmdrels_weight_analyze/1_1_1/au_303593.xlsx","au_303593")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HYPERLINK("./new_k5/query_cmdrels_weight_analyze/1_1_1/au_303849.xlsx","au_303849")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HYPERLINK("./new_k5/query_cmdrels_weight_analyze/1_1_1/au_307541.xlsx","au_307541")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HYPERLINK("./new_k5/query_cmdrels_weight_analyze/1_1_1/au_307688.xlsx","au_307688")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HYPERLINK("./new_k5/query_cmdrels_weight_analyze/1_1_1/au_309047.xlsx","au_309047")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HYPERLINK("./new_k5/query_cmdrels_weight_analyze/1_1_1/au_311558.xlsx","au_311558")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HYPERLINK("./new_k5/query_cmdrels_weight_analyze/1_1_1/au_318973.xlsx","au_318973")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HYPERLINK("./new_k5/query_cmdrels_weight_analyze/1_1_1/au_3205.xlsx","au_3205")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HYPERLINK("./new_k5/query_cmdrels_weight_analyze/1_1_1/au_323131.xlsx","au_323131")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HYPERLINK("./new_k5/query_cmdrels_weight_analyze/1_1_1/au_323392.xlsx","au_323392")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HYPERLINK("./new_k5/query_cmdrels_weight_analyze/1_1_1/au_325368.xlsx","au_325368")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HYPERLINK("./new_k5/query_cmdrels_weight_analyze/1_1_1/au_328162.xlsx","au_328162")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HYPERLINK("./new_k5/query_cmdrels_weight_analyze/1_1_1/au_330148.xlsx","au_330148")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HYPERLINK("./new_k5/query_cmdrels_weight_analyze/1_1_1/au_332315.xlsx","au_332315")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HYPERLINK("./new_k5/query_cmdrels_weight_analyze/1_1_1/au_334081.xlsx","au_334081")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HYPERLINK("./new_k5/query_cmdrels_weight_analyze/1_1_1/au_34077.xlsx","au_34077")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HYPERLINK("./new_k5/query_cmdrels_weight_analyze/1_1_1/au_341428.xlsx","au_341428")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HYPERLINK("./new_k5/query_cmdrels_weight_analyze/1_1_1/au_341584.xlsx","au_341584")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HYPERLINK("./new_k5/query_cmdrels_weight_analyze/1_1_1/au_346864.xlsx","au_346864")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HYPERLINK("./new_k5/query_cmdrels_weight_analyze/1_1_1/au_351765.xlsx","au_351765")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HYPERLINK("./new_k5/query_cmdrels_weight_analyze/1_1_1/au_35922.xlsx","au_35922")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HYPERLINK("./new_k5/query_cmdrels_weight_analyze/1_1_1/au_359856.xlsx","au_359856")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HYPERLINK("./new_k5/query_cmdrels_weight_analyze/1_1_1/au_360423.xlsx","au_360423")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HYPERLINK("./new_k5/query_cmdrels_weight_analyze/1_1_1/au_36287.xlsx","au_36287")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HYPERLINK("./new_k5/query_cmdrels_weight_analyze/1_1_1/au_366742.xlsx","au_366742")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HYPERLINK("./new_k5/query_cmdrels_weight_analyze/1_1_1/au_377937.xlsx","au_377937")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HYPERLINK("./new_k5/query_cmdrels_weight_analyze/1_1_1/au_383997.xlsx","au_383997")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HYPERLINK("./new_k5/query_cmdrels_weight_analyze/1_1_1/au_3883.xlsx","au_3883")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HYPERLINK("./new_k5/query_cmdrels_weight_analyze/1_1_1/au_396883.xlsx","au_396883")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HYPERLINK("./new_k5/query_cmdrels_weight_analyze/1_1_1/au_39760.xlsx","au_39760")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HYPERLINK("./new_k5/query_cmdrels_weight_analyze/1_1_1/au_398818.xlsx","au_398818")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HYPERLINK("./new_k5/query_cmdrels_weight_analyze/1_1_1/au_400807.xlsx","au_400807")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HYPERLINK("./new_k5/query_cmdrels_weight_analyze/1_1_1/au_408611.xlsx","au_408611")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HYPERLINK("./new_k5/query_cmdrels_weight_analyze/1_1_1/au_414737.xlsx","au_414737")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HYPERLINK("./new_k5/query_cmdrels_weight_analyze/1_1_1/au_420722.xlsx","au_420722")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HYPERLINK("./new_k5/query_cmdrels_weight_analyze/1_1_1/au_423942.xlsx","au_423942")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HYPERLINK("./new_k5/query_cmdrels_weight_analyze/1_1_1/au_430382.xlsx","au_430382")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HYPERLINK("./new_k5/query_cmdrels_weight_analyze/1_1_1/au_432836.xlsx","au_432836")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HYPERLINK("./new_k5/query_cmdrels_weight_analyze/1_1_1/au_440326.xlsx","au_440326")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HYPERLINK("./new_k5/query_cmdrels_weight_analyze/1_1_1/au_442914.xlsx","au_442914")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HYPERLINK("./new_k5/query_cmdrels_weight_analyze/1_1_1/au_443227.xlsx","au_443227")</f>
        <v>au_443227</v>
      </c>
      <c r="B131">
        <v>1</v>
      </c>
      <c r="C131">
        <v>0</v>
      </c>
      <c r="D131">
        <v>1</v>
      </c>
      <c r="E131">
        <v>0.33333333333333331</v>
      </c>
      <c r="F131">
        <v>1</v>
      </c>
      <c r="G131">
        <v>0.33333333333333331</v>
      </c>
    </row>
    <row r="132" spans="1:7" x14ac:dyDescent="0.15">
      <c r="A132" t="str">
        <f>HYPERLINK("./new_k5/query_cmdrels_weight_analyze/1_1_1/au_44534.xlsx","au_44534")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HYPERLINK("./new_k5/query_cmdrels_weight_analyze/1_1_1/au_451805.xlsx","au_451805")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HYPERLINK("./new_k5/query_cmdrels_weight_analyze/1_1_1/au_464264.xlsx","au_464264")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HYPERLINK("./new_k5/query_cmdrels_weight_analyze/1_1_1/au_468808.xlsx","au_468808")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HYPERLINK("./new_k5/query_cmdrels_weight_analyze/1_1_1/au_469143.xlsx","au_469143")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HYPERLINK("./new_k5/query_cmdrels_weight_analyze/1_1_1/au_470237.xlsx","au_470237")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HYPERLINK("./new_k5/query_cmdrels_weight_analyze/1_1_1/au_473037.xlsx","au_473037")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0.25</v>
      </c>
    </row>
    <row r="139" spans="1:7" x14ac:dyDescent="0.15">
      <c r="A139" t="str">
        <f>HYPERLINK("./new_k5/query_cmdrels_weight_analyze/1_1_1/au_48362.xlsx","au_48362")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HYPERLINK("./new_k5/query_cmdrels_weight_analyze/1_1_1/au_488435.xlsx","au_488435")</f>
        <v>au_488435</v>
      </c>
      <c r="B140">
        <v>0</v>
      </c>
      <c r="C140">
        <v>0</v>
      </c>
      <c r="D140">
        <v>0.5</v>
      </c>
      <c r="E140">
        <v>0.33333333333333331</v>
      </c>
      <c r="F140">
        <v>0.5</v>
      </c>
      <c r="G140">
        <v>0.33333333333333331</v>
      </c>
    </row>
    <row r="141" spans="1:7" x14ac:dyDescent="0.15">
      <c r="A141" t="str">
        <f>HYPERLINK("./new_k5/query_cmdrels_weight_analyze/1_1_1/au_493826.xlsx","au_493826")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HYPERLINK("./new_k5/query_cmdrels_weight_analyze/1_1_1/au_502110.xlsx","au_502110")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HYPERLINK("./new_k5/query_cmdrels_weight_analyze/1_1_1/au_50344.xlsx","au_50344")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HYPERLINK("./new_k5/query_cmdrels_weight_analyze/1_1_1/au_511467.xlsx","au_511467")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HYPERLINK("./new_k5/query_cmdrels_weight_analyze/1_1_1/au_513046.xlsx","au_513046")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HYPERLINK("./new_k5/query_cmdrels_weight_analyze/1_1_1/au_517354.xlsx","au_517354")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HYPERLINK("./new_k5/query_cmdrels_weight_analyze/1_1_1/au_522431.xlsx","au_522431")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HYPERLINK("./new_k5/query_cmdrels_weight_analyze/1_1_1/au_52773.xlsx","au_52773")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HYPERLINK("./new_k5/query_cmdrels_weight_analyze/1_1_1/au_528411.xlsx","au_528411")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HYPERLINK("./new_k5/query_cmdrels_weight_analyze/1_1_1/au_53263.xlsx","au_53263")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HYPERLINK("./new_k5/query_cmdrels_weight_analyze/1_1_1/au_53444.xlsx","au_53444")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0.25</v>
      </c>
    </row>
    <row r="152" spans="1:7" x14ac:dyDescent="0.15">
      <c r="A152" t="str">
        <f>HYPERLINK("./new_k5/query_cmdrels_weight_analyze/1_1_1/au_538208.xlsx","au_538208")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HYPERLINK("./new_k5/query_cmdrels_weight_analyze/1_1_1/au_53822.xlsx","au_53822")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HYPERLINK("./new_k5/query_cmdrels_weight_analyze/1_1_1/au_539243.xlsx","au_539243")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HYPERLINK("./new_k5/query_cmdrels_weight_analyze/1_1_1/au_558280.xlsx","au_558280")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HYPERLINK("./new_k5/query_cmdrels_weight_analyze/1_1_1/au_558669.xlsx","au_558669")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HYPERLINK("./new_k5/query_cmdrels_weight_analyze/1_1_1/au_55868.xlsx","au_55868")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HYPERLINK("./new_k5/query_cmdrels_weight_analyze/1_1_1/au_561.xlsx","au_561")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HYPERLINK("./new_k5/query_cmdrels_weight_analyze/1_1_1/au_564567.xlsx","au_564567")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HYPERLINK("./new_k5/query_cmdrels_weight_analyze/1_1_1/au_57994.xlsx","au_57994")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HYPERLINK("./new_k5/query_cmdrels_weight_analyze/1_1_1/au_589210.xlsx","au_589210")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HYPERLINK("./new_k5/query_cmdrels_weight_analyze/1_1_1/au_5911.xlsx","au_5911")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HYPERLINK("./new_k5/query_cmdrels_weight_analyze/1_1_1/au_59356.xlsx","au_59356")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HYPERLINK("./new_k5/query_cmdrels_weight_analyze/1_1_1/au_609850.xlsx","au_609850")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HYPERLINK("./new_k5/query_cmdrels_weight_analyze/1_1_1/au_61408.xlsx","au_61408")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HYPERLINK("./new_k5/query_cmdrels_weight_analyze/1_1_1/au_617850.xlsx","au_617850")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HYPERLINK("./new_k5/query_cmdrels_weight_analyze/1_1_1/au_62073.xlsx","au_62073")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HYPERLINK("./new_k5/query_cmdrels_weight_analyze/1_1_1/au_620930.xlsx","au_620930")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HYPERLINK("./new_k5/query_cmdrels_weight_analyze/1_1_1/au_62492.xlsx","au_62492")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HYPERLINK("./new_k5/query_cmdrels_weight_analyze/1_1_1/au_626078.xlsx","au_626078")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HYPERLINK("./new_k5/query_cmdrels_weight_analyze/1_1_1/au_636944.xlsx","au_636944")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HYPERLINK("./new_k5/query_cmdrels_weight_analyze/1_1_1/au_648603.xlsx","au_648603")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HYPERLINK("./new_k5/query_cmdrels_weight_analyze/1_1_1/au_65331.xlsx","au_65331")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HYPERLINK("./new_k5/query_cmdrels_weight_analyze/1_1_1/au_66000.xlsx","au_66000")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HYPERLINK("./new_k5/query_cmdrels_weight_analyze/1_1_1/au_660846.xlsx","au_660846")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HYPERLINK("./new_k5/query_cmdrels_weight_analyze/1_1_1/au_662935.xlsx","au_662935")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HYPERLINK("./new_k5/query_cmdrels_weight_analyze/1_1_1/au_67663.xlsx","au_67663")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HYPERLINK("./new_k5/query_cmdrels_weight_analyze/1_1_1/au_68028.xlsx","au_68028")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HYPERLINK("./new_k5/query_cmdrels_weight_analyze/1_1_1/au_681312.xlsx","au_681312")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HYPERLINK("./new_k5/query_cmdrels_weight_analyze/1_1_1/au_686239.xlsx","au_686239")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HYPERLINK("./new_k5/query_cmdrels_weight_analyze/1_1_1/au_68809.xlsx","au_68809")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HYPERLINK("./new_k5/query_cmdrels_weight_analyze/1_1_1/au_69556.xlsx","au_69556")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HYPERLINK("./new_k5/query_cmdrels_weight_analyze/1_1_1/au_698993.xlsx","au_698993")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HYPERLINK("./new_k5/query_cmdrels_weight_analyze/1_1_1/au_707881.xlsx","au_707881")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HYPERLINK("./new_k5/query_cmdrels_weight_analyze/1_1_1/au_709594.xlsx","au_709594")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HYPERLINK("./new_k5/query_cmdrels_weight_analyze/1_1_1/au_71309.xlsx","au_71309")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HYPERLINK("./new_k5/query_cmdrels_weight_analyze/1_1_1/au_7138.xlsx","au_7138")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HYPERLINK("./new_k5/query_cmdrels_weight_analyze/1_1_1/au_72549.xlsx","au_72549")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HYPERLINK("./new_k5/query_cmdrels_weight_analyze/1_1_1/au_740805.xlsx","au_740805")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HYPERLINK("./new_k5/query_cmdrels_weight_analyze/1_1_1/au_760796.xlsx","au_760796")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HYPERLINK("./new_k5/query_cmdrels_weight_analyze/1_1_1/au_762846.xlsx","au_762846")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HYPERLINK("./new_k5/query_cmdrels_weight_analyze/1_1_1/au_767786.xlsx","au_767786")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HYPERLINK("./new_k5/query_cmdrels_weight_analyze/1_1_1/au_778906.xlsx","au_778906")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HYPERLINK("./new_k5/query_cmdrels_weight_analyze/1_1_1/au_818929.xlsx","au_818929")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HYPERLINK("./new_k5/query_cmdrels_weight_analyze/1_1_1/au_844876.xlsx","au_844876")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HYPERLINK("./new_k5/query_cmdrels_weight_analyze/1_1_1/au_85318.xlsx","au_85318")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HYPERLINK("./new_k5/query_cmdrels_weight_analyze/1_1_1/au_854332.xlsx","au_854332")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HYPERLINK("./new_k5/query_cmdrels_weight_analyze/1_1_1/au_854373.xlsx","au_854373")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HYPERLINK("./new_k5/query_cmdrels_weight_analyze/1_1_1/au_86843.xlsx","au_86843")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HYPERLINK("./new_k5/query_cmdrels_weight_analyze/1_1_1/au_88108.xlsx","au_88108")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HYPERLINK("./new_k5/query_cmdrels_weight_analyze/1_1_1/au_90214.xlsx","au_90214")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HYPERLINK("./new_k5/query_cmdrels_weight_analyze/1_1_1/au_90339.xlsx","au_90339")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HYPERLINK("./new_k5/query_cmdrels_weight_analyze/1_1_1/au_91286.xlsx","au_91286")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HYPERLINK("./new_k5/query_cmdrels_weight_analyze/1_1_1/au_9135.xlsx","au_9135")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HYPERLINK("./new_k5/query_cmdrels_weight_analyze/1_1_1/au_935569.xlsx","au_935569")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HYPERLINK("./new_k5/query_cmdrels_weight_analyze/1_1_1/au_97936.xlsx","au_97936")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HYPERLINK("./new_k5/query_cmdrels_weight_analyze/1_1_1/so_10235778.xlsx","so_10235778")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HYPERLINK("./new_k5/query_cmdrels_weight_analyze/1_1_1/so_1045910.xlsx","so_1045910")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HYPERLINK("./new_k5/query_cmdrels_weight_analyze/1_1_1/so_10557360.xlsx","so_10557360")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HYPERLINK("./new_k5/query_cmdrels_weight_analyze/1_1_1/so_1058047.xlsx","so_1058047")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HYPERLINK("./new_k5/query_cmdrels_weight_analyze/1_1_1/so_10829402.xlsx","so_10829402")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HYPERLINK("./new_k5/query_cmdrels_weight_analyze/1_1_1/so_1088098.xlsx","so_1088098")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HYPERLINK("./new_k5/query_cmdrels_weight_analyze/1_1_1/so_10990949.xlsx","so_10990949")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HYPERLINK("./new_k5/query_cmdrels_weight_analyze/1_1_1/so_11211705.xlsx","so_11211705")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HYPERLINK("./new_k5/query_cmdrels_weight_analyze/1_1_1/so_112932.xlsx","so_112932")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HYPERLINK("./new_k5/query_cmdrels_weight_analyze/1_1_1/so_11392189.xlsx","so_11392189")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HYPERLINK("./new_k5/query_cmdrels_weight_analyze/1_1_1/so_1183183.xlsx","so_1183183")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HYPERLINK("./new_k5/query_cmdrels_weight_analyze/1_1_1/so_1194882.xlsx","so_1194882")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HYPERLINK("./new_k5/query_cmdrels_weight_analyze/1_1_1/so_12120935.xlsx","so_12120935")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HYPERLINK("./new_k5/query_cmdrels_weight_analyze/1_1_1/so_12313384.xlsx","so_12313384")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HYPERLINK("./new_k5/query_cmdrels_weight_analyze/1_1_1/so_12392598.xlsx","so_12392598")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HYPERLINK("./new_k5/query_cmdrels_weight_analyze/1_1_1/so_1241801.xlsx","so_1241801")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HYPERLINK("./new_k5/query_cmdrels_weight_analyze/1_1_1/so_12522269.xlsx","so_12522269")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HYPERLINK("./new_k5/query_cmdrels_weight_analyze/1_1_1/so_1293907.xlsx","so_1293907")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HYPERLINK("./new_k5/query_cmdrels_weight_analyze/1_1_1/so_13428910.xlsx","so_13428910")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HYPERLINK("./new_k5/query_cmdrels_weight_analyze/1_1_1/so_135688.xlsx","so_135688")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HYPERLINK("./new_k5/query_cmdrels_weight_analyze/1_1_1/so_13778273.xlsx","so_13778273")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HYPERLINK("./new_k5/query_cmdrels_weight_analyze/1_1_1/so_1405611.xlsx","so_1405611")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HYPERLINK("./new_k5/query_cmdrels_weight_analyze/1_1_1/so_14300794.xlsx","so_14300794")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HYPERLINK("./new_k5/query_cmdrels_weight_analyze/1_1_1/so_143791.xlsx","so_143791")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HYPERLINK("./new_k5/query_cmdrels_weight_analyze/1_1_1/so_14750650.xlsx","so_14750650")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HYPERLINK("./new_k5/query_cmdrels_weight_analyze/1_1_1/so_14978411.xlsx","so_14978411")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HYPERLINK("./new_k5/query_cmdrels_weight_analyze/1_1_1/so_15236308.xlsx","so_15236308")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HYPERLINK("./new_k5/query_cmdrels_weight_analyze/1_1_1/so_15286947.xlsx","so_15286947")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HYPERLINK("./new_k5/query_cmdrels_weight_analyze/1_1_1/so_15402770.xlsx","so_15402770")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HYPERLINK("./new_k5/query_cmdrels_weight_analyze/1_1_1/so_1570262.xlsx","so_1570262")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HYPERLINK("./new_k5/query_cmdrels_weight_analyze/1_1_1/so_1583219.xlsx","so_1583219")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HYPERLINK("./new_k5/query_cmdrels_weight_analyze/1_1_1/so_15872543.xlsx","so_15872543")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HYPERLINK("./new_k5/query_cmdrels_weight_analyze/1_1_1/so_16038087.xlsx","so_16038087")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HYPERLINK("./new_k5/query_cmdrels_weight_analyze/1_1_1/so_16212656.xlsx","so_16212656")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HYPERLINK("./new_k5/query_cmdrels_weight_analyze/1_1_1/so_16575419.xlsx","so_16575419")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HYPERLINK("./new_k5/query_cmdrels_weight_analyze/1_1_1/so_17582768.xlsx","so_17582768")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HYPERLINK("./new_k5/query_cmdrels_weight_analyze/1_1_1/so_17607612.xlsx","so_17607612")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HYPERLINK("./new_k5/query_cmdrels_weight_analyze/1_1_1/so_17829785.xlsx","so_17829785")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HYPERLINK("./new_k5/query_cmdrels_weight_analyze/1_1_1/so_1839841.xlsx","so_1839841")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HYPERLINK("./new_k5/query_cmdrels_weight_analyze/1_1_1/so_18468716.xlsx","so_18468716")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HYPERLINK("./new_k5/query_cmdrels_weight_analyze/1_1_1/so_19196105.xlsx","so_19196105")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HYPERLINK("./new_k5/query_cmdrels_weight_analyze/1_1_1/so_19482123.xlsx","so_19482123")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HYPERLINK("./new_k5/query_cmdrels_weight_analyze/1_1_1/so_1975849.xlsx","so_1975849")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HYPERLINK("./new_k5/query_cmdrels_weight_analyze/1_1_1/so_212528.xlsx","so_212528")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HYPERLINK("./new_k5/query_cmdrels_weight_analyze/1_1_1/so_21620406.xlsx","so_21620406")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HYPERLINK("./new_k5/query_cmdrels_weight_analyze/1_1_1/so_23509348.xlsx","so_23509348")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HYPERLINK("./new_k5/query_cmdrels_weight_analyze/1_1_1/so_24058544.xlsx","so_24058544")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HYPERLINK("./new_k5/query_cmdrels_weight_analyze/1_1_1/so_24283097.xlsx","so_24283097")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HYPERLINK("./new_k5/query_cmdrels_weight_analyze/1_1_1/so_26256279.xlsx","so_26256279")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HYPERLINK("./new_k5/query_cmdrels_weight_analyze/1_1_1/so_26331651.xlsx","so_26331651")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HYPERLINK("./new_k5/query_cmdrels_weight_analyze/1_1_1/so_26988262.xlsx","so_26988262")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HYPERLINK("./new_k5/query_cmdrels_weight_analyze/1_1_1/so_27238411.xlsx","so_27238411")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HYPERLINK("./new_k5/query_cmdrels_weight_analyze/1_1_1/so_27943059.xlsx","so_27943059")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HYPERLINK("./new_k5/query_cmdrels_weight_analyze/1_1_1/so_28869004.xlsx","so_28869004")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HYPERLINK("./new_k5/query_cmdrels_weight_analyze/1_1_1/so_2973624.xlsx","so_2973624")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HYPERLINK("./new_k5/query_cmdrels_weight_analyze/1_1_1/so_30177455.xlsx","so_30177455")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HYPERLINK("./new_k5/query_cmdrels_weight_analyze/1_1_1/so_30251889.xlsx","so_30251889")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HYPERLINK("./new_k5/query_cmdrels_weight_analyze/1_1_1/so_305035.xlsx","so_305035")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HYPERLINK("./new_k5/query_cmdrels_weight_analyze/1_1_1/so_36249744.xlsx","so_36249744")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HYPERLINK("./new_k5/query_cmdrels_weight_analyze/1_1_1/so_3643848.xlsx","so_3643848")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HYPERLINK("./new_k5/query_cmdrels_weight_analyze/1_1_1/so_3667329.xlsx","so_3667329")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HYPERLINK("./new_k5/query_cmdrels_weight_analyze/1_1_1/so_369758.xlsx","so_369758")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HYPERLINK("./new_k5/query_cmdrels_weight_analyze/1_1_1/so_3756323.xlsx","so_3756323")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HYPERLINK("./new_k5/query_cmdrels_weight_analyze/1_1_1/so_3767267.xlsx","so_3767267")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HYPERLINK("./new_k5/query_cmdrels_weight_analyze/1_1_1/so_3833578.xlsx","so_3833578")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HYPERLINK("./new_k5/query_cmdrels_weight_analyze/1_1_1/so_3891076.xlsx","so_3891076")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HYPERLINK("./new_k5/query_cmdrels_weight_analyze/1_1_1/so_3963085.xlsx","so_3963085")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HYPERLINK("./new_k5/query_cmdrels_weight_analyze/1_1_1/so_4325216.xlsx","so_4325216")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HYPERLINK("./new_k5/query_cmdrels_weight_analyze/1_1_1/so_448005.xlsx","so_448005")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HYPERLINK("./new_k5/query_cmdrels_weight_analyze/1_1_1/so_4921879.xlsx","so_4921879")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HYPERLINK("./new_k5/query_cmdrels_weight_analyze/1_1_1/so_4922943.xlsx","so_4922943")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HYPERLINK("./new_k5/query_cmdrels_weight_analyze/1_1_1/so_5119946.xlsx","so_5119946")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HYPERLINK("./new_k5/query_cmdrels_weight_analyze/1_1_1/so_5164985.xlsx","so_5164985")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HYPERLINK("./new_k5/query_cmdrels_weight_analyze/1_1_1/so_5306153.xlsx","so_5306153")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HYPERLINK("./new_k5/query_cmdrels_weight_analyze/1_1_1/so_5566310.xlsx","so_5566310")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HYPERLINK("./new_k5/query_cmdrels_weight_analyze/1_1_1/so_5927369.xlsx","so_5927369")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HYPERLINK("./new_k5/query_cmdrels_weight_analyze/1_1_1/so_5947742.xlsx","so_5947742")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HYPERLINK("./new_k5/query_cmdrels_weight_analyze/1_1_1/so_614795.xlsx","so_614795")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HYPERLINK("./new_k5/query_cmdrels_weight_analyze/1_1_1/so_6207573.xlsx","so_6207573")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HYPERLINK("./new_k5/query_cmdrels_weight_analyze/1_1_1/so_6283167.xlsx","so_6283167")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HYPERLINK("./new_k5/query_cmdrels_weight_analyze/1_1_1/so_6329505.xlsx","so_6329505")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HYPERLINK("./new_k5/query_cmdrels_weight_analyze/1_1_1/so_6423532.xlsx","so_6423532")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HYPERLINK("./new_k5/query_cmdrels_weight_analyze/1_1_1/so_669438.xlsx","so_669438")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HYPERLINK("./new_k5/query_cmdrels_weight_analyze/1_1_1/so_7052875.xlsx","so_7052875")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HYPERLINK("./new_k5/query_cmdrels_weight_analyze/1_1_1/so_7221757.xlsx","so_7221757")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HYPERLINK("./new_k5/query_cmdrels_weight_analyze/1_1_1/so_750604.xlsx","so_750604")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HYPERLINK("./new_k5/query_cmdrels_weight_analyze/1_1_1/so_7575267.xlsx","so_7575267")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HYPERLINK("./new_k5/query_cmdrels_weight_analyze/1_1_1/so_7698488.xlsx","so_7698488")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HYPERLINK("./new_k5/query_cmdrels_weight_analyze/1_1_1/so_801095.xlsx","so_801095")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HYPERLINK("./new_k5/query_cmdrels_weight_analyze/1_1_1/so_8249705.xlsx","so_8249705")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HYPERLINK("./new_k5/query_cmdrels_weight_analyze/1_1_1/so_8423541.xlsx","so_8423541")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HYPERLINK("./new_k5/query_cmdrels_weight_analyze/1_1_1/so_8654051.xlsx","so_8654051")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HYPERLINK("./new_k5/query_cmdrels_weight_analyze/1_1_1/so_890262.xlsx","so_890262")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HYPERLINK("./new_k5/query_cmdrels_weight_analyze/1_1_1/so_893585.xlsx","so_893585")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HYPERLINK("./new_k5/query_cmdrels_weight_analyze/1_1_1/so_9223460.xlsx","so_9223460")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HYPERLINK("./new_k5/query_cmdrels_weight_analyze/1_1_1/so_9245638.xlsx","so_9245638")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HYPERLINK("./new_k5/query_cmdrels_weight_analyze/1_1_1/so_9304953.xlsx","so_9304953")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HYPERLINK("./new_k5/query_cmdrels_weight_analyze/1_1_1/so_9361816.xlsx","so_9361816")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HYPERLINK("./new_k5/query_cmdrels_weight_analyze/1_1_1/su_116617.xlsx","su_116617")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HYPERLINK("./new_k5/query_cmdrels_weight_analyze/1_1_1/su_120045.xlsx","su_120045")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HYPERLINK("./new_k5/query_cmdrels_weight_analyze/1_1_1/su_127863.xlsx","su_127863")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HYPERLINK("./new_k5/query_cmdrels_weight_analyze/1_1_1/su_135498.xlsx","su_135498")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HYPERLINK("./new_k5/query_cmdrels_weight_analyze/1_1_1/su_147027.xlsx","su_147027")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HYPERLINK("./new_k5/query_cmdrels_weight_analyze/1_1_1/su_151911.xlsx","su_151911")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HYPERLINK("./new_k5/query_cmdrels_weight_analyze/1_1_1/su_153415.xlsx","su_153415")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HYPERLINK("./new_k5/query_cmdrels_weight_analyze/1_1_1/su_156189.xlsx","su_156189")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HYPERLINK("./new_k5/query_cmdrels_weight_analyze/1_1_1/su_161531.xlsx","su_161531")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HYPERLINK("./new_k5/query_cmdrels_weight_analyze/1_1_1/su_204209.xlsx","su_204209")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HYPERLINK("./new_k5/query_cmdrels_weight_analyze/1_1_1/su_214390.xlsx","su_214390")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HYPERLINK("./new_k5/query_cmdrels_weight_analyze/1_1_1/su_215483.xlsx","su_215483")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HYPERLINK("./new_k5/query_cmdrels_weight_analyze/1_1_1/su_215504.xlsx","su_215504")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HYPERLINK("./new_k5/query_cmdrels_weight_analyze/1_1_1/su_227385.xlsx","su_227385")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HYPERLINK("./new_k5/query_cmdrels_weight_analyze/1_1_1/su_273254.xlsx","su_273254")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HYPERLINK("./new_k5/query_cmdrels_weight_analyze/1_1_1/su_294161.xlsx","su_294161")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HYPERLINK("./new_k5/query_cmdrels_weight_analyze/1_1_1/su_302396.xlsx","su_302396")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HYPERLINK("./new_k5/query_cmdrels_weight_analyze/1_1_1/su_303981.xlsx","su_303981")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HYPERLINK("./new_k5/query_cmdrels_weight_analyze/1_1_1/su_305128.xlsx","su_305128")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HYPERLINK("./new_k5/query_cmdrels_weight_analyze/1_1_1/su_31512.xlsx","su_31512")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HYPERLINK("./new_k5/query_cmdrels_weight_analyze/1_1_1/su_380520.xlsx","su_380520")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HYPERLINK("./new_k5/query_cmdrels_weight_analyze/1_1_1/su_38981.xlsx","su_38981")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HYPERLINK("./new_k5/query_cmdrels_weight_analyze/1_1_1/su_437330.xlsx","su_437330")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HYPERLINK("./new_k5/query_cmdrels_weight_analyze/1_1_1/su_441379.xlsx","su_441379")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HYPERLINK("./new_k5/query_cmdrels_weight_analyze/1_1_1/su_462788.xlsx","su_462788")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HYPERLINK("./new_k5/query_cmdrels_weight_analyze/1_1_1/su_626606.xlsx","su_626606")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HYPERLINK("./new_k5/query_cmdrels_weight_analyze/1_1_1/su_634469.xlsx","su_634469")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HYPERLINK("./new_k5/query_cmdrels_weight_analyze/1_1_1/su_638616.xlsx","su_638616")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HYPERLINK("./new_k5/query_cmdrels_weight_analyze/1_1_1/su_678113.xlsx","su_678113")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HYPERLINK("./new_k5/query_cmdrels_weight_analyze/1_1_1/su_686394.xlsx","su_686394")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HYPERLINK("./new_k5/query_cmdrels_weight_analyze/1_1_1/su_716795.xlsx","su_716795")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HYPERLINK("./new_k5/query_cmdrels_weight_analyze/1_1_1/su_758463.xlsx","su_758463")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HYPERLINK("./new_k5/query_cmdrels_weight_analyze/1_1_1/su_766437.xlsx","su_766437")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HYPERLINK("./new_k5/query_cmdrels_weight_analyze/1_1_1/su_904001.xlsx","su_904001")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HYPERLINK("./new_k5/query_cmdrels_weight_analyze/1_1_1/ul_100959.xlsx","ul_100959")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HYPERLINK("./new_k5/query_cmdrels_weight_analyze/1_1_1/ul_101073.xlsx","ul_101073")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HYPERLINK("./new_k5/query_cmdrels_weight_analyze/1_1_1/ul_101237.xlsx","ul_101237")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HYPERLINK("./new_k5/query_cmdrels_weight_analyze/1_1_1/ul_102752.xlsx","ul_102752")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HYPERLINK("./new_k5/query_cmdrels_weight_analyze/1_1_1/ul_108174.xlsx","ul_108174")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HYPERLINK("./new_k5/query_cmdrels_weight_analyze/1_1_1/ul_109536.xlsx","ul_109536")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HYPERLINK("./new_k5/query_cmdrels_weight_analyze/1_1_1/ul_112050.xlsx","ul_112050")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HYPERLINK("./new_k5/query_cmdrels_weight_analyze/1_1_1/ul_116070.xlsx","ul_116070")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HYPERLINK("./new_k5/query_cmdrels_weight_analyze/1_1_1/ul_11851.xlsx","ul_11851")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HYPERLINK("./new_k5/query_cmdrels_weight_analyze/1_1_1/ul_119126.xlsx","ul_119126")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HYPERLINK("./new_k5/query_cmdrels_weight_analyze/1_1_1/ul_121718.xlsx","ul_121718")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HYPERLINK("./new_k5/query_cmdrels_weight_analyze/1_1_1/ul_12227.xlsx","ul_12227")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HYPERLINK("./new_k5/query_cmdrels_weight_analyze/1_1_1/ul_12453.xlsx","ul_12453")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HYPERLINK("./new_k5/query_cmdrels_weight_analyze/1_1_1/ul_12535.xlsx","ul_12535")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HYPERLINK("./new_k5/query_cmdrels_weight_analyze/1_1_1/ul_127066.xlsx","ul_127066")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HYPERLINK("./new_k5/query_cmdrels_weight_analyze/1_1_1/ul_128953.xlsx","ul_128953")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HYPERLINK("./new_k5/query_cmdrels_weight_analyze/1_1_1/ul_134829.xlsx","ul_134829")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HYPERLINK("./new_k5/query_cmdrels_weight_analyze/1_1_1/ul_136371.xlsx","ul_136371")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HYPERLINK("./new_k5/query_cmdrels_weight_analyze/1_1_1/ul_136884.xlsx","ul_136884")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HYPERLINK("./new_k5/query_cmdrels_weight_analyze/1_1_1/ul_138398.xlsx","ul_138398")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HYPERLINK("./new_k5/query_cmdrels_weight_analyze/1_1_1/ul_139271.xlsx","ul_139271")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HYPERLINK("./new_k5/query_cmdrels_weight_analyze/1_1_1/ul_140482.xlsx","ul_140482")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HYPERLINK("./new_k5/query_cmdrels_weight_analyze/1_1_1/ul_14191.xlsx","ul_14191")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HYPERLINK("./new_k5/query_cmdrels_weight_analyze/1_1_1/ul_145929.xlsx","ul_145929")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HYPERLINK("./new_k5/query_cmdrels_weight_analyze/1_1_1/ul_148985.xlsx","ul_148985")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HYPERLINK("./new_k5/query_cmdrels_weight_analyze/1_1_1/ul_15405.xlsx","ul_15405")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HYPERLINK("./new_k5/query_cmdrels_weight_analyze/1_1_1/ul_155551.xlsx","ul_155551")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HYPERLINK("./new_k5/query_cmdrels_weight_analyze/1_1_1/ul_159672.xlsx","ul_159672")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HYPERLINK("./new_k5/query_cmdrels_weight_analyze/1_1_1/ul_163845.xlsx","ul_163845")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HYPERLINK("./new_k5/query_cmdrels_weight_analyze/1_1_1/ul_16407.xlsx","ul_16407")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HYPERLINK("./new_k5/query_cmdrels_weight_analyze/1_1_1/ul_166558.xlsx","ul_166558")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HYPERLINK("./new_k5/query_cmdrels_weight_analyze/1_1_1/ul_171314.xlsx","ul_171314")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HYPERLINK("./new_k5/query_cmdrels_weight_analyze/1_1_1/ul_182032.xlsx","ul_182032")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HYPERLINK("./new_k5/query_cmdrels_weight_analyze/1_1_1/ul_19344.xlsx","ul_19344")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HYPERLINK("./new_k5/query_cmdrels_weight_analyze/1_1_1/ul_19369.xlsx","ul_19369")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HYPERLINK("./new_k5/query_cmdrels_weight_analyze/1_1_1/ul_19485.xlsx","ul_19485")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HYPERLINK("./new_k5/query_cmdrels_weight_analyze/1_1_1/ul_20370.xlsx","ul_20370")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15">
      <c r="A376" t="str">
        <f>HYPERLINK("./new_k5/query_cmdrels_weight_analyze/1_1_1/ul_211817.xlsx","ul_211817")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HYPERLINK("./new_k5/query_cmdrels_weight_analyze/1_1_1/ul_212925.xlsx","ul_212925")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HYPERLINK("./new_k5/query_cmdrels_weight_analyze/1_1_1/ul_21471.xlsx","ul_21471")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HYPERLINK("./new_k5/query_cmdrels_weight_analyze/1_1_1/ul_22545.xlsx","ul_22545")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HYPERLINK("./new_k5/query_cmdrels_weight_analyze/1_1_1/ul_230481.xlsx","ul_230481")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HYPERLINK("./new_k5/query_cmdrels_weight_analyze/1_1_1/ul_230673.xlsx","ul_230673")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HYPERLINK("./new_k5/query_cmdrels_weight_analyze/1_1_1/ul_230800.xlsx","ul_230800")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HYPERLINK("./new_k5/query_cmdrels_weight_analyze/1_1_1/ul_232384.xlsx","ul_232384")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HYPERLINK("./new_k5/query_cmdrels_weight_analyze/1_1_1/ul_24441.xlsx","ul_24441")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HYPERLINK("./new_k5/query_cmdrels_weight_analyze/1_1_1/ul_246535.xlsx","ul_246535")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HYPERLINK("./new_k5/query_cmdrels_weight_analyze/1_1_1/ul_259791.xlsx","ul_259791")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HYPERLINK("./new_k5/query_cmdrels_weight_analyze/1_1_1/ul_273971.xlsx","ul_273971")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HYPERLINK("./new_k5/query_cmdrels_weight_analyze/1_1_1/ul_28553.xlsx","ul_28553")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HYPERLINK("./new_k5/query_cmdrels_weight_analyze/1_1_1/ul_288521.xlsx","ul_288521")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HYPERLINK("./new_k5/query_cmdrels_weight_analyze/1_1_1/ul_32290.xlsx","ul_32290")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HYPERLINK("./new_k5/query_cmdrels_weight_analyze/1_1_1/ul_328882.xlsx","ul_328882")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HYPERLINK("./new_k5/query_cmdrels_weight_analyze/1_1_1/ul_35131.xlsx","ul_35131")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HYPERLINK("./new_k5/query_cmdrels_weight_analyze/1_1_1/ul_35333.xlsx","ul_35333")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HYPERLINK("./new_k5/query_cmdrels_weight_analyze/1_1_1/ul_35711.xlsx","ul_35711")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HYPERLINK("./new_k5/query_cmdrels_weight_analyze/1_1_1/ul_3575.xlsx","ul_3575")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HYPERLINK("./new_k5/query_cmdrels_weight_analyze/1_1_1/ul_35832.xlsx","ul_35832")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HYPERLINK("./new_k5/query_cmdrels_weight_analyze/1_1_1/ul_370318.xlsx","ul_370318")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HYPERLINK("./new_k5/query_cmdrels_weight_analyze/1_1_1/ul_37329.xlsx","ul_37329")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HYPERLINK("./new_k5/query_cmdrels_weight_analyze/1_1_1/ul_38209.xlsx","ul_38209")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HYPERLINK("./new_k5/query_cmdrels_weight_analyze/1_1_1/ul_41246.xlsx","ul_41246")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HYPERLINK("./new_k5/query_cmdrels_weight_analyze/1_1_1/ul_41362.xlsx","ul_41362")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HYPERLINK("./new_k5/query_cmdrels_weight_analyze/1_1_1/ul_48200.xlsx","ul_48200")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HYPERLINK("./new_k5/query_cmdrels_weight_analyze/1_1_1/ul_50098.xlsx","ul_50098")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HYPERLINK("./new_k5/query_cmdrels_weight_analyze/1_1_1/ul_50785.xlsx","ul_50785")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HYPERLINK("./new_k5/query_cmdrels_weight_analyze/1_1_1/ul_5085.xlsx","ul_5085")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HYPERLINK("./new_k5/query_cmdrels_weight_analyze/1_1_1/ul_53737.xlsx","ul_53737")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HYPERLINK("./new_k5/query_cmdrels_weight_analyze/1_1_1/ul_55125.xlsx","ul_55125")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HYPERLINK("./new_k5/query_cmdrels_weight_analyze/1_1_1/ul_56453.xlsx","ul_56453")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HYPERLINK("./new_k5/query_cmdrels_weight_analyze/1_1_1/ul_63648.xlsx","ul_63648")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HYPERLINK("./new_k5/query_cmdrels_weight_analyze/1_1_1/ul_6402.xlsx","ul_6402")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HYPERLINK("./new_k5/query_cmdrels_weight_analyze/1_1_1/ul_65106.xlsx","ul_65106")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HYPERLINK("./new_k5/query_cmdrels_weight_analyze/1_1_1/ul_65932.xlsx","ul_65932")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HYPERLINK("./new_k5/query_cmdrels_weight_analyze/1_1_1/ul_6596.xlsx","ul_6596")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HYPERLINK("./new_k5/query_cmdrels_weight_analyze/1_1_1/ul_67503.xlsx","ul_67503")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HYPERLINK("./new_k5/query_cmdrels_weight_analyze/1_1_1/ul_67592.xlsx","ul_67592")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HYPERLINK("./new_k5/query_cmdrels_weight_analyze/1_1_1/ul_70581.xlsx","ul_70581")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HYPERLINK("./new_k5/query_cmdrels_weight_analyze/1_1_1/ul_70614.xlsx","ul_70614")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HYPERLINK("./new_k5/query_cmdrels_weight_analyze/1_1_1/ul_71465.xlsx","ul_71465")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HYPERLINK("./new_k5/query_cmdrels_weight_analyze/1_1_1/ul_7226.xlsx","ul_7226")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HYPERLINK("./new_k5/query_cmdrels_weight_analyze/1_1_1/ul_78182.xlsx","ul_78182")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0.25</v>
      </c>
    </row>
    <row r="421" spans="1:7" x14ac:dyDescent="0.15">
      <c r="A421" t="str">
        <f>HYPERLINK("./new_k5/query_cmdrels_weight_analyze/1_1_1/ul_79678.xlsx","ul_79678")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HYPERLINK("./new_k5/query_cmdrels_weight_analyze/1_1_1/ul_79702.xlsx","ul_79702")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HYPERLINK("./new_k5/query_cmdrels_weight_analyze/1_1_1/ul_83593.xlsx","ul_83593")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HYPERLINK("./new_k5/query_cmdrels_weight_analyze/1_1_1/ul_84381.xlsx","ul_84381")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HYPERLINK("./new_k5/query_cmdrels_weight_analyze/1_1_1/ul_85180.xlsx","ul_85180")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HYPERLINK("./new_k5/query_cmdrels_weight_analyze/1_1_1/ul_86071.xlsx","ul_86071")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HYPERLINK("./new_k5/query_cmdrels_weight_analyze/1_1_1/ul_86729.xlsx","ul_86729")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HYPERLINK("./new_k5/query_cmdrels_weight_analyze/1_1_1/ul_88824.xlsx","ul_88824")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HYPERLINK("./new_k5/query_cmdrels_weight_analyze/1_1_1/ul_8945.xlsx","ul_8945")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HYPERLINK("./new_k5/query_cmdrels_weight_analyze/1_1_1/ul_89933.xlsx","ul_89933")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HYPERLINK("./new_k5/query_cmdrels_weight_analyze/1_1_1/ul_91297.xlsx","ul_91297")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HYPERLINK("./new_k5/query_cmdrels_weight_analyze/1_1_1/ul_9252.xlsx","ul_9252")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HYPERLINK("./new_k5/query_cmdrels_weight_analyze/1_1_1/ul_92560.xlsx","ul_92560")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HYPERLINK("./new_k5/query_cmdrels_weight_analyze/1_1_1/ul_92799.xlsx","ul_92799")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HYPERLINK("./new_k5/query_cmdrels_weight_analyze/1_1_1/ul_93139.xlsx","ul_93139")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HYPERLINK("./new_k5/query_cmdrels_weight_analyze/1_1_1/ul_98461.xlsx","ul_98461")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HYPERLINK("./new_k5/query_cmdrels_weight_analyze/0.2_0.1_0.7/au_102733.xlsx","au_102733")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HYPERLINK("./new_k5/query_cmdrels_weight_analyze/0.2_0.1_0.7/au_1029436.xlsx","au_1029436")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HYPERLINK("./new_k5/query_cmdrels_weight_analyze/0.2_0.1_0.7/au_1029502.xlsx","au_1029502")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HYPERLINK("./new_k5/query_cmdrels_weight_analyze/0.2_0.1_0.7/au_1029531.xlsx","au_1029531")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HYPERLINK("./new_k5/query_cmdrels_weight_analyze/0.2_0.1_0.7/au_104542.xlsx","au_104542")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HYPERLINK("./new_k5/query_cmdrels_weight_analyze/0.2_0.1_0.7/au_109070.xlsx","au_109070")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HYPERLINK("./new_k5/query_cmdrels_weight_analyze/0.2_0.1_0.7/au_109381.xlsx","au_109381")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HYPERLINK("./new_k5/query_cmdrels_weight_analyze/0.2_0.1_0.7/au_110477.xlsx","au_110477")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HYPERLINK("./new_k5/query_cmdrels_weight_analyze/0.2_0.1_0.7/au_111678.xlsx","au_111678")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HYPERLINK("./new_k5/query_cmdrels_weight_analyze/0.2_0.1_0.7/au_112512.xlsx","au_112512")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HYPERLINK("./new_k5/query_cmdrels_weight_analyze/0.2_0.1_0.7/au_115369.xlsx","au_115369")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HYPERLINK("./new_k5/query_cmdrels_weight_analyze/0.2_0.1_0.7/au_11789.xlsx","au_11789")</f>
        <v>au_11789</v>
      </c>
      <c r="B14">
        <v>0</v>
      </c>
      <c r="C14">
        <v>0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HYPERLINK("./new_k5/query_cmdrels_weight_analyze/0.2_0.1_0.7/au_117950.xlsx","au_117950")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</v>
      </c>
    </row>
    <row r="16" spans="1:7" x14ac:dyDescent="0.15">
      <c r="A16" t="str">
        <f>HYPERLINK("./new_k5/query_cmdrels_weight_analyze/0.2_0.1_0.7/au_122113.xlsx","au_122113")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HYPERLINK("./new_k5/query_cmdrels_weight_analyze/0.2_0.1_0.7/au_123798.xlsx","au_123798")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HYPERLINK("./new_k5/query_cmdrels_weight_analyze/0.2_0.1_0.7/au_125257.xlsx","au_125257")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HYPERLINK("./new_k5/query_cmdrels_weight_analyze/0.2_0.1_0.7/au_126153.xlsx","au_126153")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HYPERLINK("./new_k5/query_cmdrels_weight_analyze/0.2_0.1_0.7/au_127326.xlsx","au_127326")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HYPERLINK("./new_k5/query_cmdrels_weight_analyze/0.2_0.1_0.7/au_128463.xlsx","au_128463")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HYPERLINK("./new_k5/query_cmdrels_weight_analyze/0.2_0.1_0.7/au_130393.xlsx","au_130393")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HYPERLINK("./new_k5/query_cmdrels_weight_analyze/0.2_0.1_0.7/au_131570.xlsx","au_131570")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HYPERLINK("./new_k5/query_cmdrels_weight_analyze/0.2_0.1_0.7/au_133318.xlsx","au_133318")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HYPERLINK("./new_k5/query_cmdrels_weight_analyze/0.2_0.1_0.7/au_133343.xlsx","au_133343")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HYPERLINK("./new_k5/query_cmdrels_weight_analyze/0.2_0.1_0.7/au_133389.xlsx","au_133389")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HYPERLINK("./new_k5/query_cmdrels_weight_analyze/0.2_0.1_0.7/au_141277.xlsx","au_141277")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HYPERLINK("./new_k5/query_cmdrels_weight_analyze/0.2_0.1_0.7/au_143819.xlsx","au_143819")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HYPERLINK("./new_k5/query_cmdrels_weight_analyze/0.2_0.1_0.7/au_145935.xlsx","au_145935")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HYPERLINK("./new_k5/query_cmdrels_weight_analyze/0.2_0.1_0.7/au_147241.xlsx","au_147241")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HYPERLINK("./new_k5/query_cmdrels_weight_analyze/0.2_0.1_0.7/au_147800.xlsx","au_147800")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HYPERLINK("./new_k5/query_cmdrels_weight_analyze/0.2_0.1_0.7/au_148321.xlsx","au_148321")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HYPERLINK("./new_k5/query_cmdrels_weight_analyze/0.2_0.1_0.7/au_148638.xlsx","au_148638")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HYPERLINK("./new_k5/query_cmdrels_weight_analyze/0.2_0.1_0.7/au_151049.xlsx","au_151049")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HYPERLINK("./new_k5/query_cmdrels_weight_analyze/0.2_0.1_0.7/au_151941.xlsx","au_151941")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HYPERLINK("./new_k5/query_cmdrels_weight_analyze/0.2_0.1_0.7/au_152297.xlsx","au_152297")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HYPERLINK("./new_k5/query_cmdrels_weight_analyze/0.2_0.1_0.7/au_153976.xlsx","au_153976")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HYPERLINK("./new_k5/query_cmdrels_weight_analyze/0.2_0.1_0.7/au_154431.xlsx","au_154431")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HYPERLINK("./new_k5/query_cmdrels_weight_analyze/0.2_0.1_0.7/au_159708.xlsx","au_159708")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HYPERLINK("./new_k5/query_cmdrels_weight_analyze/0.2_0.1_0.7/au_160869.xlsx","au_160869")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HYPERLINK("./new_k5/query_cmdrels_weight_analyze/0.2_0.1_0.7/au_161313.xlsx","au_161313")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HYPERLINK("./new_k5/query_cmdrels_weight_analyze/0.2_0.1_0.7/au_162075.xlsx","au_162075")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HYPERLINK("./new_k5/query_cmdrels_weight_analyze/0.2_0.1_0.7/au_16277.xlsx","au_16277")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HYPERLINK("./new_k5/query_cmdrels_weight_analyze/0.2_0.1_0.7/au_163155.xlsx","au_163155")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HYPERLINK("./new_k5/query_cmdrels_weight_analyze/0.2_0.1_0.7/au_164473.xlsx","au_164473")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0.2</v>
      </c>
    </row>
    <row r="46" spans="1:7" x14ac:dyDescent="0.15">
      <c r="A46" t="str">
        <f>HYPERLINK("./new_k5/query_cmdrels_weight_analyze/0.2_0.1_0.7/au_16584.xlsx","au_16584")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HYPERLINK("./new_k5/query_cmdrels_weight_analyze/0.2_0.1_0.7/au_166420.xlsx","au_166420")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HYPERLINK("./new_k5/query_cmdrels_weight_analyze/0.2_0.1_0.7/au_169473.xlsx","au_169473")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HYPERLINK("./new_k5/query_cmdrels_weight_analyze/0.2_0.1_0.7/au_169516.xlsx","au_169516")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HYPERLINK("./new_k5/query_cmdrels_weight_analyze/0.2_0.1_0.7/au_174292.xlsx","au_174292")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HYPERLINK("./new_k5/query_cmdrels_weight_analyze/0.2_0.1_0.7/au_178481.xlsx","au_178481")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HYPERLINK("./new_k5/query_cmdrels_weight_analyze/0.2_0.1_0.7/au_180925.xlsx","au_180925")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HYPERLINK("./new_k5/query_cmdrels_weight_analyze/0.2_0.1_0.7/au_187888.xlsx","au_187888")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HYPERLINK("./new_k5/query_cmdrels_weight_analyze/0.2_0.1_0.7/au_191390.xlsx","au_191390")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HYPERLINK("./new_k5/query_cmdrels_weight_analyze/0.2_0.1_0.7/au_192798.xlsx","au_192798")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HYPERLINK("./new_k5/query_cmdrels_weight_analyze/0.2_0.1_0.7/au_201775.xlsx","au_201775")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HYPERLINK("./new_k5/query_cmdrels_weight_analyze/0.2_0.1_0.7/au_204166.xlsx","au_204166")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HYPERLINK("./new_k5/query_cmdrels_weight_analyze/0.2_0.1_0.7/au_207447.xlsx","au_207447")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HYPERLINK("./new_k5/query_cmdrels_weight_analyze/0.2_0.1_0.7/au_210680.xlsx","au_210680")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HYPERLINK("./new_k5/query_cmdrels_weight_analyze/0.2_0.1_0.7/au_214246.xlsx","au_214246")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HYPERLINK("./new_k5/query_cmdrels_weight_analyze/0.2_0.1_0.7/au_214643.xlsx","au_214643")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HYPERLINK("./new_k5/query_cmdrels_weight_analyze/0.2_0.1_0.7/au_2194.xlsx","au_2194")</f>
        <v>au_2194</v>
      </c>
      <c r="B62">
        <v>0</v>
      </c>
      <c r="C62">
        <v>1</v>
      </c>
      <c r="D62">
        <v>0.33333333333333331</v>
      </c>
      <c r="E62">
        <v>1</v>
      </c>
      <c r="F62">
        <v>0.33333333333333331</v>
      </c>
      <c r="G62">
        <v>1</v>
      </c>
    </row>
    <row r="63" spans="1:7" x14ac:dyDescent="0.15">
      <c r="A63" t="str">
        <f>HYPERLINK("./new_k5/query_cmdrels_weight_analyze/0.2_0.1_0.7/au_221962.xlsx","au_221962")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HYPERLINK("./new_k5/query_cmdrels_weight_analyze/0.2_0.1_0.7/au_22608.xlsx","au_22608")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HYPERLINK("./new_k5/query_cmdrels_weight_analyze/0.2_0.1_0.7/au_230698.xlsx","au_230698")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HYPERLINK("./new_k5/query_cmdrels_weight_analyze/0.2_0.1_0.7/au_232442.xlsx","au_232442")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HYPERLINK("./new_k5/query_cmdrels_weight_analyze/0.2_0.1_0.7/au_233378.xlsx","au_233378")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HYPERLINK("./new_k5/query_cmdrels_weight_analyze/0.2_0.1_0.7/au_24027.xlsx","au_24027")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HYPERLINK("./new_k5/query_cmdrels_weight_analyze/0.2_0.1_0.7/au_246647.xlsx","au_246647")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HYPERLINK("./new_k5/query_cmdrels_weight_analyze/0.2_0.1_0.7/au_254424.xlsx","au_254424")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HYPERLINK("./new_k5/query_cmdrels_weight_analyze/0.2_0.1_0.7/au_255890.xlsx","au_255890")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0.25</v>
      </c>
    </row>
    <row r="72" spans="1:7" x14ac:dyDescent="0.15">
      <c r="A72" t="str">
        <f>HYPERLINK("./new_k5/query_cmdrels_weight_analyze/0.2_0.1_0.7/au_257248.xlsx","au_257248")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HYPERLINK("./new_k5/query_cmdrels_weight_analyze/0.2_0.1_0.7/au_259354.xlsx","au_259354")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HYPERLINK("./new_k5/query_cmdrels_weight_analyze/0.2_0.1_0.7/au_263378.xlsx","au_263378")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HYPERLINK("./new_k5/query_cmdrels_weight_analyze/0.2_0.1_0.7/au_264215.xlsx","au_264215")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HYPERLINK("./new_k5/query_cmdrels_weight_analyze/0.2_0.1_0.7/au_265176.xlsx","au_265176")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HYPERLINK("./new_k5/query_cmdrels_weight_analyze/0.2_0.1_0.7/au_275704.xlsx","au_275704")</f>
        <v>au_275704</v>
      </c>
      <c r="B77">
        <v>1</v>
      </c>
      <c r="C77">
        <v>0</v>
      </c>
      <c r="D77">
        <v>1</v>
      </c>
      <c r="E77">
        <v>0.33333333333333331</v>
      </c>
      <c r="F77">
        <v>1</v>
      </c>
      <c r="G77">
        <v>0.33333333333333331</v>
      </c>
    </row>
    <row r="78" spans="1:7" x14ac:dyDescent="0.15">
      <c r="A78" t="str">
        <f>HYPERLINK("./new_k5/query_cmdrels_weight_analyze/0.2_0.1_0.7/au_276669.xlsx","au_276669")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HYPERLINK("./new_k5/query_cmdrels_weight_analyze/0.2_0.1_0.7/au_277565.xlsx","au_277565")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HYPERLINK("./new_k5/query_cmdrels_weight_analyze/0.2_0.1_0.7/au_278403.xlsx","au_278403")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HYPERLINK("./new_k5/query_cmdrels_weight_analyze/0.2_0.1_0.7/au_28039.xlsx","au_28039")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HYPERLINK("./new_k5/query_cmdrels_weight_analyze/0.2_0.1_0.7/au_281509.xlsx","au_281509")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HYPERLINK("./new_k5/query_cmdrels_weight_analyze/0.2_0.1_0.7/au_282806.xlsx","au_282806")</f>
        <v>au_282806</v>
      </c>
      <c r="B83">
        <v>0</v>
      </c>
      <c r="C83">
        <v>0</v>
      </c>
      <c r="D83">
        <v>0.5</v>
      </c>
      <c r="E83">
        <v>0</v>
      </c>
      <c r="F83">
        <v>0.5</v>
      </c>
      <c r="G83">
        <v>0.25</v>
      </c>
    </row>
    <row r="84" spans="1:7" x14ac:dyDescent="0.15">
      <c r="A84" t="str">
        <f>HYPERLINK("./new_k5/query_cmdrels_weight_analyze/0.2_0.1_0.7/au_283559.xlsx","au_283559")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HYPERLINK("./new_k5/query_cmdrels_weight_analyze/0.2_0.1_0.7/au_285539.xlsx","au_285539")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HYPERLINK("./new_k5/query_cmdrels_weight_analyze/0.2_0.1_0.7/au_287532.xlsx","au_287532")</f>
        <v>au_287532</v>
      </c>
      <c r="B86">
        <v>0</v>
      </c>
      <c r="C86">
        <v>0</v>
      </c>
      <c r="D86">
        <v>0</v>
      </c>
      <c r="E86">
        <v>0.5</v>
      </c>
      <c r="F86">
        <v>0</v>
      </c>
      <c r="G86">
        <v>0.5</v>
      </c>
    </row>
    <row r="87" spans="1:7" x14ac:dyDescent="0.15">
      <c r="A87" t="str">
        <f>HYPERLINK("./new_k5/query_cmdrels_weight_analyze/0.2_0.1_0.7/au_294257.xlsx","au_294257")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HYPERLINK("./new_k5/query_cmdrels_weight_analyze/0.2_0.1_0.7/au_296155.xlsx","au_296155")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HYPERLINK("./new_k5/query_cmdrels_weight_analyze/0.2_0.1_0.7/au_299975.xlsx","au_299975")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HYPERLINK("./new_k5/query_cmdrels_weight_analyze/0.2_0.1_0.7/au_301096.xlsx","au_301096")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HYPERLINK("./new_k5/query_cmdrels_weight_analyze/0.2_0.1_0.7/au_303593.xlsx","au_303593")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HYPERLINK("./new_k5/query_cmdrels_weight_analyze/0.2_0.1_0.7/au_303849.xlsx","au_303849")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HYPERLINK("./new_k5/query_cmdrels_weight_analyze/0.2_0.1_0.7/au_307541.xlsx","au_307541")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HYPERLINK("./new_k5/query_cmdrels_weight_analyze/0.2_0.1_0.7/au_307688.xlsx","au_307688")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HYPERLINK("./new_k5/query_cmdrels_weight_analyze/0.2_0.1_0.7/au_309047.xlsx","au_309047")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HYPERLINK("./new_k5/query_cmdrels_weight_analyze/0.2_0.1_0.7/au_311558.xlsx","au_311558")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HYPERLINK("./new_k5/query_cmdrels_weight_analyze/0.2_0.1_0.7/au_318973.xlsx","au_318973")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HYPERLINK("./new_k5/query_cmdrels_weight_analyze/0.2_0.1_0.7/au_3205.xlsx","au_3205")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HYPERLINK("./new_k5/query_cmdrels_weight_analyze/0.2_0.1_0.7/au_323131.xlsx","au_323131")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HYPERLINK("./new_k5/query_cmdrels_weight_analyze/0.2_0.1_0.7/au_323392.xlsx","au_323392")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HYPERLINK("./new_k5/query_cmdrels_weight_analyze/0.2_0.1_0.7/au_325368.xlsx","au_325368")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HYPERLINK("./new_k5/query_cmdrels_weight_analyze/0.2_0.1_0.7/au_328162.xlsx","au_328162")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HYPERLINK("./new_k5/query_cmdrels_weight_analyze/0.2_0.1_0.7/au_330148.xlsx","au_330148")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HYPERLINK("./new_k5/query_cmdrels_weight_analyze/0.2_0.1_0.7/au_332315.xlsx","au_332315")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HYPERLINK("./new_k5/query_cmdrels_weight_analyze/0.2_0.1_0.7/au_334081.xlsx","au_334081")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HYPERLINK("./new_k5/query_cmdrels_weight_analyze/0.2_0.1_0.7/au_34077.xlsx","au_34077")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HYPERLINK("./new_k5/query_cmdrels_weight_analyze/0.2_0.1_0.7/au_341428.xlsx","au_341428")</f>
        <v>au_341428</v>
      </c>
      <c r="B107">
        <v>1</v>
      </c>
      <c r="C107">
        <v>0</v>
      </c>
      <c r="D107">
        <v>1</v>
      </c>
      <c r="E107">
        <v>0.5</v>
      </c>
      <c r="F107">
        <v>1</v>
      </c>
      <c r="G107">
        <v>0.5</v>
      </c>
    </row>
    <row r="108" spans="1:7" x14ac:dyDescent="0.15">
      <c r="A108" t="str">
        <f>HYPERLINK("./new_k5/query_cmdrels_weight_analyze/0.2_0.1_0.7/au_341584.xlsx","au_341584")</f>
        <v>au_341584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</row>
    <row r="109" spans="1:7" x14ac:dyDescent="0.15">
      <c r="A109" t="str">
        <f>HYPERLINK("./new_k5/query_cmdrels_weight_analyze/0.2_0.1_0.7/au_346864.xlsx","au_346864")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HYPERLINK("./new_k5/query_cmdrels_weight_analyze/0.2_0.1_0.7/au_351765.xlsx","au_351765")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HYPERLINK("./new_k5/query_cmdrels_weight_analyze/0.2_0.1_0.7/au_35922.xlsx","au_35922")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HYPERLINK("./new_k5/query_cmdrels_weight_analyze/0.2_0.1_0.7/au_359856.xlsx","au_359856")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HYPERLINK("./new_k5/query_cmdrels_weight_analyze/0.2_0.1_0.7/au_360423.xlsx","au_360423")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HYPERLINK("./new_k5/query_cmdrels_weight_analyze/0.2_0.1_0.7/au_36287.xlsx","au_36287")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HYPERLINK("./new_k5/query_cmdrels_weight_analyze/0.2_0.1_0.7/au_366742.xlsx","au_366742")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0.2</v>
      </c>
    </row>
    <row r="116" spans="1:7" x14ac:dyDescent="0.15">
      <c r="A116" t="str">
        <f>HYPERLINK("./new_k5/query_cmdrels_weight_analyze/0.2_0.1_0.7/au_377937.xlsx","au_377937")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HYPERLINK("./new_k5/query_cmdrels_weight_analyze/0.2_0.1_0.7/au_383997.xlsx","au_383997")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HYPERLINK("./new_k5/query_cmdrels_weight_analyze/0.2_0.1_0.7/au_3883.xlsx","au_3883")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HYPERLINK("./new_k5/query_cmdrels_weight_analyze/0.2_0.1_0.7/au_396883.xlsx","au_396883")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HYPERLINK("./new_k5/query_cmdrels_weight_analyze/0.2_0.1_0.7/au_39760.xlsx","au_39760")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HYPERLINK("./new_k5/query_cmdrels_weight_analyze/0.2_0.1_0.7/au_398818.xlsx","au_398818")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HYPERLINK("./new_k5/query_cmdrels_weight_analyze/0.2_0.1_0.7/au_400807.xlsx","au_400807")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HYPERLINK("./new_k5/query_cmdrels_weight_analyze/0.2_0.1_0.7/au_408611.xlsx","au_408611")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HYPERLINK("./new_k5/query_cmdrels_weight_analyze/0.2_0.1_0.7/au_414737.xlsx","au_414737")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HYPERLINK("./new_k5/query_cmdrels_weight_analyze/0.2_0.1_0.7/au_420722.xlsx","au_420722")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HYPERLINK("./new_k5/query_cmdrels_weight_analyze/0.2_0.1_0.7/au_423942.xlsx","au_423942")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HYPERLINK("./new_k5/query_cmdrels_weight_analyze/0.2_0.1_0.7/au_430382.xlsx","au_430382")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HYPERLINK("./new_k5/query_cmdrels_weight_analyze/0.2_0.1_0.7/au_432836.xlsx","au_432836")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HYPERLINK("./new_k5/query_cmdrels_weight_analyze/0.2_0.1_0.7/au_440326.xlsx","au_440326")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HYPERLINK("./new_k5/query_cmdrels_weight_analyze/0.2_0.1_0.7/au_442914.xlsx","au_442914")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HYPERLINK("./new_k5/query_cmdrels_weight_analyze/0.2_0.1_0.7/au_443227.xlsx","au_443227")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HYPERLINK("./new_k5/query_cmdrels_weight_analyze/0.2_0.1_0.7/au_44534.xlsx","au_44534")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HYPERLINK("./new_k5/query_cmdrels_weight_analyze/0.2_0.1_0.7/au_451805.xlsx","au_451805")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HYPERLINK("./new_k5/query_cmdrels_weight_analyze/0.2_0.1_0.7/au_464264.xlsx","au_464264")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HYPERLINK("./new_k5/query_cmdrels_weight_analyze/0.2_0.1_0.7/au_468808.xlsx","au_468808")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HYPERLINK("./new_k5/query_cmdrels_weight_analyze/0.2_0.1_0.7/au_469143.xlsx","au_469143")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HYPERLINK("./new_k5/query_cmdrels_weight_analyze/0.2_0.1_0.7/au_470237.xlsx","au_470237")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HYPERLINK("./new_k5/query_cmdrels_weight_analyze/0.2_0.1_0.7/au_473037.xlsx","au_473037")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HYPERLINK("./new_k5/query_cmdrels_weight_analyze/0.2_0.1_0.7/au_48362.xlsx","au_48362")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HYPERLINK("./new_k5/query_cmdrels_weight_analyze/0.2_0.1_0.7/au_488435.xlsx","au_488435")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HYPERLINK("./new_k5/query_cmdrels_weight_analyze/0.2_0.1_0.7/au_493826.xlsx","au_493826")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HYPERLINK("./new_k5/query_cmdrels_weight_analyze/0.2_0.1_0.7/au_502110.xlsx","au_502110")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HYPERLINK("./new_k5/query_cmdrels_weight_analyze/0.2_0.1_0.7/au_50344.xlsx","au_50344")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HYPERLINK("./new_k5/query_cmdrels_weight_analyze/0.2_0.1_0.7/au_511467.xlsx","au_511467")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HYPERLINK("./new_k5/query_cmdrels_weight_analyze/0.2_0.1_0.7/au_513046.xlsx","au_513046")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HYPERLINK("./new_k5/query_cmdrels_weight_analyze/0.2_0.1_0.7/au_517354.xlsx","au_517354")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HYPERLINK("./new_k5/query_cmdrels_weight_analyze/0.2_0.1_0.7/au_522431.xlsx","au_522431")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HYPERLINK("./new_k5/query_cmdrels_weight_analyze/0.2_0.1_0.7/au_52773.xlsx","au_52773")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HYPERLINK("./new_k5/query_cmdrels_weight_analyze/0.2_0.1_0.7/au_528411.xlsx","au_528411")</f>
        <v>au_528411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</row>
    <row r="150" spans="1:7" x14ac:dyDescent="0.15">
      <c r="A150" t="str">
        <f>HYPERLINK("./new_k5/query_cmdrels_weight_analyze/0.2_0.1_0.7/au_53263.xlsx","au_53263")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HYPERLINK("./new_k5/query_cmdrels_weight_analyze/0.2_0.1_0.7/au_53444.xlsx","au_53444")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HYPERLINK("./new_k5/query_cmdrels_weight_analyze/0.2_0.1_0.7/au_538208.xlsx","au_538208")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HYPERLINK("./new_k5/query_cmdrels_weight_analyze/0.2_0.1_0.7/au_53822.xlsx","au_53822")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HYPERLINK("./new_k5/query_cmdrels_weight_analyze/0.2_0.1_0.7/au_539243.xlsx","au_539243")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HYPERLINK("./new_k5/query_cmdrels_weight_analyze/0.2_0.1_0.7/au_558280.xlsx","au_558280")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HYPERLINK("./new_k5/query_cmdrels_weight_analyze/0.2_0.1_0.7/au_558669.xlsx","au_558669")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HYPERLINK("./new_k5/query_cmdrels_weight_analyze/0.2_0.1_0.7/au_55868.xlsx","au_55868")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HYPERLINK("./new_k5/query_cmdrels_weight_analyze/0.2_0.1_0.7/au_561.xlsx","au_561")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HYPERLINK("./new_k5/query_cmdrels_weight_analyze/0.2_0.1_0.7/au_564567.xlsx","au_564567")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HYPERLINK("./new_k5/query_cmdrels_weight_analyze/0.2_0.1_0.7/au_57994.xlsx","au_57994")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HYPERLINK("./new_k5/query_cmdrels_weight_analyze/0.2_0.1_0.7/au_589210.xlsx","au_589210")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HYPERLINK("./new_k5/query_cmdrels_weight_analyze/0.2_0.1_0.7/au_5911.xlsx","au_5911")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HYPERLINK("./new_k5/query_cmdrels_weight_analyze/0.2_0.1_0.7/au_59356.xlsx","au_59356")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HYPERLINK("./new_k5/query_cmdrels_weight_analyze/0.2_0.1_0.7/au_609850.xlsx","au_609850")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HYPERLINK("./new_k5/query_cmdrels_weight_analyze/0.2_0.1_0.7/au_61408.xlsx","au_61408")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HYPERLINK("./new_k5/query_cmdrels_weight_analyze/0.2_0.1_0.7/au_617850.xlsx","au_617850")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HYPERLINK("./new_k5/query_cmdrels_weight_analyze/0.2_0.1_0.7/au_62073.xlsx","au_62073")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HYPERLINK("./new_k5/query_cmdrels_weight_analyze/0.2_0.1_0.7/au_620930.xlsx","au_620930")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HYPERLINK("./new_k5/query_cmdrels_weight_analyze/0.2_0.1_0.7/au_62492.xlsx","au_62492")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HYPERLINK("./new_k5/query_cmdrels_weight_analyze/0.2_0.1_0.7/au_626078.xlsx","au_626078")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HYPERLINK("./new_k5/query_cmdrels_weight_analyze/0.2_0.1_0.7/au_636944.xlsx","au_636944")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HYPERLINK("./new_k5/query_cmdrels_weight_analyze/0.2_0.1_0.7/au_648603.xlsx","au_648603")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HYPERLINK("./new_k5/query_cmdrels_weight_analyze/0.2_0.1_0.7/au_65331.xlsx","au_65331")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HYPERLINK("./new_k5/query_cmdrels_weight_analyze/0.2_0.1_0.7/au_66000.xlsx","au_66000")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HYPERLINK("./new_k5/query_cmdrels_weight_analyze/0.2_0.1_0.7/au_660846.xlsx","au_660846")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HYPERLINK("./new_k5/query_cmdrels_weight_analyze/0.2_0.1_0.7/au_662935.xlsx","au_662935")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HYPERLINK("./new_k5/query_cmdrels_weight_analyze/0.2_0.1_0.7/au_67663.xlsx","au_67663")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HYPERLINK("./new_k5/query_cmdrels_weight_analyze/0.2_0.1_0.7/au_68028.xlsx","au_68028")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HYPERLINK("./new_k5/query_cmdrels_weight_analyze/0.2_0.1_0.7/au_681312.xlsx","au_681312")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HYPERLINK("./new_k5/query_cmdrels_weight_analyze/0.2_0.1_0.7/au_686239.xlsx","au_686239")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HYPERLINK("./new_k5/query_cmdrels_weight_analyze/0.2_0.1_0.7/au_68809.xlsx","au_68809")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HYPERLINK("./new_k5/query_cmdrels_weight_analyze/0.2_0.1_0.7/au_69556.xlsx","au_69556")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HYPERLINK("./new_k5/query_cmdrels_weight_analyze/0.2_0.1_0.7/au_698993.xlsx","au_698993")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HYPERLINK("./new_k5/query_cmdrels_weight_analyze/0.2_0.1_0.7/au_707881.xlsx","au_707881")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HYPERLINK("./new_k5/query_cmdrels_weight_analyze/0.2_0.1_0.7/au_709594.xlsx","au_709594")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HYPERLINK("./new_k5/query_cmdrels_weight_analyze/0.2_0.1_0.7/au_71309.xlsx","au_71309")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HYPERLINK("./new_k5/query_cmdrels_weight_analyze/0.2_0.1_0.7/au_7138.xlsx","au_7138")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HYPERLINK("./new_k5/query_cmdrels_weight_analyze/0.2_0.1_0.7/au_72549.xlsx","au_72549")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HYPERLINK("./new_k5/query_cmdrels_weight_analyze/0.2_0.1_0.7/au_740805.xlsx","au_740805")</f>
        <v>au_740805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</row>
    <row r="190" spans="1:7" x14ac:dyDescent="0.15">
      <c r="A190" t="str">
        <f>HYPERLINK("./new_k5/query_cmdrels_weight_analyze/0.2_0.1_0.7/au_760796.xlsx","au_760796")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HYPERLINK("./new_k5/query_cmdrels_weight_analyze/0.2_0.1_0.7/au_762846.xlsx","au_762846")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HYPERLINK("./new_k5/query_cmdrels_weight_analyze/0.2_0.1_0.7/au_767786.xlsx","au_767786")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HYPERLINK("./new_k5/query_cmdrels_weight_analyze/0.2_0.1_0.7/au_778906.xlsx","au_778906")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HYPERLINK("./new_k5/query_cmdrels_weight_analyze/0.2_0.1_0.7/au_818929.xlsx","au_818929")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HYPERLINK("./new_k5/query_cmdrels_weight_analyze/0.2_0.1_0.7/au_844876.xlsx","au_844876")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HYPERLINK("./new_k5/query_cmdrels_weight_analyze/0.2_0.1_0.7/au_85318.xlsx","au_85318")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HYPERLINK("./new_k5/query_cmdrels_weight_analyze/0.2_0.1_0.7/au_854332.xlsx","au_854332")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HYPERLINK("./new_k5/query_cmdrels_weight_analyze/0.2_0.1_0.7/au_854373.xlsx","au_854373")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HYPERLINK("./new_k5/query_cmdrels_weight_analyze/0.2_0.1_0.7/au_86843.xlsx","au_86843")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HYPERLINK("./new_k5/query_cmdrels_weight_analyze/0.2_0.1_0.7/au_88108.xlsx","au_88108")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0.25</v>
      </c>
    </row>
    <row r="201" spans="1:7" x14ac:dyDescent="0.15">
      <c r="A201" t="str">
        <f>HYPERLINK("./new_k5/query_cmdrels_weight_analyze/0.2_0.1_0.7/au_90214.xlsx","au_90214")</f>
        <v>au_90214</v>
      </c>
      <c r="B201">
        <v>0</v>
      </c>
      <c r="C201">
        <v>0</v>
      </c>
      <c r="D201">
        <v>0.5</v>
      </c>
      <c r="E201">
        <v>0.5</v>
      </c>
      <c r="F201">
        <v>0.5</v>
      </c>
      <c r="G201">
        <v>0.5</v>
      </c>
    </row>
    <row r="202" spans="1:7" x14ac:dyDescent="0.15">
      <c r="A202" t="str">
        <f>HYPERLINK("./new_k5/query_cmdrels_weight_analyze/0.2_0.1_0.7/au_90339.xlsx","au_90339")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HYPERLINK("./new_k5/query_cmdrels_weight_analyze/0.2_0.1_0.7/au_91286.xlsx","au_91286")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HYPERLINK("./new_k5/query_cmdrels_weight_analyze/0.2_0.1_0.7/au_9135.xlsx","au_9135")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HYPERLINK("./new_k5/query_cmdrels_weight_analyze/0.2_0.1_0.7/au_935569.xlsx","au_935569")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HYPERLINK("./new_k5/query_cmdrels_weight_analyze/0.2_0.1_0.7/au_97936.xlsx","au_97936")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HYPERLINK("./new_k5/query_cmdrels_weight_analyze/0.2_0.1_0.7/so_10235778.xlsx","so_10235778")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HYPERLINK("./new_k5/query_cmdrels_weight_analyze/0.2_0.1_0.7/so_1045910.xlsx","so_1045910")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HYPERLINK("./new_k5/query_cmdrels_weight_analyze/0.2_0.1_0.7/so_10557360.xlsx","so_10557360")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0.25</v>
      </c>
    </row>
    <row r="210" spans="1:7" x14ac:dyDescent="0.15">
      <c r="A210" t="str">
        <f>HYPERLINK("./new_k5/query_cmdrels_weight_analyze/0.2_0.1_0.7/so_1058047.xlsx","so_1058047")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HYPERLINK("./new_k5/query_cmdrels_weight_analyze/0.2_0.1_0.7/so_10829402.xlsx","so_10829402")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HYPERLINK("./new_k5/query_cmdrels_weight_analyze/0.2_0.1_0.7/so_1088098.xlsx","so_1088098")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HYPERLINK("./new_k5/query_cmdrels_weight_analyze/0.2_0.1_0.7/so_10990949.xlsx","so_10990949")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HYPERLINK("./new_k5/query_cmdrels_weight_analyze/0.2_0.1_0.7/so_11211705.xlsx","so_11211705")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HYPERLINK("./new_k5/query_cmdrels_weight_analyze/0.2_0.1_0.7/so_112932.xlsx","so_112932")</f>
        <v>so_112932</v>
      </c>
      <c r="B215">
        <v>0</v>
      </c>
      <c r="C215">
        <v>0</v>
      </c>
      <c r="D215">
        <v>0.5</v>
      </c>
      <c r="E215">
        <v>0.33333333333333331</v>
      </c>
      <c r="F215">
        <v>0.5</v>
      </c>
      <c r="G215">
        <v>0.33333333333333331</v>
      </c>
    </row>
    <row r="216" spans="1:7" x14ac:dyDescent="0.15">
      <c r="A216" t="str">
        <f>HYPERLINK("./new_k5/query_cmdrels_weight_analyze/0.2_0.1_0.7/so_11392189.xlsx","so_11392189")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HYPERLINK("./new_k5/query_cmdrels_weight_analyze/0.2_0.1_0.7/so_1183183.xlsx","so_1183183")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HYPERLINK("./new_k5/query_cmdrels_weight_analyze/0.2_0.1_0.7/so_1194882.xlsx","so_1194882")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HYPERLINK("./new_k5/query_cmdrels_weight_analyze/0.2_0.1_0.7/so_12120935.xlsx","so_12120935")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HYPERLINK("./new_k5/query_cmdrels_weight_analyze/0.2_0.1_0.7/so_12313384.xlsx","so_12313384")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HYPERLINK("./new_k5/query_cmdrels_weight_analyze/0.2_0.1_0.7/so_12392598.xlsx","so_12392598")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HYPERLINK("./new_k5/query_cmdrels_weight_analyze/0.2_0.1_0.7/so_1241801.xlsx","so_1241801")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HYPERLINK("./new_k5/query_cmdrels_weight_analyze/0.2_0.1_0.7/so_12522269.xlsx","so_12522269")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HYPERLINK("./new_k5/query_cmdrels_weight_analyze/0.2_0.1_0.7/so_1293907.xlsx","so_1293907")</f>
        <v>so_1293907</v>
      </c>
      <c r="B224">
        <v>0</v>
      </c>
      <c r="C224">
        <v>0</v>
      </c>
      <c r="D224">
        <v>0</v>
      </c>
      <c r="E224">
        <v>0.5</v>
      </c>
      <c r="F224">
        <v>0.25</v>
      </c>
      <c r="G224">
        <v>0.5</v>
      </c>
    </row>
    <row r="225" spans="1:7" x14ac:dyDescent="0.15">
      <c r="A225" t="str">
        <f>HYPERLINK("./new_k5/query_cmdrels_weight_analyze/0.2_0.1_0.7/so_13428910.xlsx","so_13428910")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HYPERLINK("./new_k5/query_cmdrels_weight_analyze/0.2_0.1_0.7/so_135688.xlsx","so_135688")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HYPERLINK("./new_k5/query_cmdrels_weight_analyze/0.2_0.1_0.7/so_13778273.xlsx","so_13778273")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HYPERLINK("./new_k5/query_cmdrels_weight_analyze/0.2_0.1_0.7/so_1405611.xlsx","so_1405611")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HYPERLINK("./new_k5/query_cmdrels_weight_analyze/0.2_0.1_0.7/so_14300794.xlsx","so_14300794")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HYPERLINK("./new_k5/query_cmdrels_weight_analyze/0.2_0.1_0.7/so_143791.xlsx","so_143791")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HYPERLINK("./new_k5/query_cmdrels_weight_analyze/0.2_0.1_0.7/so_14750650.xlsx","so_14750650")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15">
      <c r="A232" t="str">
        <f>HYPERLINK("./new_k5/query_cmdrels_weight_analyze/0.2_0.1_0.7/so_14978411.xlsx","so_14978411")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HYPERLINK("./new_k5/query_cmdrels_weight_analyze/0.2_0.1_0.7/so_15236308.xlsx","so_15236308")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HYPERLINK("./new_k5/query_cmdrels_weight_analyze/0.2_0.1_0.7/so_15286947.xlsx","so_15286947")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HYPERLINK("./new_k5/query_cmdrels_weight_analyze/0.2_0.1_0.7/so_15402770.xlsx","so_15402770")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HYPERLINK("./new_k5/query_cmdrels_weight_analyze/0.2_0.1_0.7/so_1570262.xlsx","so_1570262")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HYPERLINK("./new_k5/query_cmdrels_weight_analyze/0.2_0.1_0.7/so_1583219.xlsx","so_1583219")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HYPERLINK("./new_k5/query_cmdrels_weight_analyze/0.2_0.1_0.7/so_15872543.xlsx","so_15872543")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HYPERLINK("./new_k5/query_cmdrels_weight_analyze/0.2_0.1_0.7/so_16038087.xlsx","so_16038087")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HYPERLINK("./new_k5/query_cmdrels_weight_analyze/0.2_0.1_0.7/so_16212656.xlsx","so_16212656")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HYPERLINK("./new_k5/query_cmdrels_weight_analyze/0.2_0.1_0.7/so_16575419.xlsx","so_16575419")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HYPERLINK("./new_k5/query_cmdrels_weight_analyze/0.2_0.1_0.7/so_17582768.xlsx","so_17582768")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HYPERLINK("./new_k5/query_cmdrels_weight_analyze/0.2_0.1_0.7/so_17607612.xlsx","so_17607612")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HYPERLINK("./new_k5/query_cmdrels_weight_analyze/0.2_0.1_0.7/so_17829785.xlsx","so_17829785")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HYPERLINK("./new_k5/query_cmdrels_weight_analyze/0.2_0.1_0.7/so_1839841.xlsx","so_1839841")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HYPERLINK("./new_k5/query_cmdrels_weight_analyze/0.2_0.1_0.7/so_18468716.xlsx","so_18468716")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HYPERLINK("./new_k5/query_cmdrels_weight_analyze/0.2_0.1_0.7/so_19196105.xlsx","so_19196105")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HYPERLINK("./new_k5/query_cmdrels_weight_analyze/0.2_0.1_0.7/so_19482123.xlsx","so_19482123")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HYPERLINK("./new_k5/query_cmdrels_weight_analyze/0.2_0.1_0.7/so_1975849.xlsx","so_1975849")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HYPERLINK("./new_k5/query_cmdrels_weight_analyze/0.2_0.1_0.7/so_212528.xlsx","so_212528")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HYPERLINK("./new_k5/query_cmdrels_weight_analyze/0.2_0.1_0.7/so_21620406.xlsx","so_21620406")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HYPERLINK("./new_k5/query_cmdrels_weight_analyze/0.2_0.1_0.7/so_23509348.xlsx","so_23509348")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HYPERLINK("./new_k5/query_cmdrels_weight_analyze/0.2_0.1_0.7/so_24058544.xlsx","so_24058544")</f>
        <v>so_24058544</v>
      </c>
      <c r="B253">
        <v>1</v>
      </c>
      <c r="C253">
        <v>0</v>
      </c>
      <c r="D253">
        <v>1</v>
      </c>
      <c r="E253">
        <v>0.33333333333333331</v>
      </c>
      <c r="F253">
        <v>1</v>
      </c>
      <c r="G253">
        <v>0.33333333333333331</v>
      </c>
    </row>
    <row r="254" spans="1:7" x14ac:dyDescent="0.15">
      <c r="A254" t="str">
        <f>HYPERLINK("./new_k5/query_cmdrels_weight_analyze/0.2_0.1_0.7/so_24283097.xlsx","so_24283097")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HYPERLINK("./new_k5/query_cmdrels_weight_analyze/0.2_0.1_0.7/so_26256279.xlsx","so_26256279")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HYPERLINK("./new_k5/query_cmdrels_weight_analyze/0.2_0.1_0.7/so_26331651.xlsx","so_26331651")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HYPERLINK("./new_k5/query_cmdrels_weight_analyze/0.2_0.1_0.7/so_26988262.xlsx","so_26988262")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HYPERLINK("./new_k5/query_cmdrels_weight_analyze/0.2_0.1_0.7/so_27238411.xlsx","so_27238411")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HYPERLINK("./new_k5/query_cmdrels_weight_analyze/0.2_0.1_0.7/so_27943059.xlsx","so_27943059")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HYPERLINK("./new_k5/query_cmdrels_weight_analyze/0.2_0.1_0.7/so_28869004.xlsx","so_28869004")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HYPERLINK("./new_k5/query_cmdrels_weight_analyze/0.2_0.1_0.7/so_2973624.xlsx","so_2973624")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HYPERLINK("./new_k5/query_cmdrels_weight_analyze/0.2_0.1_0.7/so_30177455.xlsx","so_30177455")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HYPERLINK("./new_k5/query_cmdrels_weight_analyze/0.2_0.1_0.7/so_30251889.xlsx","so_30251889")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HYPERLINK("./new_k5/query_cmdrels_weight_analyze/0.2_0.1_0.7/so_305035.xlsx","so_305035")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HYPERLINK("./new_k5/query_cmdrels_weight_analyze/0.2_0.1_0.7/so_36249744.xlsx","so_36249744")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HYPERLINK("./new_k5/query_cmdrels_weight_analyze/0.2_0.1_0.7/so_3643848.xlsx","so_3643848")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HYPERLINK("./new_k5/query_cmdrels_weight_analyze/0.2_0.1_0.7/so_3667329.xlsx","so_3667329")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HYPERLINK("./new_k5/query_cmdrels_weight_analyze/0.2_0.1_0.7/so_369758.xlsx","so_369758")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HYPERLINK("./new_k5/query_cmdrels_weight_analyze/0.2_0.1_0.7/so_3756323.xlsx","so_3756323")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HYPERLINK("./new_k5/query_cmdrels_weight_analyze/0.2_0.1_0.7/so_3767267.xlsx","so_3767267")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HYPERLINK("./new_k5/query_cmdrels_weight_analyze/0.2_0.1_0.7/so_3833578.xlsx","so_3833578")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HYPERLINK("./new_k5/query_cmdrels_weight_analyze/0.2_0.1_0.7/so_3891076.xlsx","so_3891076")</f>
        <v>so_3891076</v>
      </c>
      <c r="B272">
        <v>1</v>
      </c>
      <c r="C272">
        <v>0</v>
      </c>
      <c r="D272">
        <v>1</v>
      </c>
      <c r="E272">
        <v>0.5</v>
      </c>
      <c r="F272">
        <v>1</v>
      </c>
      <c r="G272">
        <v>0.5</v>
      </c>
    </row>
    <row r="273" spans="1:7" x14ac:dyDescent="0.15">
      <c r="A273" t="str">
        <f>HYPERLINK("./new_k5/query_cmdrels_weight_analyze/0.2_0.1_0.7/so_3963085.xlsx","so_3963085")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HYPERLINK("./new_k5/query_cmdrels_weight_analyze/0.2_0.1_0.7/so_4325216.xlsx","so_4325216")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HYPERLINK("./new_k5/query_cmdrels_weight_analyze/0.2_0.1_0.7/so_448005.xlsx","so_448005")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HYPERLINK("./new_k5/query_cmdrels_weight_analyze/0.2_0.1_0.7/so_4921879.xlsx","so_4921879")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HYPERLINK("./new_k5/query_cmdrels_weight_analyze/0.2_0.1_0.7/so_4922943.xlsx","so_4922943")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HYPERLINK("./new_k5/query_cmdrels_weight_analyze/0.2_0.1_0.7/so_5119946.xlsx","so_5119946")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HYPERLINK("./new_k5/query_cmdrels_weight_analyze/0.2_0.1_0.7/so_5164985.xlsx","so_5164985")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HYPERLINK("./new_k5/query_cmdrels_weight_analyze/0.2_0.1_0.7/so_5306153.xlsx","so_5306153")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HYPERLINK("./new_k5/query_cmdrels_weight_analyze/0.2_0.1_0.7/so_5566310.xlsx","so_5566310")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HYPERLINK("./new_k5/query_cmdrels_weight_analyze/0.2_0.1_0.7/so_5927369.xlsx","so_5927369")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HYPERLINK("./new_k5/query_cmdrels_weight_analyze/0.2_0.1_0.7/so_5947742.xlsx","so_5947742")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HYPERLINK("./new_k5/query_cmdrels_weight_analyze/0.2_0.1_0.7/so_614795.xlsx","so_614795")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HYPERLINK("./new_k5/query_cmdrels_weight_analyze/0.2_0.1_0.7/so_6207573.xlsx","so_6207573")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HYPERLINK("./new_k5/query_cmdrels_weight_analyze/0.2_0.1_0.7/so_6283167.xlsx","so_6283167")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HYPERLINK("./new_k5/query_cmdrels_weight_analyze/0.2_0.1_0.7/so_6329505.xlsx","so_6329505")</f>
        <v>so_6329505</v>
      </c>
      <c r="B287">
        <v>0</v>
      </c>
      <c r="C287">
        <v>0</v>
      </c>
      <c r="D287">
        <v>0.5</v>
      </c>
      <c r="E287">
        <v>0.33333333333333331</v>
      </c>
      <c r="F287">
        <v>0.5</v>
      </c>
      <c r="G287">
        <v>0.33333333333333331</v>
      </c>
    </row>
    <row r="288" spans="1:7" x14ac:dyDescent="0.15">
      <c r="A288" t="str">
        <f>HYPERLINK("./new_k5/query_cmdrels_weight_analyze/0.2_0.1_0.7/so_6423532.xlsx","so_6423532")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HYPERLINK("./new_k5/query_cmdrels_weight_analyze/0.2_0.1_0.7/so_669438.xlsx","so_669438")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HYPERLINK("./new_k5/query_cmdrels_weight_analyze/0.2_0.1_0.7/so_7052875.xlsx","so_7052875")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HYPERLINK("./new_k5/query_cmdrels_weight_analyze/0.2_0.1_0.7/so_7221757.xlsx","so_7221757")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HYPERLINK("./new_k5/query_cmdrels_weight_analyze/0.2_0.1_0.7/so_750604.xlsx","so_750604")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HYPERLINK("./new_k5/query_cmdrels_weight_analyze/0.2_0.1_0.7/so_7575267.xlsx","so_7575267")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HYPERLINK("./new_k5/query_cmdrels_weight_analyze/0.2_0.1_0.7/so_7698488.xlsx","so_7698488")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15">
      <c r="A295" t="str">
        <f>HYPERLINK("./new_k5/query_cmdrels_weight_analyze/0.2_0.1_0.7/so_801095.xlsx","so_801095")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HYPERLINK("./new_k5/query_cmdrels_weight_analyze/0.2_0.1_0.7/so_8249705.xlsx","so_8249705")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HYPERLINK("./new_k5/query_cmdrels_weight_analyze/0.2_0.1_0.7/so_8423541.xlsx","so_8423541")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HYPERLINK("./new_k5/query_cmdrels_weight_analyze/0.2_0.1_0.7/so_8654051.xlsx","so_8654051")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HYPERLINK("./new_k5/query_cmdrels_weight_analyze/0.2_0.1_0.7/so_890262.xlsx","so_890262")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HYPERLINK("./new_k5/query_cmdrels_weight_analyze/0.2_0.1_0.7/so_893585.xlsx","so_893585")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HYPERLINK("./new_k5/query_cmdrels_weight_analyze/0.2_0.1_0.7/so_9223460.xlsx","so_9223460")</f>
        <v>so_9223460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</row>
    <row r="302" spans="1:7" x14ac:dyDescent="0.15">
      <c r="A302" t="str">
        <f>HYPERLINK("./new_k5/query_cmdrels_weight_analyze/0.2_0.1_0.7/so_9245638.xlsx","so_9245638")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HYPERLINK("./new_k5/query_cmdrels_weight_analyze/0.2_0.1_0.7/so_9304953.xlsx","so_9304953")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HYPERLINK("./new_k5/query_cmdrels_weight_analyze/0.2_0.1_0.7/so_9361816.xlsx","so_9361816")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HYPERLINK("./new_k5/query_cmdrels_weight_analyze/0.2_0.1_0.7/su_116617.xlsx","su_116617")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HYPERLINK("./new_k5/query_cmdrels_weight_analyze/0.2_0.1_0.7/su_120045.xlsx","su_120045")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HYPERLINK("./new_k5/query_cmdrels_weight_analyze/0.2_0.1_0.7/su_127863.xlsx","su_127863")</f>
        <v>su_127863</v>
      </c>
      <c r="B307">
        <v>0</v>
      </c>
      <c r="C307">
        <v>0</v>
      </c>
      <c r="D307">
        <v>0.5</v>
      </c>
      <c r="E307">
        <v>0</v>
      </c>
      <c r="F307">
        <v>0.5</v>
      </c>
      <c r="G307">
        <v>0</v>
      </c>
    </row>
    <row r="308" spans="1:7" x14ac:dyDescent="0.15">
      <c r="A308" t="str">
        <f>HYPERLINK("./new_k5/query_cmdrels_weight_analyze/0.2_0.1_0.7/su_135498.xlsx","su_135498")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HYPERLINK("./new_k5/query_cmdrels_weight_analyze/0.2_0.1_0.7/su_147027.xlsx","su_147027")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0.25</v>
      </c>
    </row>
    <row r="310" spans="1:7" x14ac:dyDescent="0.15">
      <c r="A310" t="str">
        <f>HYPERLINK("./new_k5/query_cmdrels_weight_analyze/0.2_0.1_0.7/su_151911.xlsx","su_151911")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HYPERLINK("./new_k5/query_cmdrels_weight_analyze/0.2_0.1_0.7/su_153415.xlsx","su_153415")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HYPERLINK("./new_k5/query_cmdrels_weight_analyze/0.2_0.1_0.7/su_156189.xlsx","su_156189")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HYPERLINK("./new_k5/query_cmdrels_weight_analyze/0.2_0.1_0.7/su_161531.xlsx","su_161531")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HYPERLINK("./new_k5/query_cmdrels_weight_analyze/0.2_0.1_0.7/su_204209.xlsx","su_204209")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HYPERLINK("./new_k5/query_cmdrels_weight_analyze/0.2_0.1_0.7/su_214390.xlsx","su_214390")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HYPERLINK("./new_k5/query_cmdrels_weight_analyze/0.2_0.1_0.7/su_215483.xlsx","su_215483")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HYPERLINK("./new_k5/query_cmdrels_weight_analyze/0.2_0.1_0.7/su_215504.xlsx","su_215504")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HYPERLINK("./new_k5/query_cmdrels_weight_analyze/0.2_0.1_0.7/su_227385.xlsx","su_227385")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HYPERLINK("./new_k5/query_cmdrels_weight_analyze/0.2_0.1_0.7/su_273254.xlsx","su_273254")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HYPERLINK("./new_k5/query_cmdrels_weight_analyze/0.2_0.1_0.7/su_294161.xlsx","su_294161")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HYPERLINK("./new_k5/query_cmdrels_weight_analyze/0.2_0.1_0.7/su_302396.xlsx","su_302396")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HYPERLINK("./new_k5/query_cmdrels_weight_analyze/0.2_0.1_0.7/su_303981.xlsx","su_303981")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HYPERLINK("./new_k5/query_cmdrels_weight_analyze/0.2_0.1_0.7/su_305128.xlsx","su_305128")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HYPERLINK("./new_k5/query_cmdrels_weight_analyze/0.2_0.1_0.7/su_31512.xlsx","su_31512")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HYPERLINK("./new_k5/query_cmdrels_weight_analyze/0.2_0.1_0.7/su_380520.xlsx","su_380520")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HYPERLINK("./new_k5/query_cmdrels_weight_analyze/0.2_0.1_0.7/su_38981.xlsx","su_38981")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HYPERLINK("./new_k5/query_cmdrels_weight_analyze/0.2_0.1_0.7/su_437330.xlsx","su_437330")</f>
        <v>su_437330</v>
      </c>
      <c r="B327">
        <v>1</v>
      </c>
      <c r="C327">
        <v>0</v>
      </c>
      <c r="D327">
        <v>1</v>
      </c>
      <c r="E327">
        <v>0.5</v>
      </c>
      <c r="F327">
        <v>1</v>
      </c>
      <c r="G327">
        <v>0.5</v>
      </c>
    </row>
    <row r="328" spans="1:7" x14ac:dyDescent="0.15">
      <c r="A328" t="str">
        <f>HYPERLINK("./new_k5/query_cmdrels_weight_analyze/0.2_0.1_0.7/su_441379.xlsx","su_441379")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HYPERLINK("./new_k5/query_cmdrels_weight_analyze/0.2_0.1_0.7/su_462788.xlsx","su_462788")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HYPERLINK("./new_k5/query_cmdrels_weight_analyze/0.2_0.1_0.7/su_626606.xlsx","su_626606")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HYPERLINK("./new_k5/query_cmdrels_weight_analyze/0.2_0.1_0.7/su_634469.xlsx","su_634469")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HYPERLINK("./new_k5/query_cmdrels_weight_analyze/0.2_0.1_0.7/su_638616.xlsx","su_638616")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HYPERLINK("./new_k5/query_cmdrels_weight_analyze/0.2_0.1_0.7/su_678113.xlsx","su_678113")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HYPERLINK("./new_k5/query_cmdrels_weight_analyze/0.2_0.1_0.7/su_686394.xlsx","su_686394")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HYPERLINK("./new_k5/query_cmdrels_weight_analyze/0.2_0.1_0.7/su_716795.xlsx","su_716795")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</row>
    <row r="336" spans="1:7" x14ac:dyDescent="0.15">
      <c r="A336" t="str">
        <f>HYPERLINK("./new_k5/query_cmdrels_weight_analyze/0.2_0.1_0.7/su_758463.xlsx","su_758463")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HYPERLINK("./new_k5/query_cmdrels_weight_analyze/0.2_0.1_0.7/su_766437.xlsx","su_766437")</f>
        <v>su_766437</v>
      </c>
      <c r="B337">
        <v>0</v>
      </c>
      <c r="C337">
        <v>1</v>
      </c>
      <c r="D337">
        <v>0</v>
      </c>
      <c r="E337">
        <v>1</v>
      </c>
      <c r="F337">
        <v>0.25</v>
      </c>
      <c r="G337">
        <v>1</v>
      </c>
    </row>
    <row r="338" spans="1:7" x14ac:dyDescent="0.15">
      <c r="A338" t="str">
        <f>HYPERLINK("./new_k5/query_cmdrels_weight_analyze/0.2_0.1_0.7/su_904001.xlsx","su_904001")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HYPERLINK("./new_k5/query_cmdrels_weight_analyze/0.2_0.1_0.7/ul_100959.xlsx","ul_100959")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HYPERLINK("./new_k5/query_cmdrels_weight_analyze/0.2_0.1_0.7/ul_101073.xlsx","ul_101073")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HYPERLINK("./new_k5/query_cmdrels_weight_analyze/0.2_0.1_0.7/ul_101237.xlsx","ul_101237")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HYPERLINK("./new_k5/query_cmdrels_weight_analyze/0.2_0.1_0.7/ul_102752.xlsx","ul_102752")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HYPERLINK("./new_k5/query_cmdrels_weight_analyze/0.2_0.1_0.7/ul_108174.xlsx","ul_108174")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HYPERLINK("./new_k5/query_cmdrels_weight_analyze/0.2_0.1_0.7/ul_109536.xlsx","ul_109536")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HYPERLINK("./new_k5/query_cmdrels_weight_analyze/0.2_0.1_0.7/ul_112050.xlsx","ul_112050")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HYPERLINK("./new_k5/query_cmdrels_weight_analyze/0.2_0.1_0.7/ul_116070.xlsx","ul_116070")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HYPERLINK("./new_k5/query_cmdrels_weight_analyze/0.2_0.1_0.7/ul_11851.xlsx","ul_11851")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HYPERLINK("./new_k5/query_cmdrels_weight_analyze/0.2_0.1_0.7/ul_119126.xlsx","ul_119126")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HYPERLINK("./new_k5/query_cmdrels_weight_analyze/0.2_0.1_0.7/ul_121718.xlsx","ul_121718")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HYPERLINK("./new_k5/query_cmdrels_weight_analyze/0.2_0.1_0.7/ul_12227.xlsx","ul_12227")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HYPERLINK("./new_k5/query_cmdrels_weight_analyze/0.2_0.1_0.7/ul_12453.xlsx","ul_12453")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HYPERLINK("./new_k5/query_cmdrels_weight_analyze/0.2_0.1_0.7/ul_12535.xlsx","ul_12535")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HYPERLINK("./new_k5/query_cmdrels_weight_analyze/0.2_0.1_0.7/ul_127066.xlsx","ul_127066")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HYPERLINK("./new_k5/query_cmdrels_weight_analyze/0.2_0.1_0.7/ul_128953.xlsx","ul_128953")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HYPERLINK("./new_k5/query_cmdrels_weight_analyze/0.2_0.1_0.7/ul_134829.xlsx","ul_134829")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HYPERLINK("./new_k5/query_cmdrels_weight_analyze/0.2_0.1_0.7/ul_136371.xlsx","ul_136371")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HYPERLINK("./new_k5/query_cmdrels_weight_analyze/0.2_0.1_0.7/ul_136884.xlsx","ul_136884")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HYPERLINK("./new_k5/query_cmdrels_weight_analyze/0.2_0.1_0.7/ul_138398.xlsx","ul_138398")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0.25</v>
      </c>
    </row>
    <row r="359" spans="1:7" x14ac:dyDescent="0.15">
      <c r="A359" t="str">
        <f>HYPERLINK("./new_k5/query_cmdrels_weight_analyze/0.2_0.1_0.7/ul_139271.xlsx","ul_139271")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HYPERLINK("./new_k5/query_cmdrels_weight_analyze/0.2_0.1_0.7/ul_140482.xlsx","ul_140482")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HYPERLINK("./new_k5/query_cmdrels_weight_analyze/0.2_0.1_0.7/ul_14191.xlsx","ul_14191")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HYPERLINK("./new_k5/query_cmdrels_weight_analyze/0.2_0.1_0.7/ul_145929.xlsx","ul_145929")</f>
        <v>ul_145929</v>
      </c>
      <c r="B362">
        <v>0</v>
      </c>
      <c r="C362">
        <v>0</v>
      </c>
      <c r="D362">
        <v>0.33333333333333331</v>
      </c>
      <c r="E362">
        <v>0</v>
      </c>
      <c r="F362">
        <v>0.33333333333333331</v>
      </c>
      <c r="G362">
        <v>0.25</v>
      </c>
    </row>
    <row r="363" spans="1:7" x14ac:dyDescent="0.15">
      <c r="A363" t="str">
        <f>HYPERLINK("./new_k5/query_cmdrels_weight_analyze/0.2_0.1_0.7/ul_148985.xlsx","ul_148985")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HYPERLINK("./new_k5/query_cmdrels_weight_analyze/0.2_0.1_0.7/ul_15405.xlsx","ul_15405")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HYPERLINK("./new_k5/query_cmdrels_weight_analyze/0.2_0.1_0.7/ul_155551.xlsx","ul_155551")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HYPERLINK("./new_k5/query_cmdrels_weight_analyze/0.2_0.1_0.7/ul_159672.xlsx","ul_159672")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HYPERLINK("./new_k5/query_cmdrels_weight_analyze/0.2_0.1_0.7/ul_163845.xlsx","ul_163845")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HYPERLINK("./new_k5/query_cmdrels_weight_analyze/0.2_0.1_0.7/ul_16407.xlsx","ul_16407")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HYPERLINK("./new_k5/query_cmdrels_weight_analyze/0.2_0.1_0.7/ul_166558.xlsx","ul_166558")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HYPERLINK("./new_k5/query_cmdrels_weight_analyze/0.2_0.1_0.7/ul_171314.xlsx","ul_171314")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HYPERLINK("./new_k5/query_cmdrels_weight_analyze/0.2_0.1_0.7/ul_182032.xlsx","ul_182032")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HYPERLINK("./new_k5/query_cmdrels_weight_analyze/0.2_0.1_0.7/ul_19344.xlsx","ul_19344")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HYPERLINK("./new_k5/query_cmdrels_weight_analyze/0.2_0.1_0.7/ul_19369.xlsx","ul_19369")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HYPERLINK("./new_k5/query_cmdrels_weight_analyze/0.2_0.1_0.7/ul_19485.xlsx","ul_19485")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HYPERLINK("./new_k5/query_cmdrels_weight_analyze/0.2_0.1_0.7/ul_20370.xlsx","ul_20370")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HYPERLINK("./new_k5/query_cmdrels_weight_analyze/0.2_0.1_0.7/ul_211817.xlsx","ul_211817")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HYPERLINK("./new_k5/query_cmdrels_weight_analyze/0.2_0.1_0.7/ul_212925.xlsx","ul_212925")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HYPERLINK("./new_k5/query_cmdrels_weight_analyze/0.2_0.1_0.7/ul_21471.xlsx","ul_21471")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HYPERLINK("./new_k5/query_cmdrels_weight_analyze/0.2_0.1_0.7/ul_22545.xlsx","ul_22545")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HYPERLINK("./new_k5/query_cmdrels_weight_analyze/0.2_0.1_0.7/ul_230481.xlsx","ul_230481")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HYPERLINK("./new_k5/query_cmdrels_weight_analyze/0.2_0.1_0.7/ul_230673.xlsx","ul_230673")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HYPERLINK("./new_k5/query_cmdrels_weight_analyze/0.2_0.1_0.7/ul_230800.xlsx","ul_230800")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HYPERLINK("./new_k5/query_cmdrels_weight_analyze/0.2_0.1_0.7/ul_232384.xlsx","ul_232384")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HYPERLINK("./new_k5/query_cmdrels_weight_analyze/0.2_0.1_0.7/ul_24441.xlsx","ul_24441")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HYPERLINK("./new_k5/query_cmdrels_weight_analyze/0.2_0.1_0.7/ul_246535.xlsx","ul_246535")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HYPERLINK("./new_k5/query_cmdrels_weight_analyze/0.2_0.1_0.7/ul_259791.xlsx","ul_259791")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HYPERLINK("./new_k5/query_cmdrels_weight_analyze/0.2_0.1_0.7/ul_273971.xlsx","ul_273971")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HYPERLINK("./new_k5/query_cmdrels_weight_analyze/0.2_0.1_0.7/ul_28553.xlsx","ul_28553")</f>
        <v>ul_28553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</row>
    <row r="389" spans="1:7" x14ac:dyDescent="0.15">
      <c r="A389" t="str">
        <f>HYPERLINK("./new_k5/query_cmdrels_weight_analyze/0.2_0.1_0.7/ul_288521.xlsx","ul_288521")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HYPERLINK("./new_k5/query_cmdrels_weight_analyze/0.2_0.1_0.7/ul_32290.xlsx","ul_32290")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HYPERLINK("./new_k5/query_cmdrels_weight_analyze/0.2_0.1_0.7/ul_328882.xlsx","ul_328882")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HYPERLINK("./new_k5/query_cmdrels_weight_analyze/0.2_0.1_0.7/ul_35131.xlsx","ul_35131")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HYPERLINK("./new_k5/query_cmdrels_weight_analyze/0.2_0.1_0.7/ul_35333.xlsx","ul_35333")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HYPERLINK("./new_k5/query_cmdrels_weight_analyze/0.2_0.1_0.7/ul_35711.xlsx","ul_35711")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HYPERLINK("./new_k5/query_cmdrels_weight_analyze/0.2_0.1_0.7/ul_3575.xlsx","ul_3575")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HYPERLINK("./new_k5/query_cmdrels_weight_analyze/0.2_0.1_0.7/ul_35832.xlsx","ul_35832")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HYPERLINK("./new_k5/query_cmdrels_weight_analyze/0.2_0.1_0.7/ul_370318.xlsx","ul_370318")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HYPERLINK("./new_k5/query_cmdrels_weight_analyze/0.2_0.1_0.7/ul_37329.xlsx","ul_37329")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HYPERLINK("./new_k5/query_cmdrels_weight_analyze/0.2_0.1_0.7/ul_38209.xlsx","ul_38209")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HYPERLINK("./new_k5/query_cmdrels_weight_analyze/0.2_0.1_0.7/ul_41246.xlsx","ul_41246")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HYPERLINK("./new_k5/query_cmdrels_weight_analyze/0.2_0.1_0.7/ul_41362.xlsx","ul_41362")</f>
        <v>ul_41362</v>
      </c>
      <c r="B401">
        <v>0</v>
      </c>
      <c r="C401">
        <v>0</v>
      </c>
      <c r="D401">
        <v>0</v>
      </c>
      <c r="E401">
        <v>0.5</v>
      </c>
      <c r="F401">
        <v>0</v>
      </c>
      <c r="G401">
        <v>0.5</v>
      </c>
    </row>
    <row r="402" spans="1:7" x14ac:dyDescent="0.15">
      <c r="A402" t="str">
        <f>HYPERLINK("./new_k5/query_cmdrels_weight_analyze/0.2_0.1_0.7/ul_48200.xlsx","ul_48200")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HYPERLINK("./new_k5/query_cmdrels_weight_analyze/0.2_0.1_0.7/ul_50098.xlsx","ul_50098")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HYPERLINK("./new_k5/query_cmdrels_weight_analyze/0.2_0.1_0.7/ul_50785.xlsx","ul_50785")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HYPERLINK("./new_k5/query_cmdrels_weight_analyze/0.2_0.1_0.7/ul_5085.xlsx","ul_5085")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HYPERLINK("./new_k5/query_cmdrels_weight_analyze/0.2_0.1_0.7/ul_53737.xlsx","ul_53737")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HYPERLINK("./new_k5/query_cmdrels_weight_analyze/0.2_0.1_0.7/ul_55125.xlsx","ul_55125")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HYPERLINK("./new_k5/query_cmdrels_weight_analyze/0.2_0.1_0.7/ul_56453.xlsx","ul_56453")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HYPERLINK("./new_k5/query_cmdrels_weight_analyze/0.2_0.1_0.7/ul_63648.xlsx","ul_63648")</f>
        <v>ul_63648</v>
      </c>
      <c r="B409">
        <v>0</v>
      </c>
      <c r="C409">
        <v>0</v>
      </c>
      <c r="D409">
        <v>0.5</v>
      </c>
      <c r="E409">
        <v>0.33333333333333331</v>
      </c>
      <c r="F409">
        <v>0.5</v>
      </c>
      <c r="G409">
        <v>0.33333333333333331</v>
      </c>
    </row>
    <row r="410" spans="1:7" x14ac:dyDescent="0.15">
      <c r="A410" t="str">
        <f>HYPERLINK("./new_k5/query_cmdrels_weight_analyze/0.2_0.1_0.7/ul_6402.xlsx","ul_6402")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HYPERLINK("./new_k5/query_cmdrels_weight_analyze/0.2_0.1_0.7/ul_65106.xlsx","ul_65106")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HYPERLINK("./new_k5/query_cmdrels_weight_analyze/0.2_0.1_0.7/ul_65932.xlsx","ul_65932")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HYPERLINK("./new_k5/query_cmdrels_weight_analyze/0.2_0.1_0.7/ul_6596.xlsx","ul_6596")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HYPERLINK("./new_k5/query_cmdrels_weight_analyze/0.2_0.1_0.7/ul_67503.xlsx","ul_67503")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HYPERLINK("./new_k5/query_cmdrels_weight_analyze/0.2_0.1_0.7/ul_67592.xlsx","ul_67592")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HYPERLINK("./new_k5/query_cmdrels_weight_analyze/0.2_0.1_0.7/ul_70581.xlsx","ul_70581")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HYPERLINK("./new_k5/query_cmdrels_weight_analyze/0.2_0.1_0.7/ul_70614.xlsx","ul_70614")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HYPERLINK("./new_k5/query_cmdrels_weight_analyze/0.2_0.1_0.7/ul_71465.xlsx","ul_71465")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HYPERLINK("./new_k5/query_cmdrels_weight_analyze/0.2_0.1_0.7/ul_7226.xlsx","ul_7226")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HYPERLINK("./new_k5/query_cmdrels_weight_analyze/0.2_0.1_0.7/ul_78182.xlsx","ul_78182")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HYPERLINK("./new_k5/query_cmdrels_weight_analyze/0.2_0.1_0.7/ul_79678.xlsx","ul_79678")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HYPERLINK("./new_k5/query_cmdrels_weight_analyze/0.2_0.1_0.7/ul_79702.xlsx","ul_79702")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HYPERLINK("./new_k5/query_cmdrels_weight_analyze/0.2_0.1_0.7/ul_83593.xlsx","ul_83593")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HYPERLINK("./new_k5/query_cmdrels_weight_analyze/0.2_0.1_0.7/ul_84381.xlsx","ul_84381")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HYPERLINK("./new_k5/query_cmdrels_weight_analyze/0.2_0.1_0.7/ul_85180.xlsx","ul_85180")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HYPERLINK("./new_k5/query_cmdrels_weight_analyze/0.2_0.1_0.7/ul_86071.xlsx","ul_86071")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0.25</v>
      </c>
    </row>
    <row r="427" spans="1:7" x14ac:dyDescent="0.15">
      <c r="A427" t="str">
        <f>HYPERLINK("./new_k5/query_cmdrels_weight_analyze/0.2_0.1_0.7/ul_86729.xlsx","ul_86729")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HYPERLINK("./new_k5/query_cmdrels_weight_analyze/0.2_0.1_0.7/ul_88824.xlsx","ul_88824")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HYPERLINK("./new_k5/query_cmdrels_weight_analyze/0.2_0.1_0.7/ul_8945.xlsx","ul_8945")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HYPERLINK("./new_k5/query_cmdrels_weight_analyze/0.2_0.1_0.7/ul_89933.xlsx","ul_89933")</f>
        <v>ul_89933</v>
      </c>
      <c r="B430">
        <v>1</v>
      </c>
      <c r="C430">
        <v>0</v>
      </c>
      <c r="D430">
        <v>1</v>
      </c>
      <c r="E430">
        <v>0.5</v>
      </c>
      <c r="F430">
        <v>1</v>
      </c>
      <c r="G430">
        <v>0.5</v>
      </c>
    </row>
    <row r="431" spans="1:7" x14ac:dyDescent="0.15">
      <c r="A431" t="str">
        <f>HYPERLINK("./new_k5/query_cmdrels_weight_analyze/0.2_0.1_0.7/ul_91297.xlsx","ul_91297")</f>
        <v>ul_91297</v>
      </c>
      <c r="B431">
        <v>0</v>
      </c>
      <c r="C431">
        <v>0</v>
      </c>
      <c r="D431">
        <v>0</v>
      </c>
      <c r="E431">
        <v>0.33333333333333331</v>
      </c>
      <c r="F431">
        <v>0</v>
      </c>
      <c r="G431">
        <v>0.33333333333333331</v>
      </c>
    </row>
    <row r="432" spans="1:7" x14ac:dyDescent="0.15">
      <c r="A432" t="str">
        <f>HYPERLINK("./new_k5/query_cmdrels_weight_analyze/0.2_0.1_0.7/ul_9252.xlsx","ul_9252")</f>
        <v>ul_9252</v>
      </c>
      <c r="B432">
        <v>0</v>
      </c>
      <c r="C432">
        <v>0</v>
      </c>
      <c r="D432">
        <v>0.5</v>
      </c>
      <c r="E432">
        <v>0</v>
      </c>
      <c r="F432">
        <v>0.5</v>
      </c>
      <c r="G432">
        <v>0.2</v>
      </c>
    </row>
    <row r="433" spans="1:7" x14ac:dyDescent="0.15">
      <c r="A433" t="str">
        <f>HYPERLINK("./new_k5/query_cmdrels_weight_analyze/0.2_0.1_0.7/ul_92560.xlsx","ul_92560")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HYPERLINK("./new_k5/query_cmdrels_weight_analyze/0.2_0.1_0.7/ul_92799.xlsx","ul_92799")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HYPERLINK("./new_k5/query_cmdrels_weight_analyze/0.2_0.1_0.7/ul_93139.xlsx","ul_93139")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HYPERLINK("./new_k5/query_cmdrels_weight_analyze/0.2_0.1_0.7/ul_98461.xlsx","ul_98461")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HYPERLINK("./new_k5/query_cmdrels_weight_analyze/0.2_0.2_0.6/au_102733.xlsx","au_102733")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HYPERLINK("./new_k5/query_cmdrels_weight_analyze/0.2_0.2_0.6/au_1029436.xlsx","au_1029436")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HYPERLINK("./new_k5/query_cmdrels_weight_analyze/0.2_0.2_0.6/au_1029502.xlsx","au_1029502")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HYPERLINK("./new_k5/query_cmdrels_weight_analyze/0.2_0.2_0.6/au_1029531.xlsx","au_1029531")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HYPERLINK("./new_k5/query_cmdrels_weight_analyze/0.2_0.2_0.6/au_104542.xlsx","au_104542")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HYPERLINK("./new_k5/query_cmdrels_weight_analyze/0.2_0.2_0.6/au_109070.xlsx","au_109070")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HYPERLINK("./new_k5/query_cmdrels_weight_analyze/0.2_0.2_0.6/au_109381.xlsx","au_109381")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HYPERLINK("./new_k5/query_cmdrels_weight_analyze/0.2_0.2_0.6/au_110477.xlsx","au_110477")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HYPERLINK("./new_k5/query_cmdrels_weight_analyze/0.2_0.2_0.6/au_111678.xlsx","au_111678")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HYPERLINK("./new_k5/query_cmdrels_weight_analyze/0.2_0.2_0.6/au_112512.xlsx","au_112512")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HYPERLINK("./new_k5/query_cmdrels_weight_analyze/0.2_0.2_0.6/au_115369.xlsx","au_115369")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HYPERLINK("./new_k5/query_cmdrels_weight_analyze/0.2_0.2_0.6/au_11789.xlsx","au_11789")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HYPERLINK("./new_k5/query_cmdrels_weight_analyze/0.2_0.2_0.6/au_117950.xlsx","au_117950")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HYPERLINK("./new_k5/query_cmdrels_weight_analyze/0.2_0.2_0.6/au_122113.xlsx","au_122113")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HYPERLINK("./new_k5/query_cmdrels_weight_analyze/0.2_0.2_0.6/au_123798.xlsx","au_123798")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HYPERLINK("./new_k5/query_cmdrels_weight_analyze/0.2_0.2_0.6/au_125257.xlsx","au_125257")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HYPERLINK("./new_k5/query_cmdrels_weight_analyze/0.2_0.2_0.6/au_126153.xlsx","au_126153")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HYPERLINK("./new_k5/query_cmdrels_weight_analyze/0.2_0.2_0.6/au_127326.xlsx","au_127326")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HYPERLINK("./new_k5/query_cmdrels_weight_analyze/0.2_0.2_0.6/au_128463.xlsx","au_128463")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HYPERLINK("./new_k5/query_cmdrels_weight_analyze/0.2_0.2_0.6/au_130393.xlsx","au_130393")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HYPERLINK("./new_k5/query_cmdrels_weight_analyze/0.2_0.2_0.6/au_131570.xlsx","au_131570")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HYPERLINK("./new_k5/query_cmdrels_weight_analyze/0.2_0.2_0.6/au_133318.xlsx","au_133318")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HYPERLINK("./new_k5/query_cmdrels_weight_analyze/0.2_0.2_0.6/au_133343.xlsx","au_133343")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HYPERLINK("./new_k5/query_cmdrels_weight_analyze/0.2_0.2_0.6/au_133389.xlsx","au_133389")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HYPERLINK("./new_k5/query_cmdrels_weight_analyze/0.2_0.2_0.6/au_141277.xlsx","au_141277")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HYPERLINK("./new_k5/query_cmdrels_weight_analyze/0.2_0.2_0.6/au_143819.xlsx","au_143819")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HYPERLINK("./new_k5/query_cmdrels_weight_analyze/0.2_0.2_0.6/au_145935.xlsx","au_145935")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HYPERLINK("./new_k5/query_cmdrels_weight_analyze/0.2_0.2_0.6/au_147241.xlsx","au_147241")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HYPERLINK("./new_k5/query_cmdrels_weight_analyze/0.2_0.2_0.6/au_147800.xlsx","au_147800")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HYPERLINK("./new_k5/query_cmdrels_weight_analyze/0.2_0.2_0.6/au_148321.xlsx","au_148321")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HYPERLINK("./new_k5/query_cmdrels_weight_analyze/0.2_0.2_0.6/au_148638.xlsx","au_148638")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HYPERLINK("./new_k5/query_cmdrels_weight_analyze/0.2_0.2_0.6/au_151049.xlsx","au_151049")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HYPERLINK("./new_k5/query_cmdrels_weight_analyze/0.2_0.2_0.6/au_151941.xlsx","au_151941")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HYPERLINK("./new_k5/query_cmdrels_weight_analyze/0.2_0.2_0.6/au_152297.xlsx","au_152297")</f>
        <v>au_152297</v>
      </c>
      <c r="B36">
        <v>0</v>
      </c>
      <c r="C36">
        <v>1</v>
      </c>
      <c r="D36">
        <v>0.5</v>
      </c>
      <c r="E36">
        <v>1</v>
      </c>
      <c r="F36">
        <v>0.5</v>
      </c>
      <c r="G36">
        <v>1</v>
      </c>
    </row>
    <row r="37" spans="1:7" x14ac:dyDescent="0.15">
      <c r="A37" t="str">
        <f>HYPERLINK("./new_k5/query_cmdrels_weight_analyze/0.2_0.2_0.6/au_153976.xlsx","au_153976")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HYPERLINK("./new_k5/query_cmdrels_weight_analyze/0.2_0.2_0.6/au_154431.xlsx","au_154431")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HYPERLINK("./new_k5/query_cmdrels_weight_analyze/0.2_0.2_0.6/au_159708.xlsx","au_159708")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HYPERLINK("./new_k5/query_cmdrels_weight_analyze/0.2_0.2_0.6/au_160869.xlsx","au_160869")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HYPERLINK("./new_k5/query_cmdrels_weight_analyze/0.2_0.2_0.6/au_161313.xlsx","au_161313")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HYPERLINK("./new_k5/query_cmdrels_weight_analyze/0.2_0.2_0.6/au_162075.xlsx","au_162075")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HYPERLINK("./new_k5/query_cmdrels_weight_analyze/0.2_0.2_0.6/au_16277.xlsx","au_16277")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HYPERLINK("./new_k5/query_cmdrels_weight_analyze/0.2_0.2_0.6/au_163155.xlsx","au_163155")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HYPERLINK("./new_k5/query_cmdrels_weight_analyze/0.2_0.2_0.6/au_164473.xlsx","au_164473")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HYPERLINK("./new_k5/query_cmdrels_weight_analyze/0.2_0.2_0.6/au_16584.xlsx","au_16584")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HYPERLINK("./new_k5/query_cmdrels_weight_analyze/0.2_0.2_0.6/au_166420.xlsx","au_166420")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HYPERLINK("./new_k5/query_cmdrels_weight_analyze/0.2_0.2_0.6/au_169473.xlsx","au_169473")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HYPERLINK("./new_k5/query_cmdrels_weight_analyze/0.2_0.2_0.6/au_169516.xlsx","au_169516")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HYPERLINK("./new_k5/query_cmdrels_weight_analyze/0.2_0.2_0.6/au_174292.xlsx","au_174292")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HYPERLINK("./new_k5/query_cmdrels_weight_analyze/0.2_0.2_0.6/au_178481.xlsx","au_178481")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HYPERLINK("./new_k5/query_cmdrels_weight_analyze/0.2_0.2_0.6/au_180925.xlsx","au_180925")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HYPERLINK("./new_k5/query_cmdrels_weight_analyze/0.2_0.2_0.6/au_187888.xlsx","au_187888")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HYPERLINK("./new_k5/query_cmdrels_weight_analyze/0.2_0.2_0.6/au_191390.xlsx","au_191390")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HYPERLINK("./new_k5/query_cmdrels_weight_analyze/0.2_0.2_0.6/au_192798.xlsx","au_192798")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HYPERLINK("./new_k5/query_cmdrels_weight_analyze/0.2_0.2_0.6/au_201775.xlsx","au_201775")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HYPERLINK("./new_k5/query_cmdrels_weight_analyze/0.2_0.2_0.6/au_204166.xlsx","au_204166")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HYPERLINK("./new_k5/query_cmdrels_weight_analyze/0.2_0.2_0.6/au_207447.xlsx","au_207447")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HYPERLINK("./new_k5/query_cmdrels_weight_analyze/0.2_0.2_0.6/au_210680.xlsx","au_210680")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HYPERLINK("./new_k5/query_cmdrels_weight_analyze/0.2_0.2_0.6/au_214246.xlsx","au_214246")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HYPERLINK("./new_k5/query_cmdrels_weight_analyze/0.2_0.2_0.6/au_214643.xlsx","au_214643")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HYPERLINK("./new_k5/query_cmdrels_weight_analyze/0.2_0.2_0.6/au_2194.xlsx","au_2194")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HYPERLINK("./new_k5/query_cmdrels_weight_analyze/0.2_0.2_0.6/au_221962.xlsx","au_221962")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HYPERLINK("./new_k5/query_cmdrels_weight_analyze/0.2_0.2_0.6/au_22608.xlsx","au_22608")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HYPERLINK("./new_k5/query_cmdrels_weight_analyze/0.2_0.2_0.6/au_230698.xlsx","au_230698")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HYPERLINK("./new_k5/query_cmdrels_weight_analyze/0.2_0.2_0.6/au_232442.xlsx","au_232442")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HYPERLINK("./new_k5/query_cmdrels_weight_analyze/0.2_0.2_0.6/au_233378.xlsx","au_233378")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HYPERLINK("./new_k5/query_cmdrels_weight_analyze/0.2_0.2_0.6/au_24027.xlsx","au_24027")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HYPERLINK("./new_k5/query_cmdrels_weight_analyze/0.2_0.2_0.6/au_246647.xlsx","au_246647")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HYPERLINK("./new_k5/query_cmdrels_weight_analyze/0.2_0.2_0.6/au_254424.xlsx","au_254424")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HYPERLINK("./new_k5/query_cmdrels_weight_analyze/0.2_0.2_0.6/au_255890.xlsx","au_255890")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HYPERLINK("./new_k5/query_cmdrels_weight_analyze/0.2_0.2_0.6/au_257248.xlsx","au_257248")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HYPERLINK("./new_k5/query_cmdrels_weight_analyze/0.2_0.2_0.6/au_259354.xlsx","au_259354")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HYPERLINK("./new_k5/query_cmdrels_weight_analyze/0.2_0.2_0.6/au_263378.xlsx","au_263378")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HYPERLINK("./new_k5/query_cmdrels_weight_analyze/0.2_0.2_0.6/au_264215.xlsx","au_264215")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HYPERLINK("./new_k5/query_cmdrels_weight_analyze/0.2_0.2_0.6/au_265176.xlsx","au_265176")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HYPERLINK("./new_k5/query_cmdrels_weight_analyze/0.2_0.2_0.6/au_275704.xlsx","au_275704")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HYPERLINK("./new_k5/query_cmdrels_weight_analyze/0.2_0.2_0.6/au_276669.xlsx","au_276669")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HYPERLINK("./new_k5/query_cmdrels_weight_analyze/0.2_0.2_0.6/au_277565.xlsx","au_277565")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HYPERLINK("./new_k5/query_cmdrels_weight_analyze/0.2_0.2_0.6/au_278403.xlsx","au_278403")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HYPERLINK("./new_k5/query_cmdrels_weight_analyze/0.2_0.2_0.6/au_28039.xlsx","au_28039")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HYPERLINK("./new_k5/query_cmdrels_weight_analyze/0.2_0.2_0.6/au_281509.xlsx","au_281509")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HYPERLINK("./new_k5/query_cmdrels_weight_analyze/0.2_0.2_0.6/au_282806.xlsx","au_282806")</f>
        <v>au_282806</v>
      </c>
      <c r="B83">
        <v>0</v>
      </c>
      <c r="C83">
        <v>0</v>
      </c>
      <c r="D83">
        <v>0.5</v>
      </c>
      <c r="E83">
        <v>0.33333333333333331</v>
      </c>
      <c r="F83">
        <v>0.5</v>
      </c>
      <c r="G83">
        <v>0.33333333333333331</v>
      </c>
    </row>
    <row r="84" spans="1:7" x14ac:dyDescent="0.15">
      <c r="A84" t="str">
        <f>HYPERLINK("./new_k5/query_cmdrels_weight_analyze/0.2_0.2_0.6/au_283559.xlsx","au_283559")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HYPERLINK("./new_k5/query_cmdrels_weight_analyze/0.2_0.2_0.6/au_285539.xlsx","au_285539")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HYPERLINK("./new_k5/query_cmdrels_weight_analyze/0.2_0.2_0.6/au_287532.xlsx","au_287532")</f>
        <v>au_287532</v>
      </c>
      <c r="B86">
        <v>0</v>
      </c>
      <c r="C86">
        <v>0</v>
      </c>
      <c r="D86">
        <v>0</v>
      </c>
      <c r="E86">
        <v>0.5</v>
      </c>
      <c r="F86">
        <v>0</v>
      </c>
      <c r="G86">
        <v>0.5</v>
      </c>
    </row>
    <row r="87" spans="1:7" x14ac:dyDescent="0.15">
      <c r="A87" t="str">
        <f>HYPERLINK("./new_k5/query_cmdrels_weight_analyze/0.2_0.2_0.6/au_294257.xlsx","au_294257")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HYPERLINK("./new_k5/query_cmdrels_weight_analyze/0.2_0.2_0.6/au_296155.xlsx","au_296155")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HYPERLINK("./new_k5/query_cmdrels_weight_analyze/0.2_0.2_0.6/au_299975.xlsx","au_299975")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HYPERLINK("./new_k5/query_cmdrels_weight_analyze/0.2_0.2_0.6/au_301096.xlsx","au_301096")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HYPERLINK("./new_k5/query_cmdrels_weight_analyze/0.2_0.2_0.6/au_303593.xlsx","au_303593")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HYPERLINK("./new_k5/query_cmdrels_weight_analyze/0.2_0.2_0.6/au_303849.xlsx","au_303849")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HYPERLINK("./new_k5/query_cmdrels_weight_analyze/0.2_0.2_0.6/au_307541.xlsx","au_307541")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HYPERLINK("./new_k5/query_cmdrels_weight_analyze/0.2_0.2_0.6/au_307688.xlsx","au_307688")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HYPERLINK("./new_k5/query_cmdrels_weight_analyze/0.2_0.2_0.6/au_309047.xlsx","au_309047")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HYPERLINK("./new_k5/query_cmdrels_weight_analyze/0.2_0.2_0.6/au_311558.xlsx","au_311558")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HYPERLINK("./new_k5/query_cmdrels_weight_analyze/0.2_0.2_0.6/au_318973.xlsx","au_318973")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HYPERLINK("./new_k5/query_cmdrels_weight_analyze/0.2_0.2_0.6/au_3205.xlsx","au_3205")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HYPERLINK("./new_k5/query_cmdrels_weight_analyze/0.2_0.2_0.6/au_323131.xlsx","au_323131")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HYPERLINK("./new_k5/query_cmdrels_weight_analyze/0.2_0.2_0.6/au_323392.xlsx","au_323392")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HYPERLINK("./new_k5/query_cmdrels_weight_analyze/0.2_0.2_0.6/au_325368.xlsx","au_325368")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HYPERLINK("./new_k5/query_cmdrels_weight_analyze/0.2_0.2_0.6/au_328162.xlsx","au_328162")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HYPERLINK("./new_k5/query_cmdrels_weight_analyze/0.2_0.2_0.6/au_330148.xlsx","au_330148")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HYPERLINK("./new_k5/query_cmdrels_weight_analyze/0.2_0.2_0.6/au_332315.xlsx","au_332315")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HYPERLINK("./new_k5/query_cmdrels_weight_analyze/0.2_0.2_0.6/au_334081.xlsx","au_334081")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HYPERLINK("./new_k5/query_cmdrels_weight_analyze/0.2_0.2_0.6/au_34077.xlsx","au_34077")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HYPERLINK("./new_k5/query_cmdrels_weight_analyze/0.2_0.2_0.6/au_341428.xlsx","au_341428")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HYPERLINK("./new_k5/query_cmdrels_weight_analyze/0.2_0.2_0.6/au_341584.xlsx","au_341584")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HYPERLINK("./new_k5/query_cmdrels_weight_analyze/0.2_0.2_0.6/au_346864.xlsx","au_346864")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HYPERLINK("./new_k5/query_cmdrels_weight_analyze/0.2_0.2_0.6/au_351765.xlsx","au_351765")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0.2</v>
      </c>
    </row>
    <row r="111" spans="1:7" x14ac:dyDescent="0.15">
      <c r="A111" t="str">
        <f>HYPERLINK("./new_k5/query_cmdrels_weight_analyze/0.2_0.2_0.6/au_35922.xlsx","au_35922")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HYPERLINK("./new_k5/query_cmdrels_weight_analyze/0.2_0.2_0.6/au_359856.xlsx","au_359856")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HYPERLINK("./new_k5/query_cmdrels_weight_analyze/0.2_0.2_0.6/au_360423.xlsx","au_360423")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HYPERLINK("./new_k5/query_cmdrels_weight_analyze/0.2_0.2_0.6/au_36287.xlsx","au_36287")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HYPERLINK("./new_k5/query_cmdrels_weight_analyze/0.2_0.2_0.6/au_366742.xlsx","au_366742")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HYPERLINK("./new_k5/query_cmdrels_weight_analyze/0.2_0.2_0.6/au_377937.xlsx","au_377937")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HYPERLINK("./new_k5/query_cmdrels_weight_analyze/0.2_0.2_0.6/au_383997.xlsx","au_383997")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HYPERLINK("./new_k5/query_cmdrels_weight_analyze/0.2_0.2_0.6/au_3883.xlsx","au_3883")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HYPERLINK("./new_k5/query_cmdrels_weight_analyze/0.2_0.2_0.6/au_396883.xlsx","au_396883")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HYPERLINK("./new_k5/query_cmdrels_weight_analyze/0.2_0.2_0.6/au_39760.xlsx","au_39760")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HYPERLINK("./new_k5/query_cmdrels_weight_analyze/0.2_0.2_0.6/au_398818.xlsx","au_398818")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HYPERLINK("./new_k5/query_cmdrels_weight_analyze/0.2_0.2_0.6/au_400807.xlsx","au_400807")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HYPERLINK("./new_k5/query_cmdrels_weight_analyze/0.2_0.2_0.6/au_408611.xlsx","au_408611")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HYPERLINK("./new_k5/query_cmdrels_weight_analyze/0.2_0.2_0.6/au_414737.xlsx","au_414737")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HYPERLINK("./new_k5/query_cmdrels_weight_analyze/0.2_0.2_0.6/au_420722.xlsx","au_420722")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HYPERLINK("./new_k5/query_cmdrels_weight_analyze/0.2_0.2_0.6/au_423942.xlsx","au_423942")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HYPERLINK("./new_k5/query_cmdrels_weight_analyze/0.2_0.2_0.6/au_430382.xlsx","au_430382")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HYPERLINK("./new_k5/query_cmdrels_weight_analyze/0.2_0.2_0.6/au_432836.xlsx","au_432836")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HYPERLINK("./new_k5/query_cmdrels_weight_analyze/0.2_0.2_0.6/au_440326.xlsx","au_440326")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HYPERLINK("./new_k5/query_cmdrels_weight_analyze/0.2_0.2_0.6/au_442914.xlsx","au_442914")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HYPERLINK("./new_k5/query_cmdrels_weight_analyze/0.2_0.2_0.6/au_443227.xlsx","au_443227")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HYPERLINK("./new_k5/query_cmdrels_weight_analyze/0.2_0.2_0.6/au_44534.xlsx","au_44534")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HYPERLINK("./new_k5/query_cmdrels_weight_analyze/0.2_0.2_0.6/au_451805.xlsx","au_451805")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HYPERLINK("./new_k5/query_cmdrels_weight_analyze/0.2_0.2_0.6/au_464264.xlsx","au_464264")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HYPERLINK("./new_k5/query_cmdrels_weight_analyze/0.2_0.2_0.6/au_468808.xlsx","au_468808")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HYPERLINK("./new_k5/query_cmdrels_weight_analyze/0.2_0.2_0.6/au_469143.xlsx","au_469143")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HYPERLINK("./new_k5/query_cmdrels_weight_analyze/0.2_0.2_0.6/au_470237.xlsx","au_470237")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HYPERLINK("./new_k5/query_cmdrels_weight_analyze/0.2_0.2_0.6/au_473037.xlsx","au_473037")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HYPERLINK("./new_k5/query_cmdrels_weight_analyze/0.2_0.2_0.6/au_48362.xlsx","au_48362")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HYPERLINK("./new_k5/query_cmdrels_weight_analyze/0.2_0.2_0.6/au_488435.xlsx","au_488435")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HYPERLINK("./new_k5/query_cmdrels_weight_analyze/0.2_0.2_0.6/au_493826.xlsx","au_493826")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HYPERLINK("./new_k5/query_cmdrels_weight_analyze/0.2_0.2_0.6/au_502110.xlsx","au_502110")</f>
        <v>au_502110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</row>
    <row r="143" spans="1:7" x14ac:dyDescent="0.15">
      <c r="A143" t="str">
        <f>HYPERLINK("./new_k5/query_cmdrels_weight_analyze/0.2_0.2_0.6/au_50344.xlsx","au_50344")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HYPERLINK("./new_k5/query_cmdrels_weight_analyze/0.2_0.2_0.6/au_511467.xlsx","au_511467")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HYPERLINK("./new_k5/query_cmdrels_weight_analyze/0.2_0.2_0.6/au_513046.xlsx","au_513046")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HYPERLINK("./new_k5/query_cmdrels_weight_analyze/0.2_0.2_0.6/au_517354.xlsx","au_517354")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HYPERLINK("./new_k5/query_cmdrels_weight_analyze/0.2_0.2_0.6/au_522431.xlsx","au_522431")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HYPERLINK("./new_k5/query_cmdrels_weight_analyze/0.2_0.2_0.6/au_52773.xlsx","au_52773")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HYPERLINK("./new_k5/query_cmdrels_weight_analyze/0.2_0.2_0.6/au_528411.xlsx","au_528411")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HYPERLINK("./new_k5/query_cmdrels_weight_analyze/0.2_0.2_0.6/au_53263.xlsx","au_53263")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HYPERLINK("./new_k5/query_cmdrels_weight_analyze/0.2_0.2_0.6/au_53444.xlsx","au_53444")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HYPERLINK("./new_k5/query_cmdrels_weight_analyze/0.2_0.2_0.6/au_538208.xlsx","au_538208")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HYPERLINK("./new_k5/query_cmdrels_weight_analyze/0.2_0.2_0.6/au_53822.xlsx","au_53822")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HYPERLINK("./new_k5/query_cmdrels_weight_analyze/0.2_0.2_0.6/au_539243.xlsx","au_539243")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HYPERLINK("./new_k5/query_cmdrels_weight_analyze/0.2_0.2_0.6/au_558280.xlsx","au_558280")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HYPERLINK("./new_k5/query_cmdrels_weight_analyze/0.2_0.2_0.6/au_558669.xlsx","au_558669")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HYPERLINK("./new_k5/query_cmdrels_weight_analyze/0.2_0.2_0.6/au_55868.xlsx","au_55868")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HYPERLINK("./new_k5/query_cmdrels_weight_analyze/0.2_0.2_0.6/au_561.xlsx","au_561")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HYPERLINK("./new_k5/query_cmdrels_weight_analyze/0.2_0.2_0.6/au_564567.xlsx","au_564567")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HYPERLINK("./new_k5/query_cmdrels_weight_analyze/0.2_0.2_0.6/au_57994.xlsx","au_57994")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HYPERLINK("./new_k5/query_cmdrels_weight_analyze/0.2_0.2_0.6/au_589210.xlsx","au_589210")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HYPERLINK("./new_k5/query_cmdrels_weight_analyze/0.2_0.2_0.6/au_5911.xlsx","au_5911")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HYPERLINK("./new_k5/query_cmdrels_weight_analyze/0.2_0.2_0.6/au_59356.xlsx","au_59356")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HYPERLINK("./new_k5/query_cmdrels_weight_analyze/0.2_0.2_0.6/au_609850.xlsx","au_609850")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HYPERLINK("./new_k5/query_cmdrels_weight_analyze/0.2_0.2_0.6/au_61408.xlsx","au_61408")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HYPERLINK("./new_k5/query_cmdrels_weight_analyze/0.2_0.2_0.6/au_617850.xlsx","au_617850")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HYPERLINK("./new_k5/query_cmdrels_weight_analyze/0.2_0.2_0.6/au_62073.xlsx","au_62073")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HYPERLINK("./new_k5/query_cmdrels_weight_analyze/0.2_0.2_0.6/au_620930.xlsx","au_620930")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HYPERLINK("./new_k5/query_cmdrels_weight_analyze/0.2_0.2_0.6/au_62492.xlsx","au_62492")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HYPERLINK("./new_k5/query_cmdrels_weight_analyze/0.2_0.2_0.6/au_626078.xlsx","au_626078")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HYPERLINK("./new_k5/query_cmdrels_weight_analyze/0.2_0.2_0.6/au_636944.xlsx","au_636944")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HYPERLINK("./new_k5/query_cmdrels_weight_analyze/0.2_0.2_0.6/au_648603.xlsx","au_648603")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HYPERLINK("./new_k5/query_cmdrels_weight_analyze/0.2_0.2_0.6/au_65331.xlsx","au_65331")</f>
        <v>au_65331</v>
      </c>
      <c r="B173">
        <v>0</v>
      </c>
      <c r="C173">
        <v>0</v>
      </c>
      <c r="D173">
        <v>0.5</v>
      </c>
      <c r="E173">
        <v>0.5</v>
      </c>
      <c r="F173">
        <v>0.5</v>
      </c>
      <c r="G173">
        <v>0.5</v>
      </c>
    </row>
    <row r="174" spans="1:7" x14ac:dyDescent="0.15">
      <c r="A174" t="str">
        <f>HYPERLINK("./new_k5/query_cmdrels_weight_analyze/0.2_0.2_0.6/au_66000.xlsx","au_66000")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HYPERLINK("./new_k5/query_cmdrels_weight_analyze/0.2_0.2_0.6/au_660846.xlsx","au_660846")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HYPERLINK("./new_k5/query_cmdrels_weight_analyze/0.2_0.2_0.6/au_662935.xlsx","au_662935")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HYPERLINK("./new_k5/query_cmdrels_weight_analyze/0.2_0.2_0.6/au_67663.xlsx","au_67663")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HYPERLINK("./new_k5/query_cmdrels_weight_analyze/0.2_0.2_0.6/au_68028.xlsx","au_68028")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HYPERLINK("./new_k5/query_cmdrels_weight_analyze/0.2_0.2_0.6/au_681312.xlsx","au_681312")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HYPERLINK("./new_k5/query_cmdrels_weight_analyze/0.2_0.2_0.6/au_686239.xlsx","au_686239")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HYPERLINK("./new_k5/query_cmdrels_weight_analyze/0.2_0.2_0.6/au_68809.xlsx","au_68809")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HYPERLINK("./new_k5/query_cmdrels_weight_analyze/0.2_0.2_0.6/au_69556.xlsx","au_69556")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HYPERLINK("./new_k5/query_cmdrels_weight_analyze/0.2_0.2_0.6/au_698993.xlsx","au_698993")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HYPERLINK("./new_k5/query_cmdrels_weight_analyze/0.2_0.2_0.6/au_707881.xlsx","au_707881")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HYPERLINK("./new_k5/query_cmdrels_weight_analyze/0.2_0.2_0.6/au_709594.xlsx","au_709594")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HYPERLINK("./new_k5/query_cmdrels_weight_analyze/0.2_0.2_0.6/au_71309.xlsx","au_71309")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HYPERLINK("./new_k5/query_cmdrels_weight_analyze/0.2_0.2_0.6/au_7138.xlsx","au_7138")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HYPERLINK("./new_k5/query_cmdrels_weight_analyze/0.2_0.2_0.6/au_72549.xlsx","au_72549")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HYPERLINK("./new_k5/query_cmdrels_weight_analyze/0.2_0.2_0.6/au_740805.xlsx","au_740805")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HYPERLINK("./new_k5/query_cmdrels_weight_analyze/0.2_0.2_0.6/au_760796.xlsx","au_760796")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HYPERLINK("./new_k5/query_cmdrels_weight_analyze/0.2_0.2_0.6/au_762846.xlsx","au_762846")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HYPERLINK("./new_k5/query_cmdrels_weight_analyze/0.2_0.2_0.6/au_767786.xlsx","au_767786")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HYPERLINK("./new_k5/query_cmdrels_weight_analyze/0.2_0.2_0.6/au_778906.xlsx","au_778906")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HYPERLINK("./new_k5/query_cmdrels_weight_analyze/0.2_0.2_0.6/au_818929.xlsx","au_818929")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HYPERLINK("./new_k5/query_cmdrels_weight_analyze/0.2_0.2_0.6/au_844876.xlsx","au_844876")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HYPERLINK("./new_k5/query_cmdrels_weight_analyze/0.2_0.2_0.6/au_85318.xlsx","au_85318")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HYPERLINK("./new_k5/query_cmdrels_weight_analyze/0.2_0.2_0.6/au_854332.xlsx","au_854332")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HYPERLINK("./new_k5/query_cmdrels_weight_analyze/0.2_0.2_0.6/au_854373.xlsx","au_854373")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HYPERLINK("./new_k5/query_cmdrels_weight_analyze/0.2_0.2_0.6/au_86843.xlsx","au_86843")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HYPERLINK("./new_k5/query_cmdrels_weight_analyze/0.2_0.2_0.6/au_88108.xlsx","au_88108")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HYPERLINK("./new_k5/query_cmdrels_weight_analyze/0.2_0.2_0.6/au_90214.xlsx","au_90214")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HYPERLINK("./new_k5/query_cmdrels_weight_analyze/0.2_0.2_0.6/au_90339.xlsx","au_90339")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HYPERLINK("./new_k5/query_cmdrels_weight_analyze/0.2_0.2_0.6/au_91286.xlsx","au_91286")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HYPERLINK("./new_k5/query_cmdrels_weight_analyze/0.2_0.2_0.6/au_9135.xlsx","au_9135")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HYPERLINK("./new_k5/query_cmdrels_weight_analyze/0.2_0.2_0.6/au_935569.xlsx","au_935569")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HYPERLINK("./new_k5/query_cmdrels_weight_analyze/0.2_0.2_0.6/au_97936.xlsx","au_97936")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HYPERLINK("./new_k5/query_cmdrels_weight_analyze/0.2_0.2_0.6/so_10235778.xlsx","so_10235778")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HYPERLINK("./new_k5/query_cmdrels_weight_analyze/0.2_0.2_0.6/so_1045910.xlsx","so_1045910")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HYPERLINK("./new_k5/query_cmdrels_weight_analyze/0.2_0.2_0.6/so_10557360.xlsx","so_10557360")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HYPERLINK("./new_k5/query_cmdrels_weight_analyze/0.2_0.2_0.6/so_1058047.xlsx","so_1058047")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HYPERLINK("./new_k5/query_cmdrels_weight_analyze/0.2_0.2_0.6/so_10829402.xlsx","so_10829402")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HYPERLINK("./new_k5/query_cmdrels_weight_analyze/0.2_0.2_0.6/so_1088098.xlsx","so_1088098")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HYPERLINK("./new_k5/query_cmdrels_weight_analyze/0.2_0.2_0.6/so_10990949.xlsx","so_10990949")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HYPERLINK("./new_k5/query_cmdrels_weight_analyze/0.2_0.2_0.6/so_11211705.xlsx","so_11211705")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HYPERLINK("./new_k5/query_cmdrels_weight_analyze/0.2_0.2_0.6/so_112932.xlsx","so_112932")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HYPERLINK("./new_k5/query_cmdrels_weight_analyze/0.2_0.2_0.6/so_11392189.xlsx","so_11392189")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HYPERLINK("./new_k5/query_cmdrels_weight_analyze/0.2_0.2_0.6/so_1183183.xlsx","so_1183183")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HYPERLINK("./new_k5/query_cmdrels_weight_analyze/0.2_0.2_0.6/so_1194882.xlsx","so_1194882")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HYPERLINK("./new_k5/query_cmdrels_weight_analyze/0.2_0.2_0.6/so_12120935.xlsx","so_12120935")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HYPERLINK("./new_k5/query_cmdrels_weight_analyze/0.2_0.2_0.6/so_12313384.xlsx","so_12313384")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HYPERLINK("./new_k5/query_cmdrels_weight_analyze/0.2_0.2_0.6/so_12392598.xlsx","so_12392598")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HYPERLINK("./new_k5/query_cmdrels_weight_analyze/0.2_0.2_0.6/so_1241801.xlsx","so_1241801")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HYPERLINK("./new_k5/query_cmdrels_weight_analyze/0.2_0.2_0.6/so_12522269.xlsx","so_12522269")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HYPERLINK("./new_k5/query_cmdrels_weight_analyze/0.2_0.2_0.6/so_1293907.xlsx","so_1293907")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HYPERLINK("./new_k5/query_cmdrels_weight_analyze/0.2_0.2_0.6/so_13428910.xlsx","so_13428910")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HYPERLINK("./new_k5/query_cmdrels_weight_analyze/0.2_0.2_0.6/so_135688.xlsx","so_135688")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HYPERLINK("./new_k5/query_cmdrels_weight_analyze/0.2_0.2_0.6/so_13778273.xlsx","so_13778273")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HYPERLINK("./new_k5/query_cmdrels_weight_analyze/0.2_0.2_0.6/so_1405611.xlsx","so_1405611")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HYPERLINK("./new_k5/query_cmdrels_weight_analyze/0.2_0.2_0.6/so_14300794.xlsx","so_14300794")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HYPERLINK("./new_k5/query_cmdrels_weight_analyze/0.2_0.2_0.6/so_143791.xlsx","so_143791")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HYPERLINK("./new_k5/query_cmdrels_weight_analyze/0.2_0.2_0.6/so_14750650.xlsx","so_14750650")</f>
        <v>so_14750650</v>
      </c>
      <c r="B231">
        <v>0</v>
      </c>
      <c r="C231">
        <v>0</v>
      </c>
      <c r="D231">
        <v>0</v>
      </c>
      <c r="E231">
        <v>0.33333333333333331</v>
      </c>
      <c r="F231">
        <v>0</v>
      </c>
      <c r="G231">
        <v>0.33333333333333331</v>
      </c>
    </row>
    <row r="232" spans="1:7" x14ac:dyDescent="0.15">
      <c r="A232" t="str">
        <f>HYPERLINK("./new_k5/query_cmdrels_weight_analyze/0.2_0.2_0.6/so_14978411.xlsx","so_14978411")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HYPERLINK("./new_k5/query_cmdrels_weight_analyze/0.2_0.2_0.6/so_15236308.xlsx","so_15236308")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HYPERLINK("./new_k5/query_cmdrels_weight_analyze/0.2_0.2_0.6/so_15286947.xlsx","so_15286947")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HYPERLINK("./new_k5/query_cmdrels_weight_analyze/0.2_0.2_0.6/so_15402770.xlsx","so_15402770")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HYPERLINK("./new_k5/query_cmdrels_weight_analyze/0.2_0.2_0.6/so_1570262.xlsx","so_1570262")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HYPERLINK("./new_k5/query_cmdrels_weight_analyze/0.2_0.2_0.6/so_1583219.xlsx","so_1583219")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HYPERLINK("./new_k5/query_cmdrels_weight_analyze/0.2_0.2_0.6/so_15872543.xlsx","so_15872543")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HYPERLINK("./new_k5/query_cmdrels_weight_analyze/0.2_0.2_0.6/so_16038087.xlsx","so_16038087")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HYPERLINK("./new_k5/query_cmdrels_weight_analyze/0.2_0.2_0.6/so_16212656.xlsx","so_16212656")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HYPERLINK("./new_k5/query_cmdrels_weight_analyze/0.2_0.2_0.6/so_16575419.xlsx","so_16575419")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HYPERLINK("./new_k5/query_cmdrels_weight_analyze/0.2_0.2_0.6/so_17582768.xlsx","so_17582768")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HYPERLINK("./new_k5/query_cmdrels_weight_analyze/0.2_0.2_0.6/so_17607612.xlsx","so_17607612")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HYPERLINK("./new_k5/query_cmdrels_weight_analyze/0.2_0.2_0.6/so_17829785.xlsx","so_17829785")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HYPERLINK("./new_k5/query_cmdrels_weight_analyze/0.2_0.2_0.6/so_1839841.xlsx","so_1839841")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HYPERLINK("./new_k5/query_cmdrels_weight_analyze/0.2_0.2_0.6/so_18468716.xlsx","so_18468716")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HYPERLINK("./new_k5/query_cmdrels_weight_analyze/0.2_0.2_0.6/so_19196105.xlsx","so_19196105")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HYPERLINK("./new_k5/query_cmdrels_weight_analyze/0.2_0.2_0.6/so_19482123.xlsx","so_19482123")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HYPERLINK("./new_k5/query_cmdrels_weight_analyze/0.2_0.2_0.6/so_1975849.xlsx","so_1975849")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HYPERLINK("./new_k5/query_cmdrels_weight_analyze/0.2_0.2_0.6/so_212528.xlsx","so_212528")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HYPERLINK("./new_k5/query_cmdrels_weight_analyze/0.2_0.2_0.6/so_21620406.xlsx","so_21620406")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HYPERLINK("./new_k5/query_cmdrels_weight_analyze/0.2_0.2_0.6/so_23509348.xlsx","so_23509348")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HYPERLINK("./new_k5/query_cmdrels_weight_analyze/0.2_0.2_0.6/so_24058544.xlsx","so_24058544")</f>
        <v>so_24058544</v>
      </c>
      <c r="B253">
        <v>1</v>
      </c>
      <c r="C253">
        <v>0</v>
      </c>
      <c r="D253">
        <v>1</v>
      </c>
      <c r="E253">
        <v>0.5</v>
      </c>
      <c r="F253">
        <v>1</v>
      </c>
      <c r="G253">
        <v>0.5</v>
      </c>
    </row>
    <row r="254" spans="1:7" x14ac:dyDescent="0.15">
      <c r="A254" t="str">
        <f>HYPERLINK("./new_k5/query_cmdrels_weight_analyze/0.2_0.2_0.6/so_24283097.xlsx","so_24283097")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HYPERLINK("./new_k5/query_cmdrels_weight_analyze/0.2_0.2_0.6/so_26256279.xlsx","so_26256279")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HYPERLINK("./new_k5/query_cmdrels_weight_analyze/0.2_0.2_0.6/so_26331651.xlsx","so_26331651")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HYPERLINK("./new_k5/query_cmdrels_weight_analyze/0.2_0.2_0.6/so_26988262.xlsx","so_26988262")</f>
        <v>so_26988262</v>
      </c>
      <c r="B257">
        <v>0</v>
      </c>
      <c r="C257">
        <v>0</v>
      </c>
      <c r="D257">
        <v>0.5</v>
      </c>
      <c r="E257">
        <v>0.33333333333333331</v>
      </c>
      <c r="F257">
        <v>0.5</v>
      </c>
      <c r="G257">
        <v>0.33333333333333331</v>
      </c>
    </row>
    <row r="258" spans="1:7" x14ac:dyDescent="0.15">
      <c r="A258" t="str">
        <f>HYPERLINK("./new_k5/query_cmdrels_weight_analyze/0.2_0.2_0.6/so_27238411.xlsx","so_27238411")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HYPERLINK("./new_k5/query_cmdrels_weight_analyze/0.2_0.2_0.6/so_27943059.xlsx","so_27943059")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HYPERLINK("./new_k5/query_cmdrels_weight_analyze/0.2_0.2_0.6/so_28869004.xlsx","so_28869004")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HYPERLINK("./new_k5/query_cmdrels_weight_analyze/0.2_0.2_0.6/so_2973624.xlsx","so_2973624")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HYPERLINK("./new_k5/query_cmdrels_weight_analyze/0.2_0.2_0.6/so_30177455.xlsx","so_30177455")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HYPERLINK("./new_k5/query_cmdrels_weight_analyze/0.2_0.2_0.6/so_30251889.xlsx","so_30251889")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HYPERLINK("./new_k5/query_cmdrels_weight_analyze/0.2_0.2_0.6/so_305035.xlsx","so_305035")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HYPERLINK("./new_k5/query_cmdrels_weight_analyze/0.2_0.2_0.6/so_36249744.xlsx","so_36249744")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HYPERLINK("./new_k5/query_cmdrels_weight_analyze/0.2_0.2_0.6/so_3643848.xlsx","so_3643848")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HYPERLINK("./new_k5/query_cmdrels_weight_analyze/0.2_0.2_0.6/so_3667329.xlsx","so_3667329")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HYPERLINK("./new_k5/query_cmdrels_weight_analyze/0.2_0.2_0.6/so_369758.xlsx","so_369758")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HYPERLINK("./new_k5/query_cmdrels_weight_analyze/0.2_0.2_0.6/so_3756323.xlsx","so_3756323")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HYPERLINK("./new_k5/query_cmdrels_weight_analyze/0.2_0.2_0.6/so_3767267.xlsx","so_3767267")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HYPERLINK("./new_k5/query_cmdrels_weight_analyze/0.2_0.2_0.6/so_3833578.xlsx","so_3833578")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HYPERLINK("./new_k5/query_cmdrels_weight_analyze/0.2_0.2_0.6/so_3891076.xlsx","so_3891076")</f>
        <v>so_3891076</v>
      </c>
      <c r="B272">
        <v>1</v>
      </c>
      <c r="C272">
        <v>0</v>
      </c>
      <c r="D272">
        <v>1</v>
      </c>
      <c r="E272">
        <v>0.33333333333333331</v>
      </c>
      <c r="F272">
        <v>1</v>
      </c>
      <c r="G272">
        <v>0.33333333333333331</v>
      </c>
    </row>
    <row r="273" spans="1:7" x14ac:dyDescent="0.15">
      <c r="A273" t="str">
        <f>HYPERLINK("./new_k5/query_cmdrels_weight_analyze/0.2_0.2_0.6/so_3963085.xlsx","so_3963085")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HYPERLINK("./new_k5/query_cmdrels_weight_analyze/0.2_0.2_0.6/so_4325216.xlsx","so_4325216")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HYPERLINK("./new_k5/query_cmdrels_weight_analyze/0.2_0.2_0.6/so_448005.xlsx","so_448005")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HYPERLINK("./new_k5/query_cmdrels_weight_analyze/0.2_0.2_0.6/so_4921879.xlsx","so_4921879")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HYPERLINK("./new_k5/query_cmdrels_weight_analyze/0.2_0.2_0.6/so_4922943.xlsx","so_4922943")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HYPERLINK("./new_k5/query_cmdrels_weight_analyze/0.2_0.2_0.6/so_5119946.xlsx","so_5119946")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HYPERLINK("./new_k5/query_cmdrels_weight_analyze/0.2_0.2_0.6/so_5164985.xlsx","so_5164985")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HYPERLINK("./new_k5/query_cmdrels_weight_analyze/0.2_0.2_0.6/so_5306153.xlsx","so_5306153")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HYPERLINK("./new_k5/query_cmdrels_weight_analyze/0.2_0.2_0.6/so_5566310.xlsx","so_5566310")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HYPERLINK("./new_k5/query_cmdrels_weight_analyze/0.2_0.2_0.6/so_5927369.xlsx","so_5927369")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HYPERLINK("./new_k5/query_cmdrels_weight_analyze/0.2_0.2_0.6/so_5947742.xlsx","so_5947742")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HYPERLINK("./new_k5/query_cmdrels_weight_analyze/0.2_0.2_0.6/so_614795.xlsx","so_614795")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HYPERLINK("./new_k5/query_cmdrels_weight_analyze/0.2_0.2_0.6/so_6207573.xlsx","so_6207573")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HYPERLINK("./new_k5/query_cmdrels_weight_analyze/0.2_0.2_0.6/so_6283167.xlsx","so_6283167")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HYPERLINK("./new_k5/query_cmdrels_weight_analyze/0.2_0.2_0.6/so_6329505.xlsx","so_6329505")</f>
        <v>so_6329505</v>
      </c>
      <c r="B287">
        <v>0</v>
      </c>
      <c r="C287">
        <v>1</v>
      </c>
      <c r="D287">
        <v>0.5</v>
      </c>
      <c r="E287">
        <v>1</v>
      </c>
      <c r="F287">
        <v>0.5</v>
      </c>
      <c r="G287">
        <v>1</v>
      </c>
    </row>
    <row r="288" spans="1:7" x14ac:dyDescent="0.15">
      <c r="A288" t="str">
        <f>HYPERLINK("./new_k5/query_cmdrels_weight_analyze/0.2_0.2_0.6/so_6423532.xlsx","so_6423532")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HYPERLINK("./new_k5/query_cmdrels_weight_analyze/0.2_0.2_0.6/so_669438.xlsx","so_669438")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HYPERLINK("./new_k5/query_cmdrels_weight_analyze/0.2_0.2_0.6/so_7052875.xlsx","so_7052875")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HYPERLINK("./new_k5/query_cmdrels_weight_analyze/0.2_0.2_0.6/so_7221757.xlsx","so_7221757")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HYPERLINK("./new_k5/query_cmdrels_weight_analyze/0.2_0.2_0.6/so_750604.xlsx","so_750604")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HYPERLINK("./new_k5/query_cmdrels_weight_analyze/0.2_0.2_0.6/so_7575267.xlsx","so_7575267")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HYPERLINK("./new_k5/query_cmdrels_weight_analyze/0.2_0.2_0.6/so_7698488.xlsx","so_7698488")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HYPERLINK("./new_k5/query_cmdrels_weight_analyze/0.2_0.2_0.6/so_801095.xlsx","so_801095")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HYPERLINK("./new_k5/query_cmdrels_weight_analyze/0.2_0.2_0.6/so_8249705.xlsx","so_8249705")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HYPERLINK("./new_k5/query_cmdrels_weight_analyze/0.2_0.2_0.6/so_8423541.xlsx","so_8423541")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HYPERLINK("./new_k5/query_cmdrels_weight_analyze/0.2_0.2_0.6/so_8654051.xlsx","so_8654051")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HYPERLINK("./new_k5/query_cmdrels_weight_analyze/0.2_0.2_0.6/so_890262.xlsx","so_890262")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HYPERLINK("./new_k5/query_cmdrels_weight_analyze/0.2_0.2_0.6/so_893585.xlsx","so_893585")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HYPERLINK("./new_k5/query_cmdrels_weight_analyze/0.2_0.2_0.6/so_9223460.xlsx","so_9223460")</f>
        <v>so_9223460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</row>
    <row r="302" spans="1:7" x14ac:dyDescent="0.15">
      <c r="A302" t="str">
        <f>HYPERLINK("./new_k5/query_cmdrels_weight_analyze/0.2_0.2_0.6/so_9245638.xlsx","so_9245638")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HYPERLINK("./new_k5/query_cmdrels_weight_analyze/0.2_0.2_0.6/so_9304953.xlsx","so_9304953")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HYPERLINK("./new_k5/query_cmdrels_weight_analyze/0.2_0.2_0.6/so_9361816.xlsx","so_9361816")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HYPERLINK("./new_k5/query_cmdrels_weight_analyze/0.2_0.2_0.6/su_116617.xlsx","su_116617")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HYPERLINK("./new_k5/query_cmdrels_weight_analyze/0.2_0.2_0.6/su_120045.xlsx","su_120045")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HYPERLINK("./new_k5/query_cmdrels_weight_analyze/0.2_0.2_0.6/su_127863.xlsx","su_127863")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HYPERLINK("./new_k5/query_cmdrels_weight_analyze/0.2_0.2_0.6/su_135498.xlsx","su_135498")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HYPERLINK("./new_k5/query_cmdrels_weight_analyze/0.2_0.2_0.6/su_147027.xlsx","su_147027")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HYPERLINK("./new_k5/query_cmdrels_weight_analyze/0.2_0.2_0.6/su_151911.xlsx","su_151911")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HYPERLINK("./new_k5/query_cmdrels_weight_analyze/0.2_0.2_0.6/su_153415.xlsx","su_153415")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HYPERLINK("./new_k5/query_cmdrels_weight_analyze/0.2_0.2_0.6/su_156189.xlsx","su_156189")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HYPERLINK("./new_k5/query_cmdrels_weight_analyze/0.2_0.2_0.6/su_161531.xlsx","su_161531")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HYPERLINK("./new_k5/query_cmdrels_weight_analyze/0.2_0.2_0.6/su_204209.xlsx","su_204209")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HYPERLINK("./new_k5/query_cmdrels_weight_analyze/0.2_0.2_0.6/su_214390.xlsx","su_214390")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HYPERLINK("./new_k5/query_cmdrels_weight_analyze/0.2_0.2_0.6/su_215483.xlsx","su_215483")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HYPERLINK("./new_k5/query_cmdrels_weight_analyze/0.2_0.2_0.6/su_215504.xlsx","su_215504")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HYPERLINK("./new_k5/query_cmdrels_weight_analyze/0.2_0.2_0.6/su_227385.xlsx","su_227385")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HYPERLINK("./new_k5/query_cmdrels_weight_analyze/0.2_0.2_0.6/su_273254.xlsx","su_273254")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HYPERLINK("./new_k5/query_cmdrels_weight_analyze/0.2_0.2_0.6/su_294161.xlsx","su_294161")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HYPERLINK("./new_k5/query_cmdrels_weight_analyze/0.2_0.2_0.6/su_302396.xlsx","su_302396")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HYPERLINK("./new_k5/query_cmdrels_weight_analyze/0.2_0.2_0.6/su_303981.xlsx","su_303981")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HYPERLINK("./new_k5/query_cmdrels_weight_analyze/0.2_0.2_0.6/su_305128.xlsx","su_305128")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HYPERLINK("./new_k5/query_cmdrels_weight_analyze/0.2_0.2_0.6/su_31512.xlsx","su_31512")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HYPERLINK("./new_k5/query_cmdrels_weight_analyze/0.2_0.2_0.6/su_380520.xlsx","su_380520")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HYPERLINK("./new_k5/query_cmdrels_weight_analyze/0.2_0.2_0.6/su_38981.xlsx","su_38981")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HYPERLINK("./new_k5/query_cmdrels_weight_analyze/0.2_0.2_0.6/su_437330.xlsx","su_437330")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HYPERLINK("./new_k5/query_cmdrels_weight_analyze/0.2_0.2_0.6/su_441379.xlsx","su_441379")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HYPERLINK("./new_k5/query_cmdrels_weight_analyze/0.2_0.2_0.6/su_462788.xlsx","su_462788")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HYPERLINK("./new_k5/query_cmdrels_weight_analyze/0.2_0.2_0.6/su_626606.xlsx","su_626606")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HYPERLINK("./new_k5/query_cmdrels_weight_analyze/0.2_0.2_0.6/su_634469.xlsx","su_634469")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HYPERLINK("./new_k5/query_cmdrels_weight_analyze/0.2_0.2_0.6/su_638616.xlsx","su_638616")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HYPERLINK("./new_k5/query_cmdrels_weight_analyze/0.2_0.2_0.6/su_678113.xlsx","su_678113")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HYPERLINK("./new_k5/query_cmdrels_weight_analyze/0.2_0.2_0.6/su_686394.xlsx","su_686394")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HYPERLINK("./new_k5/query_cmdrels_weight_analyze/0.2_0.2_0.6/su_716795.xlsx","su_716795")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</v>
      </c>
    </row>
    <row r="336" spans="1:7" x14ac:dyDescent="0.15">
      <c r="A336" t="str">
        <f>HYPERLINK("./new_k5/query_cmdrels_weight_analyze/0.2_0.2_0.6/su_758463.xlsx","su_758463")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HYPERLINK("./new_k5/query_cmdrels_weight_analyze/0.2_0.2_0.6/su_766437.xlsx","su_766437")</f>
        <v>su_766437</v>
      </c>
      <c r="B337">
        <v>0</v>
      </c>
      <c r="C337">
        <v>1</v>
      </c>
      <c r="D337">
        <v>0</v>
      </c>
      <c r="E337">
        <v>1</v>
      </c>
      <c r="F337">
        <v>0.25</v>
      </c>
      <c r="G337">
        <v>1</v>
      </c>
    </row>
    <row r="338" spans="1:7" x14ac:dyDescent="0.15">
      <c r="A338" t="str">
        <f>HYPERLINK("./new_k5/query_cmdrels_weight_analyze/0.2_0.2_0.6/su_904001.xlsx","su_904001")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HYPERLINK("./new_k5/query_cmdrels_weight_analyze/0.2_0.2_0.6/ul_100959.xlsx","ul_100959")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HYPERLINK("./new_k5/query_cmdrels_weight_analyze/0.2_0.2_0.6/ul_101073.xlsx","ul_101073")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HYPERLINK("./new_k5/query_cmdrels_weight_analyze/0.2_0.2_0.6/ul_101237.xlsx","ul_101237")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HYPERLINK("./new_k5/query_cmdrels_weight_analyze/0.2_0.2_0.6/ul_102752.xlsx","ul_102752")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HYPERLINK("./new_k5/query_cmdrels_weight_analyze/0.2_0.2_0.6/ul_108174.xlsx","ul_108174")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HYPERLINK("./new_k5/query_cmdrels_weight_analyze/0.2_0.2_0.6/ul_109536.xlsx","ul_109536")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HYPERLINK("./new_k5/query_cmdrels_weight_analyze/0.2_0.2_0.6/ul_112050.xlsx","ul_112050")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HYPERLINK("./new_k5/query_cmdrels_weight_analyze/0.2_0.2_0.6/ul_116070.xlsx","ul_116070")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HYPERLINK("./new_k5/query_cmdrels_weight_analyze/0.2_0.2_0.6/ul_11851.xlsx","ul_11851")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HYPERLINK("./new_k5/query_cmdrels_weight_analyze/0.2_0.2_0.6/ul_119126.xlsx","ul_119126")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HYPERLINK("./new_k5/query_cmdrels_weight_analyze/0.2_0.2_0.6/ul_121718.xlsx","ul_121718")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HYPERLINK("./new_k5/query_cmdrels_weight_analyze/0.2_0.2_0.6/ul_12227.xlsx","ul_12227")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HYPERLINK("./new_k5/query_cmdrels_weight_analyze/0.2_0.2_0.6/ul_12453.xlsx","ul_12453")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HYPERLINK("./new_k5/query_cmdrels_weight_analyze/0.2_0.2_0.6/ul_12535.xlsx","ul_12535")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HYPERLINK("./new_k5/query_cmdrels_weight_analyze/0.2_0.2_0.6/ul_127066.xlsx","ul_127066")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HYPERLINK("./new_k5/query_cmdrels_weight_analyze/0.2_0.2_0.6/ul_128953.xlsx","ul_128953")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HYPERLINK("./new_k5/query_cmdrels_weight_analyze/0.2_0.2_0.6/ul_134829.xlsx","ul_134829")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HYPERLINK("./new_k5/query_cmdrels_weight_analyze/0.2_0.2_0.6/ul_136371.xlsx","ul_136371")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HYPERLINK("./new_k5/query_cmdrels_weight_analyze/0.2_0.2_0.6/ul_136884.xlsx","ul_136884")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HYPERLINK("./new_k5/query_cmdrels_weight_analyze/0.2_0.2_0.6/ul_138398.xlsx","ul_138398")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HYPERLINK("./new_k5/query_cmdrels_weight_analyze/0.2_0.2_0.6/ul_139271.xlsx","ul_139271")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HYPERLINK("./new_k5/query_cmdrels_weight_analyze/0.2_0.2_0.6/ul_140482.xlsx","ul_140482")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HYPERLINK("./new_k5/query_cmdrels_weight_analyze/0.2_0.2_0.6/ul_14191.xlsx","ul_14191")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HYPERLINK("./new_k5/query_cmdrels_weight_analyze/0.2_0.2_0.6/ul_145929.xlsx","ul_145929")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HYPERLINK("./new_k5/query_cmdrels_weight_analyze/0.2_0.2_0.6/ul_148985.xlsx","ul_148985")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HYPERLINK("./new_k5/query_cmdrels_weight_analyze/0.2_0.2_0.6/ul_15405.xlsx","ul_15405")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HYPERLINK("./new_k5/query_cmdrels_weight_analyze/0.2_0.2_0.6/ul_155551.xlsx","ul_155551")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HYPERLINK("./new_k5/query_cmdrels_weight_analyze/0.2_0.2_0.6/ul_159672.xlsx","ul_159672")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HYPERLINK("./new_k5/query_cmdrels_weight_analyze/0.2_0.2_0.6/ul_163845.xlsx","ul_163845")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HYPERLINK("./new_k5/query_cmdrels_weight_analyze/0.2_0.2_0.6/ul_16407.xlsx","ul_16407")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HYPERLINK("./new_k5/query_cmdrels_weight_analyze/0.2_0.2_0.6/ul_166558.xlsx","ul_166558")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HYPERLINK("./new_k5/query_cmdrels_weight_analyze/0.2_0.2_0.6/ul_171314.xlsx","ul_171314")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HYPERLINK("./new_k5/query_cmdrels_weight_analyze/0.2_0.2_0.6/ul_182032.xlsx","ul_182032")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HYPERLINK("./new_k5/query_cmdrels_weight_analyze/0.2_0.2_0.6/ul_19344.xlsx","ul_19344")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HYPERLINK("./new_k5/query_cmdrels_weight_analyze/0.2_0.2_0.6/ul_19369.xlsx","ul_19369")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HYPERLINK("./new_k5/query_cmdrels_weight_analyze/0.2_0.2_0.6/ul_19485.xlsx","ul_19485")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HYPERLINK("./new_k5/query_cmdrels_weight_analyze/0.2_0.2_0.6/ul_20370.xlsx","ul_20370")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HYPERLINK("./new_k5/query_cmdrels_weight_analyze/0.2_0.2_0.6/ul_211817.xlsx","ul_211817")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HYPERLINK("./new_k5/query_cmdrels_weight_analyze/0.2_0.2_0.6/ul_212925.xlsx","ul_212925")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HYPERLINK("./new_k5/query_cmdrels_weight_analyze/0.2_0.2_0.6/ul_21471.xlsx","ul_21471")</f>
        <v>ul_21471</v>
      </c>
      <c r="B378">
        <v>0</v>
      </c>
      <c r="C378">
        <v>0</v>
      </c>
      <c r="D378">
        <v>0</v>
      </c>
      <c r="E378">
        <v>0.5</v>
      </c>
      <c r="F378">
        <v>0.25</v>
      </c>
      <c r="G378">
        <v>0.5</v>
      </c>
    </row>
    <row r="379" spans="1:7" x14ac:dyDescent="0.15">
      <c r="A379" t="str">
        <f>HYPERLINK("./new_k5/query_cmdrels_weight_analyze/0.2_0.2_0.6/ul_22545.xlsx","ul_22545")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HYPERLINK("./new_k5/query_cmdrels_weight_analyze/0.2_0.2_0.6/ul_230481.xlsx","ul_230481")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HYPERLINK("./new_k5/query_cmdrels_weight_analyze/0.2_0.2_0.6/ul_230673.xlsx","ul_230673")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HYPERLINK("./new_k5/query_cmdrels_weight_analyze/0.2_0.2_0.6/ul_230800.xlsx","ul_230800")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HYPERLINK("./new_k5/query_cmdrels_weight_analyze/0.2_0.2_0.6/ul_232384.xlsx","ul_232384")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HYPERLINK("./new_k5/query_cmdrels_weight_analyze/0.2_0.2_0.6/ul_24441.xlsx","ul_24441")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HYPERLINK("./new_k5/query_cmdrels_weight_analyze/0.2_0.2_0.6/ul_246535.xlsx","ul_246535")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HYPERLINK("./new_k5/query_cmdrels_weight_analyze/0.2_0.2_0.6/ul_259791.xlsx","ul_259791")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HYPERLINK("./new_k5/query_cmdrels_weight_analyze/0.2_0.2_0.6/ul_273971.xlsx","ul_273971")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HYPERLINK("./new_k5/query_cmdrels_weight_analyze/0.2_0.2_0.6/ul_28553.xlsx","ul_28553")</f>
        <v>ul_28553</v>
      </c>
      <c r="B388">
        <v>1</v>
      </c>
      <c r="C388">
        <v>0</v>
      </c>
      <c r="D388">
        <v>1</v>
      </c>
      <c r="E388">
        <v>0.33333333333333331</v>
      </c>
      <c r="F388">
        <v>1</v>
      </c>
      <c r="G388">
        <v>0.33333333333333331</v>
      </c>
    </row>
    <row r="389" spans="1:7" x14ac:dyDescent="0.15">
      <c r="A389" t="str">
        <f>HYPERLINK("./new_k5/query_cmdrels_weight_analyze/0.2_0.2_0.6/ul_288521.xlsx","ul_288521")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HYPERLINK("./new_k5/query_cmdrels_weight_analyze/0.2_0.2_0.6/ul_32290.xlsx","ul_32290")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HYPERLINK("./new_k5/query_cmdrels_weight_analyze/0.2_0.2_0.6/ul_328882.xlsx","ul_328882")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HYPERLINK("./new_k5/query_cmdrels_weight_analyze/0.2_0.2_0.6/ul_35131.xlsx","ul_35131")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HYPERLINK("./new_k5/query_cmdrels_weight_analyze/0.2_0.2_0.6/ul_35333.xlsx","ul_35333")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HYPERLINK("./new_k5/query_cmdrels_weight_analyze/0.2_0.2_0.6/ul_35711.xlsx","ul_35711")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HYPERLINK("./new_k5/query_cmdrels_weight_analyze/0.2_0.2_0.6/ul_3575.xlsx","ul_3575")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HYPERLINK("./new_k5/query_cmdrels_weight_analyze/0.2_0.2_0.6/ul_35832.xlsx","ul_35832")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HYPERLINK("./new_k5/query_cmdrels_weight_analyze/0.2_0.2_0.6/ul_370318.xlsx","ul_370318")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HYPERLINK("./new_k5/query_cmdrels_weight_analyze/0.2_0.2_0.6/ul_37329.xlsx","ul_37329")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HYPERLINK("./new_k5/query_cmdrels_weight_analyze/0.2_0.2_0.6/ul_38209.xlsx","ul_38209")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HYPERLINK("./new_k5/query_cmdrels_weight_analyze/0.2_0.2_0.6/ul_41246.xlsx","ul_41246")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HYPERLINK("./new_k5/query_cmdrels_weight_analyze/0.2_0.2_0.6/ul_41362.xlsx","ul_41362")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HYPERLINK("./new_k5/query_cmdrels_weight_analyze/0.2_0.2_0.6/ul_48200.xlsx","ul_48200")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HYPERLINK("./new_k5/query_cmdrels_weight_analyze/0.2_0.2_0.6/ul_50098.xlsx","ul_50098")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HYPERLINK("./new_k5/query_cmdrels_weight_analyze/0.2_0.2_0.6/ul_50785.xlsx","ul_50785")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HYPERLINK("./new_k5/query_cmdrels_weight_analyze/0.2_0.2_0.6/ul_5085.xlsx","ul_5085")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HYPERLINK("./new_k5/query_cmdrels_weight_analyze/0.2_0.2_0.6/ul_53737.xlsx","ul_53737")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HYPERLINK("./new_k5/query_cmdrels_weight_analyze/0.2_0.2_0.6/ul_55125.xlsx","ul_55125")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HYPERLINK("./new_k5/query_cmdrels_weight_analyze/0.2_0.2_0.6/ul_56453.xlsx","ul_56453")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HYPERLINK("./new_k5/query_cmdrels_weight_analyze/0.2_0.2_0.6/ul_63648.xlsx","ul_63648")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HYPERLINK("./new_k5/query_cmdrels_weight_analyze/0.2_0.2_0.6/ul_6402.xlsx","ul_6402")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HYPERLINK("./new_k5/query_cmdrels_weight_analyze/0.2_0.2_0.6/ul_65106.xlsx","ul_65106")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HYPERLINK("./new_k5/query_cmdrels_weight_analyze/0.2_0.2_0.6/ul_65932.xlsx","ul_65932")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HYPERLINK("./new_k5/query_cmdrels_weight_analyze/0.2_0.2_0.6/ul_6596.xlsx","ul_6596")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HYPERLINK("./new_k5/query_cmdrels_weight_analyze/0.2_0.2_0.6/ul_67503.xlsx","ul_67503")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HYPERLINK("./new_k5/query_cmdrels_weight_analyze/0.2_0.2_0.6/ul_67592.xlsx","ul_67592")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HYPERLINK("./new_k5/query_cmdrels_weight_analyze/0.2_0.2_0.6/ul_70581.xlsx","ul_70581")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HYPERLINK("./new_k5/query_cmdrels_weight_analyze/0.2_0.2_0.6/ul_70614.xlsx","ul_70614")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HYPERLINK("./new_k5/query_cmdrels_weight_analyze/0.2_0.2_0.6/ul_71465.xlsx","ul_71465")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HYPERLINK("./new_k5/query_cmdrels_weight_analyze/0.2_0.2_0.6/ul_7226.xlsx","ul_7226")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HYPERLINK("./new_k5/query_cmdrels_weight_analyze/0.2_0.2_0.6/ul_78182.xlsx","ul_78182")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HYPERLINK("./new_k5/query_cmdrels_weight_analyze/0.2_0.2_0.6/ul_79678.xlsx","ul_79678")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HYPERLINK("./new_k5/query_cmdrels_weight_analyze/0.2_0.2_0.6/ul_79702.xlsx","ul_79702")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HYPERLINK("./new_k5/query_cmdrels_weight_analyze/0.2_0.2_0.6/ul_83593.xlsx","ul_83593")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HYPERLINK("./new_k5/query_cmdrels_weight_analyze/0.2_0.2_0.6/ul_84381.xlsx","ul_84381")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HYPERLINK("./new_k5/query_cmdrels_weight_analyze/0.2_0.2_0.6/ul_85180.xlsx","ul_85180")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HYPERLINK("./new_k5/query_cmdrels_weight_analyze/0.2_0.2_0.6/ul_86071.xlsx","ul_86071")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0.25</v>
      </c>
    </row>
    <row r="427" spans="1:7" x14ac:dyDescent="0.15">
      <c r="A427" t="str">
        <f>HYPERLINK("./new_k5/query_cmdrels_weight_analyze/0.2_0.2_0.6/ul_86729.xlsx","ul_86729")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HYPERLINK("./new_k5/query_cmdrels_weight_analyze/0.2_0.2_0.6/ul_88824.xlsx","ul_88824")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HYPERLINK("./new_k5/query_cmdrels_weight_analyze/0.2_0.2_0.6/ul_8945.xlsx","ul_8945")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HYPERLINK("./new_k5/query_cmdrels_weight_analyze/0.2_0.2_0.6/ul_89933.xlsx","ul_89933")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HYPERLINK("./new_k5/query_cmdrels_weight_analyze/0.2_0.2_0.6/ul_91297.xlsx","ul_91297")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HYPERLINK("./new_k5/query_cmdrels_weight_analyze/0.2_0.2_0.6/ul_9252.xlsx","ul_9252")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HYPERLINK("./new_k5/query_cmdrels_weight_analyze/0.2_0.2_0.6/ul_92560.xlsx","ul_92560")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HYPERLINK("./new_k5/query_cmdrels_weight_analyze/0.2_0.2_0.6/ul_92799.xlsx","ul_92799")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HYPERLINK("./new_k5/query_cmdrels_weight_analyze/0.2_0.2_0.6/ul_93139.xlsx","ul_93139")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HYPERLINK("./new_k5/query_cmdrels_weight_analyze/0.2_0.2_0.6/ul_98461.xlsx","ul_98461")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HYPERLINK("./new_k5/query_cmdrels_weight_analyze/0.2_0.3_0.5/au_102733.xlsx","au_102733")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HYPERLINK("./new_k5/query_cmdrels_weight_analyze/0.2_0.3_0.5/au_1029436.xlsx","au_1029436")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HYPERLINK("./new_k5/query_cmdrels_weight_analyze/0.2_0.3_0.5/au_1029502.xlsx","au_1029502")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HYPERLINK("./new_k5/query_cmdrels_weight_analyze/0.2_0.3_0.5/au_1029531.xlsx","au_1029531")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HYPERLINK("./new_k5/query_cmdrels_weight_analyze/0.2_0.3_0.5/au_104542.xlsx","au_104542")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HYPERLINK("./new_k5/query_cmdrels_weight_analyze/0.2_0.3_0.5/au_109070.xlsx","au_109070")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HYPERLINK("./new_k5/query_cmdrels_weight_analyze/0.2_0.3_0.5/au_109381.xlsx","au_109381")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HYPERLINK("./new_k5/query_cmdrels_weight_analyze/0.2_0.3_0.5/au_110477.xlsx","au_110477")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HYPERLINK("./new_k5/query_cmdrels_weight_analyze/0.2_0.3_0.5/au_111678.xlsx","au_111678")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HYPERLINK("./new_k5/query_cmdrels_weight_analyze/0.2_0.3_0.5/au_112512.xlsx","au_112512")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HYPERLINK("./new_k5/query_cmdrels_weight_analyze/0.2_0.3_0.5/au_115369.xlsx","au_115369")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HYPERLINK("./new_k5/query_cmdrels_weight_analyze/0.2_0.3_0.5/au_11789.xlsx","au_11789")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HYPERLINK("./new_k5/query_cmdrels_weight_analyze/0.2_0.3_0.5/au_117950.xlsx","au_117950")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HYPERLINK("./new_k5/query_cmdrels_weight_analyze/0.2_0.3_0.5/au_122113.xlsx","au_122113")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HYPERLINK("./new_k5/query_cmdrels_weight_analyze/0.2_0.3_0.5/au_123798.xlsx","au_123798")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HYPERLINK("./new_k5/query_cmdrels_weight_analyze/0.2_0.3_0.5/au_125257.xlsx","au_125257")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HYPERLINK("./new_k5/query_cmdrels_weight_analyze/0.2_0.3_0.5/au_126153.xlsx","au_126153")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HYPERLINK("./new_k5/query_cmdrels_weight_analyze/0.2_0.3_0.5/au_127326.xlsx","au_127326")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HYPERLINK("./new_k5/query_cmdrels_weight_analyze/0.2_0.3_0.5/au_128463.xlsx","au_128463")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HYPERLINK("./new_k5/query_cmdrels_weight_analyze/0.2_0.3_0.5/au_130393.xlsx","au_130393")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HYPERLINK("./new_k5/query_cmdrels_weight_analyze/0.2_0.3_0.5/au_131570.xlsx","au_131570")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HYPERLINK("./new_k5/query_cmdrels_weight_analyze/0.2_0.3_0.5/au_133318.xlsx","au_133318")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HYPERLINK("./new_k5/query_cmdrels_weight_analyze/0.2_0.3_0.5/au_133343.xlsx","au_133343")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HYPERLINK("./new_k5/query_cmdrels_weight_analyze/0.2_0.3_0.5/au_133389.xlsx","au_133389")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HYPERLINK("./new_k5/query_cmdrels_weight_analyze/0.2_0.3_0.5/au_141277.xlsx","au_141277")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HYPERLINK("./new_k5/query_cmdrels_weight_analyze/0.2_0.3_0.5/au_143819.xlsx","au_143819")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HYPERLINK("./new_k5/query_cmdrels_weight_analyze/0.2_0.3_0.5/au_145935.xlsx","au_145935")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HYPERLINK("./new_k5/query_cmdrels_weight_analyze/0.2_0.3_0.5/au_147241.xlsx","au_147241")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HYPERLINK("./new_k5/query_cmdrels_weight_analyze/0.2_0.3_0.5/au_147800.xlsx","au_147800")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HYPERLINK("./new_k5/query_cmdrels_weight_analyze/0.2_0.3_0.5/au_148321.xlsx","au_148321")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HYPERLINK("./new_k5/query_cmdrels_weight_analyze/0.2_0.3_0.5/au_148638.xlsx","au_148638")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HYPERLINK("./new_k5/query_cmdrels_weight_analyze/0.2_0.3_0.5/au_151049.xlsx","au_151049")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HYPERLINK("./new_k5/query_cmdrels_weight_analyze/0.2_0.3_0.5/au_151941.xlsx","au_151941")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HYPERLINK("./new_k5/query_cmdrels_weight_analyze/0.2_0.3_0.5/au_152297.xlsx","au_152297")</f>
        <v>au_152297</v>
      </c>
      <c r="B36">
        <v>0</v>
      </c>
      <c r="C36">
        <v>1</v>
      </c>
      <c r="D36">
        <v>0.5</v>
      </c>
      <c r="E36">
        <v>1</v>
      </c>
      <c r="F36">
        <v>0.5</v>
      </c>
      <c r="G36">
        <v>1</v>
      </c>
    </row>
    <row r="37" spans="1:7" x14ac:dyDescent="0.15">
      <c r="A37" t="str">
        <f>HYPERLINK("./new_k5/query_cmdrels_weight_analyze/0.2_0.3_0.5/au_153976.xlsx","au_153976")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HYPERLINK("./new_k5/query_cmdrels_weight_analyze/0.2_0.3_0.5/au_154431.xlsx","au_154431")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HYPERLINK("./new_k5/query_cmdrels_weight_analyze/0.2_0.3_0.5/au_159708.xlsx","au_159708")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HYPERLINK("./new_k5/query_cmdrels_weight_analyze/0.2_0.3_0.5/au_160869.xlsx","au_160869")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HYPERLINK("./new_k5/query_cmdrels_weight_analyze/0.2_0.3_0.5/au_161313.xlsx","au_161313")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HYPERLINK("./new_k5/query_cmdrels_weight_analyze/0.2_0.3_0.5/au_162075.xlsx","au_162075")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HYPERLINK("./new_k5/query_cmdrels_weight_analyze/0.2_0.3_0.5/au_16277.xlsx","au_16277")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HYPERLINK("./new_k5/query_cmdrels_weight_analyze/0.2_0.3_0.5/au_163155.xlsx","au_163155")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HYPERLINK("./new_k5/query_cmdrels_weight_analyze/0.2_0.3_0.5/au_164473.xlsx","au_164473")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HYPERLINK("./new_k5/query_cmdrels_weight_analyze/0.2_0.3_0.5/au_16584.xlsx","au_16584")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HYPERLINK("./new_k5/query_cmdrels_weight_analyze/0.2_0.3_0.5/au_166420.xlsx","au_166420")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HYPERLINK("./new_k5/query_cmdrels_weight_analyze/0.2_0.3_0.5/au_169473.xlsx","au_169473")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HYPERLINK("./new_k5/query_cmdrels_weight_analyze/0.2_0.3_0.5/au_169516.xlsx","au_169516")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HYPERLINK("./new_k5/query_cmdrels_weight_analyze/0.2_0.3_0.5/au_174292.xlsx","au_174292")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HYPERLINK("./new_k5/query_cmdrels_weight_analyze/0.2_0.3_0.5/au_178481.xlsx","au_178481")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HYPERLINK("./new_k5/query_cmdrels_weight_analyze/0.2_0.3_0.5/au_180925.xlsx","au_180925")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HYPERLINK("./new_k5/query_cmdrels_weight_analyze/0.2_0.3_0.5/au_187888.xlsx","au_187888")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HYPERLINK("./new_k5/query_cmdrels_weight_analyze/0.2_0.3_0.5/au_191390.xlsx","au_191390")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HYPERLINK("./new_k5/query_cmdrels_weight_analyze/0.2_0.3_0.5/au_192798.xlsx","au_192798")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HYPERLINK("./new_k5/query_cmdrels_weight_analyze/0.2_0.3_0.5/au_201775.xlsx","au_201775")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HYPERLINK("./new_k5/query_cmdrels_weight_analyze/0.2_0.3_0.5/au_204166.xlsx","au_204166")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HYPERLINK("./new_k5/query_cmdrels_weight_analyze/0.2_0.3_0.5/au_207447.xlsx","au_207447")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HYPERLINK("./new_k5/query_cmdrels_weight_analyze/0.2_0.3_0.5/au_210680.xlsx","au_210680")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HYPERLINK("./new_k5/query_cmdrels_weight_analyze/0.2_0.3_0.5/au_214246.xlsx","au_214246")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HYPERLINK("./new_k5/query_cmdrels_weight_analyze/0.2_0.3_0.5/au_214643.xlsx","au_214643")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HYPERLINK("./new_k5/query_cmdrels_weight_analyze/0.2_0.3_0.5/au_2194.xlsx","au_2194")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HYPERLINK("./new_k5/query_cmdrels_weight_analyze/0.2_0.3_0.5/au_221962.xlsx","au_221962")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HYPERLINK("./new_k5/query_cmdrels_weight_analyze/0.2_0.3_0.5/au_22608.xlsx","au_22608")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HYPERLINK("./new_k5/query_cmdrels_weight_analyze/0.2_0.3_0.5/au_230698.xlsx","au_230698")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HYPERLINK("./new_k5/query_cmdrels_weight_analyze/0.2_0.3_0.5/au_232442.xlsx","au_232442")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HYPERLINK("./new_k5/query_cmdrels_weight_analyze/0.2_0.3_0.5/au_233378.xlsx","au_233378")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HYPERLINK("./new_k5/query_cmdrels_weight_analyze/0.2_0.3_0.5/au_24027.xlsx","au_24027")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HYPERLINK("./new_k5/query_cmdrels_weight_analyze/0.2_0.3_0.5/au_246647.xlsx","au_246647")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HYPERLINK("./new_k5/query_cmdrels_weight_analyze/0.2_0.3_0.5/au_254424.xlsx","au_254424")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HYPERLINK("./new_k5/query_cmdrels_weight_analyze/0.2_0.3_0.5/au_255890.xlsx","au_255890")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HYPERLINK("./new_k5/query_cmdrels_weight_analyze/0.2_0.3_0.5/au_257248.xlsx","au_257248")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HYPERLINK("./new_k5/query_cmdrels_weight_analyze/0.2_0.3_0.5/au_259354.xlsx","au_259354")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HYPERLINK("./new_k5/query_cmdrels_weight_analyze/0.2_0.3_0.5/au_263378.xlsx","au_263378")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HYPERLINK("./new_k5/query_cmdrels_weight_analyze/0.2_0.3_0.5/au_264215.xlsx","au_264215")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HYPERLINK("./new_k5/query_cmdrels_weight_analyze/0.2_0.3_0.5/au_265176.xlsx","au_265176")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HYPERLINK("./new_k5/query_cmdrels_weight_analyze/0.2_0.3_0.5/au_275704.xlsx","au_275704")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HYPERLINK("./new_k5/query_cmdrels_weight_analyze/0.2_0.3_0.5/au_276669.xlsx","au_276669")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HYPERLINK("./new_k5/query_cmdrels_weight_analyze/0.2_0.3_0.5/au_277565.xlsx","au_277565")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HYPERLINK("./new_k5/query_cmdrels_weight_analyze/0.2_0.3_0.5/au_278403.xlsx","au_278403")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HYPERLINK("./new_k5/query_cmdrels_weight_analyze/0.2_0.3_0.5/au_28039.xlsx","au_28039")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0.25</v>
      </c>
    </row>
    <row r="82" spans="1:7" x14ac:dyDescent="0.15">
      <c r="A82" t="str">
        <f>HYPERLINK("./new_k5/query_cmdrels_weight_analyze/0.2_0.3_0.5/au_281509.xlsx","au_281509")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HYPERLINK("./new_k5/query_cmdrels_weight_analyze/0.2_0.3_0.5/au_282806.xlsx","au_282806")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HYPERLINK("./new_k5/query_cmdrels_weight_analyze/0.2_0.3_0.5/au_283559.xlsx","au_283559")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HYPERLINK("./new_k5/query_cmdrels_weight_analyze/0.2_0.3_0.5/au_285539.xlsx","au_285539")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HYPERLINK("./new_k5/query_cmdrels_weight_analyze/0.2_0.3_0.5/au_287532.xlsx","au_287532")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HYPERLINK("./new_k5/query_cmdrels_weight_analyze/0.2_0.3_0.5/au_294257.xlsx","au_294257")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HYPERLINK("./new_k5/query_cmdrels_weight_analyze/0.2_0.3_0.5/au_296155.xlsx","au_296155")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HYPERLINK("./new_k5/query_cmdrels_weight_analyze/0.2_0.3_0.5/au_299975.xlsx","au_299975")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HYPERLINK("./new_k5/query_cmdrels_weight_analyze/0.2_0.3_0.5/au_301096.xlsx","au_301096")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HYPERLINK("./new_k5/query_cmdrels_weight_analyze/0.2_0.3_0.5/au_303593.xlsx","au_303593")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HYPERLINK("./new_k5/query_cmdrels_weight_analyze/0.2_0.3_0.5/au_303849.xlsx","au_303849")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HYPERLINK("./new_k5/query_cmdrels_weight_analyze/0.2_0.3_0.5/au_307541.xlsx","au_307541")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HYPERLINK("./new_k5/query_cmdrels_weight_analyze/0.2_0.3_0.5/au_307688.xlsx","au_307688")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HYPERLINK("./new_k5/query_cmdrels_weight_analyze/0.2_0.3_0.5/au_309047.xlsx","au_309047")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HYPERLINK("./new_k5/query_cmdrels_weight_analyze/0.2_0.3_0.5/au_311558.xlsx","au_311558")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HYPERLINK("./new_k5/query_cmdrels_weight_analyze/0.2_0.3_0.5/au_318973.xlsx","au_318973")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HYPERLINK("./new_k5/query_cmdrels_weight_analyze/0.2_0.3_0.5/au_3205.xlsx","au_3205")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HYPERLINK("./new_k5/query_cmdrels_weight_analyze/0.2_0.3_0.5/au_323131.xlsx","au_323131")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HYPERLINK("./new_k5/query_cmdrels_weight_analyze/0.2_0.3_0.5/au_323392.xlsx","au_323392")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HYPERLINK("./new_k5/query_cmdrels_weight_analyze/0.2_0.3_0.5/au_325368.xlsx","au_325368")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HYPERLINK("./new_k5/query_cmdrels_weight_analyze/0.2_0.3_0.5/au_328162.xlsx","au_328162")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HYPERLINK("./new_k5/query_cmdrels_weight_analyze/0.2_0.3_0.5/au_330148.xlsx","au_330148")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HYPERLINK("./new_k5/query_cmdrels_weight_analyze/0.2_0.3_0.5/au_332315.xlsx","au_332315")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HYPERLINK("./new_k5/query_cmdrels_weight_analyze/0.2_0.3_0.5/au_334081.xlsx","au_334081")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HYPERLINK("./new_k5/query_cmdrels_weight_analyze/0.2_0.3_0.5/au_34077.xlsx","au_34077")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HYPERLINK("./new_k5/query_cmdrels_weight_analyze/0.2_0.3_0.5/au_341428.xlsx","au_341428")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HYPERLINK("./new_k5/query_cmdrels_weight_analyze/0.2_0.3_0.5/au_341584.xlsx","au_341584")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HYPERLINK("./new_k5/query_cmdrels_weight_analyze/0.2_0.3_0.5/au_346864.xlsx","au_346864")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HYPERLINK("./new_k5/query_cmdrels_weight_analyze/0.2_0.3_0.5/au_351765.xlsx","au_351765")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HYPERLINK("./new_k5/query_cmdrels_weight_analyze/0.2_0.3_0.5/au_35922.xlsx","au_35922")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HYPERLINK("./new_k5/query_cmdrels_weight_analyze/0.2_0.3_0.5/au_359856.xlsx","au_359856")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HYPERLINK("./new_k5/query_cmdrels_weight_analyze/0.2_0.3_0.5/au_360423.xlsx","au_360423")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HYPERLINK("./new_k5/query_cmdrels_weight_analyze/0.2_0.3_0.5/au_36287.xlsx","au_36287")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HYPERLINK("./new_k5/query_cmdrels_weight_analyze/0.2_0.3_0.5/au_366742.xlsx","au_366742")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HYPERLINK("./new_k5/query_cmdrels_weight_analyze/0.2_0.3_0.5/au_377937.xlsx","au_377937")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HYPERLINK("./new_k5/query_cmdrels_weight_analyze/0.2_0.3_0.5/au_383997.xlsx","au_383997")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HYPERLINK("./new_k5/query_cmdrels_weight_analyze/0.2_0.3_0.5/au_3883.xlsx","au_3883")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HYPERLINK("./new_k5/query_cmdrels_weight_analyze/0.2_0.3_0.5/au_396883.xlsx","au_396883")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HYPERLINK("./new_k5/query_cmdrels_weight_analyze/0.2_0.3_0.5/au_39760.xlsx","au_39760")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HYPERLINK("./new_k5/query_cmdrels_weight_analyze/0.2_0.3_0.5/au_398818.xlsx","au_398818")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HYPERLINK("./new_k5/query_cmdrels_weight_analyze/0.2_0.3_0.5/au_400807.xlsx","au_400807")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HYPERLINK("./new_k5/query_cmdrels_weight_analyze/0.2_0.3_0.5/au_408611.xlsx","au_408611")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HYPERLINK("./new_k5/query_cmdrels_weight_analyze/0.2_0.3_0.5/au_414737.xlsx","au_414737")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HYPERLINK("./new_k5/query_cmdrels_weight_analyze/0.2_0.3_0.5/au_420722.xlsx","au_420722")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HYPERLINK("./new_k5/query_cmdrels_weight_analyze/0.2_0.3_0.5/au_423942.xlsx","au_423942")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HYPERLINK("./new_k5/query_cmdrels_weight_analyze/0.2_0.3_0.5/au_430382.xlsx","au_430382")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HYPERLINK("./new_k5/query_cmdrels_weight_analyze/0.2_0.3_0.5/au_432836.xlsx","au_432836")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HYPERLINK("./new_k5/query_cmdrels_weight_analyze/0.2_0.3_0.5/au_440326.xlsx","au_440326")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HYPERLINK("./new_k5/query_cmdrels_weight_analyze/0.2_0.3_0.5/au_442914.xlsx","au_442914")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HYPERLINK("./new_k5/query_cmdrels_weight_analyze/0.2_0.3_0.5/au_443227.xlsx","au_443227")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HYPERLINK("./new_k5/query_cmdrels_weight_analyze/0.2_0.3_0.5/au_44534.xlsx","au_44534")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HYPERLINK("./new_k5/query_cmdrels_weight_analyze/0.2_0.3_0.5/au_451805.xlsx","au_451805")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HYPERLINK("./new_k5/query_cmdrels_weight_analyze/0.2_0.3_0.5/au_464264.xlsx","au_464264")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HYPERLINK("./new_k5/query_cmdrels_weight_analyze/0.2_0.3_0.5/au_468808.xlsx","au_468808")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HYPERLINK("./new_k5/query_cmdrels_weight_analyze/0.2_0.3_0.5/au_469143.xlsx","au_469143")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HYPERLINK("./new_k5/query_cmdrels_weight_analyze/0.2_0.3_0.5/au_470237.xlsx","au_470237")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HYPERLINK("./new_k5/query_cmdrels_weight_analyze/0.2_0.3_0.5/au_473037.xlsx","au_473037")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0.25</v>
      </c>
    </row>
    <row r="139" spans="1:7" x14ac:dyDescent="0.15">
      <c r="A139" t="str">
        <f>HYPERLINK("./new_k5/query_cmdrels_weight_analyze/0.2_0.3_0.5/au_48362.xlsx","au_48362")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HYPERLINK("./new_k5/query_cmdrels_weight_analyze/0.2_0.3_0.5/au_488435.xlsx","au_488435")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HYPERLINK("./new_k5/query_cmdrels_weight_analyze/0.2_0.3_0.5/au_493826.xlsx","au_493826")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HYPERLINK("./new_k5/query_cmdrels_weight_analyze/0.2_0.3_0.5/au_502110.xlsx","au_502110")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HYPERLINK("./new_k5/query_cmdrels_weight_analyze/0.2_0.3_0.5/au_50344.xlsx","au_50344")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HYPERLINK("./new_k5/query_cmdrels_weight_analyze/0.2_0.3_0.5/au_511467.xlsx","au_511467")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HYPERLINK("./new_k5/query_cmdrels_weight_analyze/0.2_0.3_0.5/au_513046.xlsx","au_513046")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HYPERLINK("./new_k5/query_cmdrels_weight_analyze/0.2_0.3_0.5/au_517354.xlsx","au_517354")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HYPERLINK("./new_k5/query_cmdrels_weight_analyze/0.2_0.3_0.5/au_522431.xlsx","au_522431")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HYPERLINK("./new_k5/query_cmdrels_weight_analyze/0.2_0.3_0.5/au_52773.xlsx","au_52773")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HYPERLINK("./new_k5/query_cmdrels_weight_analyze/0.2_0.3_0.5/au_528411.xlsx","au_528411")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HYPERLINK("./new_k5/query_cmdrels_weight_analyze/0.2_0.3_0.5/au_53263.xlsx","au_53263")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HYPERLINK("./new_k5/query_cmdrels_weight_analyze/0.2_0.3_0.5/au_53444.xlsx","au_53444")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0.25</v>
      </c>
    </row>
    <row r="152" spans="1:7" x14ac:dyDescent="0.15">
      <c r="A152" t="str">
        <f>HYPERLINK("./new_k5/query_cmdrels_weight_analyze/0.2_0.3_0.5/au_538208.xlsx","au_538208")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HYPERLINK("./new_k5/query_cmdrels_weight_analyze/0.2_0.3_0.5/au_53822.xlsx","au_53822")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HYPERLINK("./new_k5/query_cmdrels_weight_analyze/0.2_0.3_0.5/au_539243.xlsx","au_539243")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HYPERLINK("./new_k5/query_cmdrels_weight_analyze/0.2_0.3_0.5/au_558280.xlsx","au_558280")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HYPERLINK("./new_k5/query_cmdrels_weight_analyze/0.2_0.3_0.5/au_558669.xlsx","au_558669")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HYPERLINK("./new_k5/query_cmdrels_weight_analyze/0.2_0.3_0.5/au_55868.xlsx","au_55868")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HYPERLINK("./new_k5/query_cmdrels_weight_analyze/0.2_0.3_0.5/au_561.xlsx","au_561")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HYPERLINK("./new_k5/query_cmdrels_weight_analyze/0.2_0.3_0.5/au_564567.xlsx","au_564567")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HYPERLINK("./new_k5/query_cmdrels_weight_analyze/0.2_0.3_0.5/au_57994.xlsx","au_57994")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HYPERLINK("./new_k5/query_cmdrels_weight_analyze/0.2_0.3_0.5/au_589210.xlsx","au_589210")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HYPERLINK("./new_k5/query_cmdrels_weight_analyze/0.2_0.3_0.5/au_5911.xlsx","au_5911")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HYPERLINK("./new_k5/query_cmdrels_weight_analyze/0.2_0.3_0.5/au_59356.xlsx","au_59356")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HYPERLINK("./new_k5/query_cmdrels_weight_analyze/0.2_0.3_0.5/au_609850.xlsx","au_609850")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HYPERLINK("./new_k5/query_cmdrels_weight_analyze/0.2_0.3_0.5/au_61408.xlsx","au_61408")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HYPERLINK("./new_k5/query_cmdrels_weight_analyze/0.2_0.3_0.5/au_617850.xlsx","au_617850")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HYPERLINK("./new_k5/query_cmdrels_weight_analyze/0.2_0.3_0.5/au_62073.xlsx","au_62073")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HYPERLINK("./new_k5/query_cmdrels_weight_analyze/0.2_0.3_0.5/au_620930.xlsx","au_620930")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HYPERLINK("./new_k5/query_cmdrels_weight_analyze/0.2_0.3_0.5/au_62492.xlsx","au_62492")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HYPERLINK("./new_k5/query_cmdrels_weight_analyze/0.2_0.3_0.5/au_626078.xlsx","au_626078")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HYPERLINK("./new_k5/query_cmdrels_weight_analyze/0.2_0.3_0.5/au_636944.xlsx","au_636944")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HYPERLINK("./new_k5/query_cmdrels_weight_analyze/0.2_0.3_0.5/au_648603.xlsx","au_648603")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HYPERLINK("./new_k5/query_cmdrels_weight_analyze/0.2_0.3_0.5/au_65331.xlsx","au_65331")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HYPERLINK("./new_k5/query_cmdrels_weight_analyze/0.2_0.3_0.5/au_66000.xlsx","au_66000")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HYPERLINK("./new_k5/query_cmdrels_weight_analyze/0.2_0.3_0.5/au_660846.xlsx","au_660846")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HYPERLINK("./new_k5/query_cmdrels_weight_analyze/0.2_0.3_0.5/au_662935.xlsx","au_662935")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HYPERLINK("./new_k5/query_cmdrels_weight_analyze/0.2_0.3_0.5/au_67663.xlsx","au_67663")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HYPERLINK("./new_k5/query_cmdrels_weight_analyze/0.2_0.3_0.5/au_68028.xlsx","au_68028")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HYPERLINK("./new_k5/query_cmdrels_weight_analyze/0.2_0.3_0.5/au_681312.xlsx","au_681312")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HYPERLINK("./new_k5/query_cmdrels_weight_analyze/0.2_0.3_0.5/au_686239.xlsx","au_686239")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HYPERLINK("./new_k5/query_cmdrels_weight_analyze/0.2_0.3_0.5/au_68809.xlsx","au_68809")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HYPERLINK("./new_k5/query_cmdrels_weight_analyze/0.2_0.3_0.5/au_69556.xlsx","au_69556")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HYPERLINK("./new_k5/query_cmdrels_weight_analyze/0.2_0.3_0.5/au_698993.xlsx","au_698993")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HYPERLINK("./new_k5/query_cmdrels_weight_analyze/0.2_0.3_0.5/au_707881.xlsx","au_707881")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HYPERLINK("./new_k5/query_cmdrels_weight_analyze/0.2_0.3_0.5/au_709594.xlsx","au_709594")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HYPERLINK("./new_k5/query_cmdrels_weight_analyze/0.2_0.3_0.5/au_71309.xlsx","au_71309")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HYPERLINK("./new_k5/query_cmdrels_weight_analyze/0.2_0.3_0.5/au_7138.xlsx","au_7138")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HYPERLINK("./new_k5/query_cmdrels_weight_analyze/0.2_0.3_0.5/au_72549.xlsx","au_72549")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HYPERLINK("./new_k5/query_cmdrels_weight_analyze/0.2_0.3_0.5/au_740805.xlsx","au_740805")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HYPERLINK("./new_k5/query_cmdrels_weight_analyze/0.2_0.3_0.5/au_760796.xlsx","au_760796")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HYPERLINK("./new_k5/query_cmdrels_weight_analyze/0.2_0.3_0.5/au_762846.xlsx","au_762846")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HYPERLINK("./new_k5/query_cmdrels_weight_analyze/0.2_0.3_0.5/au_767786.xlsx","au_767786")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HYPERLINK("./new_k5/query_cmdrels_weight_analyze/0.2_0.3_0.5/au_778906.xlsx","au_778906")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HYPERLINK("./new_k5/query_cmdrels_weight_analyze/0.2_0.3_0.5/au_818929.xlsx","au_818929")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HYPERLINK("./new_k5/query_cmdrels_weight_analyze/0.2_0.3_0.5/au_844876.xlsx","au_844876")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HYPERLINK("./new_k5/query_cmdrels_weight_analyze/0.2_0.3_0.5/au_85318.xlsx","au_85318")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HYPERLINK("./new_k5/query_cmdrels_weight_analyze/0.2_0.3_0.5/au_854332.xlsx","au_854332")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HYPERLINK("./new_k5/query_cmdrels_weight_analyze/0.2_0.3_0.5/au_854373.xlsx","au_854373")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HYPERLINK("./new_k5/query_cmdrels_weight_analyze/0.2_0.3_0.5/au_86843.xlsx","au_86843")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HYPERLINK("./new_k5/query_cmdrels_weight_analyze/0.2_0.3_0.5/au_88108.xlsx","au_88108")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HYPERLINK("./new_k5/query_cmdrels_weight_analyze/0.2_0.3_0.5/au_90214.xlsx","au_90214")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HYPERLINK("./new_k5/query_cmdrels_weight_analyze/0.2_0.3_0.5/au_90339.xlsx","au_90339")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HYPERLINK("./new_k5/query_cmdrels_weight_analyze/0.2_0.3_0.5/au_91286.xlsx","au_91286")</f>
        <v>au_91286</v>
      </c>
      <c r="B203">
        <v>1</v>
      </c>
      <c r="C203">
        <v>0</v>
      </c>
      <c r="D203">
        <v>1</v>
      </c>
      <c r="E203">
        <v>0.5</v>
      </c>
      <c r="F203">
        <v>1</v>
      </c>
      <c r="G203">
        <v>0.5</v>
      </c>
    </row>
    <row r="204" spans="1:7" x14ac:dyDescent="0.15">
      <c r="A204" t="str">
        <f>HYPERLINK("./new_k5/query_cmdrels_weight_analyze/0.2_0.3_0.5/au_9135.xlsx","au_9135")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HYPERLINK("./new_k5/query_cmdrels_weight_analyze/0.2_0.3_0.5/au_935569.xlsx","au_935569")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HYPERLINK("./new_k5/query_cmdrels_weight_analyze/0.2_0.3_0.5/au_97936.xlsx","au_97936")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HYPERLINK("./new_k5/query_cmdrels_weight_analyze/0.2_0.3_0.5/so_10235778.xlsx","so_10235778")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HYPERLINK("./new_k5/query_cmdrels_weight_analyze/0.2_0.3_0.5/so_1045910.xlsx","so_1045910")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HYPERLINK("./new_k5/query_cmdrels_weight_analyze/0.2_0.3_0.5/so_10557360.xlsx","so_10557360")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HYPERLINK("./new_k5/query_cmdrels_weight_analyze/0.2_0.3_0.5/so_1058047.xlsx","so_1058047")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HYPERLINK("./new_k5/query_cmdrels_weight_analyze/0.2_0.3_0.5/so_10829402.xlsx","so_10829402")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HYPERLINK("./new_k5/query_cmdrels_weight_analyze/0.2_0.3_0.5/so_1088098.xlsx","so_1088098")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HYPERLINK("./new_k5/query_cmdrels_weight_analyze/0.2_0.3_0.5/so_10990949.xlsx","so_10990949")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HYPERLINK("./new_k5/query_cmdrels_weight_analyze/0.2_0.3_0.5/so_11211705.xlsx","so_11211705")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HYPERLINK("./new_k5/query_cmdrels_weight_analyze/0.2_0.3_0.5/so_112932.xlsx","so_112932")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HYPERLINK("./new_k5/query_cmdrels_weight_analyze/0.2_0.3_0.5/so_11392189.xlsx","so_11392189")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HYPERLINK("./new_k5/query_cmdrels_weight_analyze/0.2_0.3_0.5/so_1183183.xlsx","so_1183183")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HYPERLINK("./new_k5/query_cmdrels_weight_analyze/0.2_0.3_0.5/so_1194882.xlsx","so_1194882")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HYPERLINK("./new_k5/query_cmdrels_weight_analyze/0.2_0.3_0.5/so_12120935.xlsx","so_12120935")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HYPERLINK("./new_k5/query_cmdrels_weight_analyze/0.2_0.3_0.5/so_12313384.xlsx","so_12313384")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HYPERLINK("./new_k5/query_cmdrels_weight_analyze/0.2_0.3_0.5/so_12392598.xlsx","so_12392598")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HYPERLINK("./new_k5/query_cmdrels_weight_analyze/0.2_0.3_0.5/so_1241801.xlsx","so_1241801")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HYPERLINK("./new_k5/query_cmdrels_weight_analyze/0.2_0.3_0.5/so_12522269.xlsx","so_12522269")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HYPERLINK("./new_k5/query_cmdrels_weight_analyze/0.2_0.3_0.5/so_1293907.xlsx","so_1293907")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HYPERLINK("./new_k5/query_cmdrels_weight_analyze/0.2_0.3_0.5/so_13428910.xlsx","so_13428910")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HYPERLINK("./new_k5/query_cmdrels_weight_analyze/0.2_0.3_0.5/so_135688.xlsx","so_135688")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HYPERLINK("./new_k5/query_cmdrels_weight_analyze/0.2_0.3_0.5/so_13778273.xlsx","so_13778273")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HYPERLINK("./new_k5/query_cmdrels_weight_analyze/0.2_0.3_0.5/so_1405611.xlsx","so_1405611")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</v>
      </c>
    </row>
    <row r="229" spans="1:7" x14ac:dyDescent="0.15">
      <c r="A229" t="str">
        <f>HYPERLINK("./new_k5/query_cmdrels_weight_analyze/0.2_0.3_0.5/so_14300794.xlsx","so_14300794")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HYPERLINK("./new_k5/query_cmdrels_weight_analyze/0.2_0.3_0.5/so_143791.xlsx","so_143791")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HYPERLINK("./new_k5/query_cmdrels_weight_analyze/0.2_0.3_0.5/so_14750650.xlsx","so_14750650")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HYPERLINK("./new_k5/query_cmdrels_weight_analyze/0.2_0.3_0.5/so_14978411.xlsx","so_14978411")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HYPERLINK("./new_k5/query_cmdrels_weight_analyze/0.2_0.3_0.5/so_15236308.xlsx","so_15236308")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HYPERLINK("./new_k5/query_cmdrels_weight_analyze/0.2_0.3_0.5/so_15286947.xlsx","so_15286947")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HYPERLINK("./new_k5/query_cmdrels_weight_analyze/0.2_0.3_0.5/so_15402770.xlsx","so_15402770")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HYPERLINK("./new_k5/query_cmdrels_weight_analyze/0.2_0.3_0.5/so_1570262.xlsx","so_1570262")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HYPERLINK("./new_k5/query_cmdrels_weight_analyze/0.2_0.3_0.5/so_1583219.xlsx","so_1583219")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HYPERLINK("./new_k5/query_cmdrels_weight_analyze/0.2_0.3_0.5/so_15872543.xlsx","so_15872543")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HYPERLINK("./new_k5/query_cmdrels_weight_analyze/0.2_0.3_0.5/so_16038087.xlsx","so_16038087")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HYPERLINK("./new_k5/query_cmdrels_weight_analyze/0.2_0.3_0.5/so_16212656.xlsx","so_16212656")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HYPERLINK("./new_k5/query_cmdrels_weight_analyze/0.2_0.3_0.5/so_16575419.xlsx","so_16575419")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HYPERLINK("./new_k5/query_cmdrels_weight_analyze/0.2_0.3_0.5/so_17582768.xlsx","so_17582768")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</v>
      </c>
    </row>
    <row r="243" spans="1:7" x14ac:dyDescent="0.15">
      <c r="A243" t="str">
        <f>HYPERLINK("./new_k5/query_cmdrels_weight_analyze/0.2_0.3_0.5/so_17607612.xlsx","so_17607612")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HYPERLINK("./new_k5/query_cmdrels_weight_analyze/0.2_0.3_0.5/so_17829785.xlsx","so_17829785")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HYPERLINK("./new_k5/query_cmdrels_weight_analyze/0.2_0.3_0.5/so_1839841.xlsx","so_1839841")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HYPERLINK("./new_k5/query_cmdrels_weight_analyze/0.2_0.3_0.5/so_18468716.xlsx","so_18468716")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HYPERLINK("./new_k5/query_cmdrels_weight_analyze/0.2_0.3_0.5/so_19196105.xlsx","so_19196105")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HYPERLINK("./new_k5/query_cmdrels_weight_analyze/0.2_0.3_0.5/so_19482123.xlsx","so_19482123")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HYPERLINK("./new_k5/query_cmdrels_weight_analyze/0.2_0.3_0.5/so_1975849.xlsx","so_1975849")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HYPERLINK("./new_k5/query_cmdrels_weight_analyze/0.2_0.3_0.5/so_212528.xlsx","so_212528")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HYPERLINK("./new_k5/query_cmdrels_weight_analyze/0.2_0.3_0.5/so_21620406.xlsx","so_21620406")</f>
        <v>so_21620406</v>
      </c>
      <c r="B251">
        <v>0</v>
      </c>
      <c r="C251">
        <v>0</v>
      </c>
      <c r="D251">
        <v>0.33333333333333331</v>
      </c>
      <c r="E251">
        <v>0.5</v>
      </c>
      <c r="F251">
        <v>0.33333333333333331</v>
      </c>
      <c r="G251">
        <v>0.5</v>
      </c>
    </row>
    <row r="252" spans="1:7" x14ac:dyDescent="0.15">
      <c r="A252" t="str">
        <f>HYPERLINK("./new_k5/query_cmdrels_weight_analyze/0.2_0.3_0.5/so_23509348.xlsx","so_23509348")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HYPERLINK("./new_k5/query_cmdrels_weight_analyze/0.2_0.3_0.5/so_24058544.xlsx","so_24058544")</f>
        <v>so_24058544</v>
      </c>
      <c r="B253">
        <v>1</v>
      </c>
      <c r="C253">
        <v>0</v>
      </c>
      <c r="D253">
        <v>1</v>
      </c>
      <c r="E253">
        <v>0.5</v>
      </c>
      <c r="F253">
        <v>1</v>
      </c>
      <c r="G253">
        <v>0.5</v>
      </c>
    </row>
    <row r="254" spans="1:7" x14ac:dyDescent="0.15">
      <c r="A254" t="str">
        <f>HYPERLINK("./new_k5/query_cmdrels_weight_analyze/0.2_0.3_0.5/so_24283097.xlsx","so_24283097")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HYPERLINK("./new_k5/query_cmdrels_weight_analyze/0.2_0.3_0.5/so_26256279.xlsx","so_26256279")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HYPERLINK("./new_k5/query_cmdrels_weight_analyze/0.2_0.3_0.5/so_26331651.xlsx","so_26331651")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HYPERLINK("./new_k5/query_cmdrels_weight_analyze/0.2_0.3_0.5/so_26988262.xlsx","so_26988262")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HYPERLINK("./new_k5/query_cmdrels_weight_analyze/0.2_0.3_0.5/so_27238411.xlsx","so_27238411")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HYPERLINK("./new_k5/query_cmdrels_weight_analyze/0.2_0.3_0.5/so_27943059.xlsx","so_27943059")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HYPERLINK("./new_k5/query_cmdrels_weight_analyze/0.2_0.3_0.5/so_28869004.xlsx","so_28869004")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HYPERLINK("./new_k5/query_cmdrels_weight_analyze/0.2_0.3_0.5/so_2973624.xlsx","so_2973624")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HYPERLINK("./new_k5/query_cmdrels_weight_analyze/0.2_0.3_0.5/so_30177455.xlsx","so_30177455")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HYPERLINK("./new_k5/query_cmdrels_weight_analyze/0.2_0.3_0.5/so_30251889.xlsx","so_30251889")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HYPERLINK("./new_k5/query_cmdrels_weight_analyze/0.2_0.3_0.5/so_305035.xlsx","so_305035")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HYPERLINK("./new_k5/query_cmdrels_weight_analyze/0.2_0.3_0.5/so_36249744.xlsx","so_36249744")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HYPERLINK("./new_k5/query_cmdrels_weight_analyze/0.2_0.3_0.5/so_3643848.xlsx","so_3643848")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HYPERLINK("./new_k5/query_cmdrels_weight_analyze/0.2_0.3_0.5/so_3667329.xlsx","so_3667329")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HYPERLINK("./new_k5/query_cmdrels_weight_analyze/0.2_0.3_0.5/so_369758.xlsx","so_369758")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HYPERLINK("./new_k5/query_cmdrels_weight_analyze/0.2_0.3_0.5/so_3756323.xlsx","so_3756323")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HYPERLINK("./new_k5/query_cmdrels_weight_analyze/0.2_0.3_0.5/so_3767267.xlsx","so_3767267")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HYPERLINK("./new_k5/query_cmdrels_weight_analyze/0.2_0.3_0.5/so_3833578.xlsx","so_3833578")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HYPERLINK("./new_k5/query_cmdrels_weight_analyze/0.2_0.3_0.5/so_3891076.xlsx","so_3891076")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HYPERLINK("./new_k5/query_cmdrels_weight_analyze/0.2_0.3_0.5/so_3963085.xlsx","so_3963085")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HYPERLINK("./new_k5/query_cmdrels_weight_analyze/0.2_0.3_0.5/so_4325216.xlsx","so_4325216")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HYPERLINK("./new_k5/query_cmdrels_weight_analyze/0.2_0.3_0.5/so_448005.xlsx","so_448005")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HYPERLINK("./new_k5/query_cmdrels_weight_analyze/0.2_0.3_0.5/so_4921879.xlsx","so_4921879")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HYPERLINK("./new_k5/query_cmdrels_weight_analyze/0.2_0.3_0.5/so_4922943.xlsx","so_4922943")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HYPERLINK("./new_k5/query_cmdrels_weight_analyze/0.2_0.3_0.5/so_5119946.xlsx","so_5119946")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HYPERLINK("./new_k5/query_cmdrels_weight_analyze/0.2_0.3_0.5/so_5164985.xlsx","so_5164985")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HYPERLINK("./new_k5/query_cmdrels_weight_analyze/0.2_0.3_0.5/so_5306153.xlsx","so_5306153")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HYPERLINK("./new_k5/query_cmdrels_weight_analyze/0.2_0.3_0.5/so_5566310.xlsx","so_5566310")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HYPERLINK("./new_k5/query_cmdrels_weight_analyze/0.2_0.3_0.5/so_5927369.xlsx","so_5927369")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HYPERLINK("./new_k5/query_cmdrels_weight_analyze/0.2_0.3_0.5/so_5947742.xlsx","so_5947742")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HYPERLINK("./new_k5/query_cmdrels_weight_analyze/0.2_0.3_0.5/so_614795.xlsx","so_614795")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HYPERLINK("./new_k5/query_cmdrels_weight_analyze/0.2_0.3_0.5/so_6207573.xlsx","so_6207573")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HYPERLINK("./new_k5/query_cmdrels_weight_analyze/0.2_0.3_0.5/so_6283167.xlsx","so_6283167")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HYPERLINK("./new_k5/query_cmdrels_weight_analyze/0.2_0.3_0.5/so_6329505.xlsx","so_6329505")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HYPERLINK("./new_k5/query_cmdrels_weight_analyze/0.2_0.3_0.5/so_6423532.xlsx","so_6423532")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HYPERLINK("./new_k5/query_cmdrels_weight_analyze/0.2_0.3_0.5/so_669438.xlsx","so_669438")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HYPERLINK("./new_k5/query_cmdrels_weight_analyze/0.2_0.3_0.5/so_7052875.xlsx","so_7052875")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HYPERLINK("./new_k5/query_cmdrels_weight_analyze/0.2_0.3_0.5/so_7221757.xlsx","so_7221757")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HYPERLINK("./new_k5/query_cmdrels_weight_analyze/0.2_0.3_0.5/so_750604.xlsx","so_750604")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HYPERLINK("./new_k5/query_cmdrels_weight_analyze/0.2_0.3_0.5/so_7575267.xlsx","so_7575267")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HYPERLINK("./new_k5/query_cmdrels_weight_analyze/0.2_0.3_0.5/so_7698488.xlsx","so_7698488")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HYPERLINK("./new_k5/query_cmdrels_weight_analyze/0.2_0.3_0.5/so_801095.xlsx","so_801095")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HYPERLINK("./new_k5/query_cmdrels_weight_analyze/0.2_0.3_0.5/so_8249705.xlsx","so_8249705")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HYPERLINK("./new_k5/query_cmdrels_weight_analyze/0.2_0.3_0.5/so_8423541.xlsx","so_8423541")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HYPERLINK("./new_k5/query_cmdrels_weight_analyze/0.2_0.3_0.5/so_8654051.xlsx","so_8654051")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HYPERLINK("./new_k5/query_cmdrels_weight_analyze/0.2_0.3_0.5/so_890262.xlsx","so_890262")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HYPERLINK("./new_k5/query_cmdrels_weight_analyze/0.2_0.3_0.5/so_893585.xlsx","so_893585")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HYPERLINK("./new_k5/query_cmdrels_weight_analyze/0.2_0.3_0.5/so_9223460.xlsx","so_9223460")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HYPERLINK("./new_k5/query_cmdrels_weight_analyze/0.2_0.3_0.5/so_9245638.xlsx","so_9245638")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HYPERLINK("./new_k5/query_cmdrels_weight_analyze/0.2_0.3_0.5/so_9304953.xlsx","so_9304953")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HYPERLINK("./new_k5/query_cmdrels_weight_analyze/0.2_0.3_0.5/so_9361816.xlsx","so_9361816")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HYPERLINK("./new_k5/query_cmdrels_weight_analyze/0.2_0.3_0.5/su_116617.xlsx","su_116617")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HYPERLINK("./new_k5/query_cmdrels_weight_analyze/0.2_0.3_0.5/su_120045.xlsx","su_120045")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HYPERLINK("./new_k5/query_cmdrels_weight_analyze/0.2_0.3_0.5/su_127863.xlsx","su_127863")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HYPERLINK("./new_k5/query_cmdrels_weight_analyze/0.2_0.3_0.5/su_135498.xlsx","su_135498")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HYPERLINK("./new_k5/query_cmdrels_weight_analyze/0.2_0.3_0.5/su_147027.xlsx","su_147027")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HYPERLINK("./new_k5/query_cmdrels_weight_analyze/0.2_0.3_0.5/su_151911.xlsx","su_151911")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HYPERLINK("./new_k5/query_cmdrels_weight_analyze/0.2_0.3_0.5/su_153415.xlsx","su_153415")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HYPERLINK("./new_k5/query_cmdrels_weight_analyze/0.2_0.3_0.5/su_156189.xlsx","su_156189")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HYPERLINK("./new_k5/query_cmdrels_weight_analyze/0.2_0.3_0.5/su_161531.xlsx","su_161531")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HYPERLINK("./new_k5/query_cmdrels_weight_analyze/0.2_0.3_0.5/su_204209.xlsx","su_204209")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HYPERLINK("./new_k5/query_cmdrels_weight_analyze/0.2_0.3_0.5/su_214390.xlsx","su_214390")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HYPERLINK("./new_k5/query_cmdrels_weight_analyze/0.2_0.3_0.5/su_215483.xlsx","su_215483")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HYPERLINK("./new_k5/query_cmdrels_weight_analyze/0.2_0.3_0.5/su_215504.xlsx","su_215504")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HYPERLINK("./new_k5/query_cmdrels_weight_analyze/0.2_0.3_0.5/su_227385.xlsx","su_227385")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HYPERLINK("./new_k5/query_cmdrels_weight_analyze/0.2_0.3_0.5/su_273254.xlsx","su_273254")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HYPERLINK("./new_k5/query_cmdrels_weight_analyze/0.2_0.3_0.5/su_294161.xlsx","su_294161")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HYPERLINK("./new_k5/query_cmdrels_weight_analyze/0.2_0.3_0.5/su_302396.xlsx","su_302396")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HYPERLINK("./new_k5/query_cmdrels_weight_analyze/0.2_0.3_0.5/su_303981.xlsx","su_303981")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HYPERLINK("./new_k5/query_cmdrels_weight_analyze/0.2_0.3_0.5/su_305128.xlsx","su_305128")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HYPERLINK("./new_k5/query_cmdrels_weight_analyze/0.2_0.3_0.5/su_31512.xlsx","su_31512")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HYPERLINK("./new_k5/query_cmdrels_weight_analyze/0.2_0.3_0.5/su_380520.xlsx","su_380520")</f>
        <v>su_380520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</row>
    <row r="326" spans="1:7" x14ac:dyDescent="0.15">
      <c r="A326" t="str">
        <f>HYPERLINK("./new_k5/query_cmdrels_weight_analyze/0.2_0.3_0.5/su_38981.xlsx","su_38981")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HYPERLINK("./new_k5/query_cmdrels_weight_analyze/0.2_0.3_0.5/su_437330.xlsx","su_437330")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HYPERLINK("./new_k5/query_cmdrels_weight_analyze/0.2_0.3_0.5/su_441379.xlsx","su_441379")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HYPERLINK("./new_k5/query_cmdrels_weight_analyze/0.2_0.3_0.5/su_462788.xlsx","su_462788")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HYPERLINK("./new_k5/query_cmdrels_weight_analyze/0.2_0.3_0.5/su_626606.xlsx","su_626606")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HYPERLINK("./new_k5/query_cmdrels_weight_analyze/0.2_0.3_0.5/su_634469.xlsx","su_634469")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HYPERLINK("./new_k5/query_cmdrels_weight_analyze/0.2_0.3_0.5/su_638616.xlsx","su_638616")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HYPERLINK("./new_k5/query_cmdrels_weight_analyze/0.2_0.3_0.5/su_678113.xlsx","su_678113")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HYPERLINK("./new_k5/query_cmdrels_weight_analyze/0.2_0.3_0.5/su_686394.xlsx","su_686394")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HYPERLINK("./new_k5/query_cmdrels_weight_analyze/0.2_0.3_0.5/su_716795.xlsx","su_716795")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HYPERLINK("./new_k5/query_cmdrels_weight_analyze/0.2_0.3_0.5/su_758463.xlsx","su_758463")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HYPERLINK("./new_k5/query_cmdrels_weight_analyze/0.2_0.3_0.5/su_766437.xlsx","su_766437")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HYPERLINK("./new_k5/query_cmdrels_weight_analyze/0.2_0.3_0.5/su_904001.xlsx","su_904001")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HYPERLINK("./new_k5/query_cmdrels_weight_analyze/0.2_0.3_0.5/ul_100959.xlsx","ul_100959")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HYPERLINK("./new_k5/query_cmdrels_weight_analyze/0.2_0.3_0.5/ul_101073.xlsx","ul_101073")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HYPERLINK("./new_k5/query_cmdrels_weight_analyze/0.2_0.3_0.5/ul_101237.xlsx","ul_101237")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HYPERLINK("./new_k5/query_cmdrels_weight_analyze/0.2_0.3_0.5/ul_102752.xlsx","ul_102752")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HYPERLINK("./new_k5/query_cmdrels_weight_analyze/0.2_0.3_0.5/ul_108174.xlsx","ul_108174")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HYPERLINK("./new_k5/query_cmdrels_weight_analyze/0.2_0.3_0.5/ul_109536.xlsx","ul_109536")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HYPERLINK("./new_k5/query_cmdrels_weight_analyze/0.2_0.3_0.5/ul_112050.xlsx","ul_112050")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HYPERLINK("./new_k5/query_cmdrels_weight_analyze/0.2_0.3_0.5/ul_116070.xlsx","ul_116070")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HYPERLINK("./new_k5/query_cmdrels_weight_analyze/0.2_0.3_0.5/ul_11851.xlsx","ul_11851")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HYPERLINK("./new_k5/query_cmdrels_weight_analyze/0.2_0.3_0.5/ul_119126.xlsx","ul_119126")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HYPERLINK("./new_k5/query_cmdrels_weight_analyze/0.2_0.3_0.5/ul_121718.xlsx","ul_121718")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HYPERLINK("./new_k5/query_cmdrels_weight_analyze/0.2_0.3_0.5/ul_12227.xlsx","ul_12227")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HYPERLINK("./new_k5/query_cmdrels_weight_analyze/0.2_0.3_0.5/ul_12453.xlsx","ul_12453")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HYPERLINK("./new_k5/query_cmdrels_weight_analyze/0.2_0.3_0.5/ul_12535.xlsx","ul_12535")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HYPERLINK("./new_k5/query_cmdrels_weight_analyze/0.2_0.3_0.5/ul_127066.xlsx","ul_127066")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HYPERLINK("./new_k5/query_cmdrels_weight_analyze/0.2_0.3_0.5/ul_128953.xlsx","ul_128953")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HYPERLINK("./new_k5/query_cmdrels_weight_analyze/0.2_0.3_0.5/ul_134829.xlsx","ul_134829")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HYPERLINK("./new_k5/query_cmdrels_weight_analyze/0.2_0.3_0.5/ul_136371.xlsx","ul_136371")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HYPERLINK("./new_k5/query_cmdrels_weight_analyze/0.2_0.3_0.5/ul_136884.xlsx","ul_136884")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HYPERLINK("./new_k5/query_cmdrels_weight_analyze/0.2_0.3_0.5/ul_138398.xlsx","ul_138398")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HYPERLINK("./new_k5/query_cmdrels_weight_analyze/0.2_0.3_0.5/ul_139271.xlsx","ul_139271")</f>
        <v>ul_139271</v>
      </c>
      <c r="B359">
        <v>1</v>
      </c>
      <c r="C359">
        <v>0</v>
      </c>
      <c r="D359">
        <v>1</v>
      </c>
      <c r="E359">
        <v>0.5</v>
      </c>
      <c r="F359">
        <v>1</v>
      </c>
      <c r="G359">
        <v>0.5</v>
      </c>
    </row>
    <row r="360" spans="1:7" x14ac:dyDescent="0.15">
      <c r="A360" t="str">
        <f>HYPERLINK("./new_k5/query_cmdrels_weight_analyze/0.2_0.3_0.5/ul_140482.xlsx","ul_140482")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HYPERLINK("./new_k5/query_cmdrels_weight_analyze/0.2_0.3_0.5/ul_14191.xlsx","ul_14191")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HYPERLINK("./new_k5/query_cmdrels_weight_analyze/0.2_0.3_0.5/ul_145929.xlsx","ul_145929")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HYPERLINK("./new_k5/query_cmdrels_weight_analyze/0.2_0.3_0.5/ul_148985.xlsx","ul_148985")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HYPERLINK("./new_k5/query_cmdrels_weight_analyze/0.2_0.3_0.5/ul_15405.xlsx","ul_15405")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HYPERLINK("./new_k5/query_cmdrels_weight_analyze/0.2_0.3_0.5/ul_155551.xlsx","ul_155551")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HYPERLINK("./new_k5/query_cmdrels_weight_analyze/0.2_0.3_0.5/ul_159672.xlsx","ul_159672")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HYPERLINK("./new_k5/query_cmdrels_weight_analyze/0.2_0.3_0.5/ul_163845.xlsx","ul_163845")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HYPERLINK("./new_k5/query_cmdrels_weight_analyze/0.2_0.3_0.5/ul_16407.xlsx","ul_16407")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HYPERLINK("./new_k5/query_cmdrels_weight_analyze/0.2_0.3_0.5/ul_166558.xlsx","ul_166558")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HYPERLINK("./new_k5/query_cmdrels_weight_analyze/0.2_0.3_0.5/ul_171314.xlsx","ul_171314")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HYPERLINK("./new_k5/query_cmdrels_weight_analyze/0.2_0.3_0.5/ul_182032.xlsx","ul_182032")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HYPERLINK("./new_k5/query_cmdrels_weight_analyze/0.2_0.3_0.5/ul_19344.xlsx","ul_19344")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HYPERLINK("./new_k5/query_cmdrels_weight_analyze/0.2_0.3_0.5/ul_19369.xlsx","ul_19369")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HYPERLINK("./new_k5/query_cmdrels_weight_analyze/0.2_0.3_0.5/ul_19485.xlsx","ul_19485")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HYPERLINK("./new_k5/query_cmdrels_weight_analyze/0.2_0.3_0.5/ul_20370.xlsx","ul_20370")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HYPERLINK("./new_k5/query_cmdrels_weight_analyze/0.2_0.3_0.5/ul_211817.xlsx","ul_211817")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HYPERLINK("./new_k5/query_cmdrels_weight_analyze/0.2_0.3_0.5/ul_212925.xlsx","ul_212925")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HYPERLINK("./new_k5/query_cmdrels_weight_analyze/0.2_0.3_0.5/ul_21471.xlsx","ul_21471")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HYPERLINK("./new_k5/query_cmdrels_weight_analyze/0.2_0.3_0.5/ul_22545.xlsx","ul_22545")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HYPERLINK("./new_k5/query_cmdrels_weight_analyze/0.2_0.3_0.5/ul_230481.xlsx","ul_230481")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HYPERLINK("./new_k5/query_cmdrels_weight_analyze/0.2_0.3_0.5/ul_230673.xlsx","ul_230673")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HYPERLINK("./new_k5/query_cmdrels_weight_analyze/0.2_0.3_0.5/ul_230800.xlsx","ul_230800")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HYPERLINK("./new_k5/query_cmdrels_weight_analyze/0.2_0.3_0.5/ul_232384.xlsx","ul_232384")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HYPERLINK("./new_k5/query_cmdrels_weight_analyze/0.2_0.3_0.5/ul_24441.xlsx","ul_24441")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HYPERLINK("./new_k5/query_cmdrels_weight_analyze/0.2_0.3_0.5/ul_246535.xlsx","ul_246535")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HYPERLINK("./new_k5/query_cmdrels_weight_analyze/0.2_0.3_0.5/ul_259791.xlsx","ul_259791")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HYPERLINK("./new_k5/query_cmdrels_weight_analyze/0.2_0.3_0.5/ul_273971.xlsx","ul_273971")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HYPERLINK("./new_k5/query_cmdrels_weight_analyze/0.2_0.3_0.5/ul_28553.xlsx","ul_28553")</f>
        <v>ul_28553</v>
      </c>
      <c r="B388">
        <v>1</v>
      </c>
      <c r="C388">
        <v>0</v>
      </c>
      <c r="D388">
        <v>1</v>
      </c>
      <c r="E388">
        <v>0.33333333333333331</v>
      </c>
      <c r="F388">
        <v>1</v>
      </c>
      <c r="G388">
        <v>0.33333333333333331</v>
      </c>
    </row>
    <row r="389" spans="1:7" x14ac:dyDescent="0.15">
      <c r="A389" t="str">
        <f>HYPERLINK("./new_k5/query_cmdrels_weight_analyze/0.2_0.3_0.5/ul_288521.xlsx","ul_288521")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HYPERLINK("./new_k5/query_cmdrels_weight_analyze/0.2_0.3_0.5/ul_32290.xlsx","ul_32290")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HYPERLINK("./new_k5/query_cmdrels_weight_analyze/0.2_0.3_0.5/ul_328882.xlsx","ul_328882")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HYPERLINK("./new_k5/query_cmdrels_weight_analyze/0.2_0.3_0.5/ul_35131.xlsx","ul_35131")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HYPERLINK("./new_k5/query_cmdrels_weight_analyze/0.2_0.3_0.5/ul_35333.xlsx","ul_35333")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HYPERLINK("./new_k5/query_cmdrels_weight_analyze/0.2_0.3_0.5/ul_35711.xlsx","ul_35711")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HYPERLINK("./new_k5/query_cmdrels_weight_analyze/0.2_0.3_0.5/ul_3575.xlsx","ul_3575")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HYPERLINK("./new_k5/query_cmdrels_weight_analyze/0.2_0.3_0.5/ul_35832.xlsx","ul_35832")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HYPERLINK("./new_k5/query_cmdrels_weight_analyze/0.2_0.3_0.5/ul_370318.xlsx","ul_370318")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HYPERLINK("./new_k5/query_cmdrels_weight_analyze/0.2_0.3_0.5/ul_37329.xlsx","ul_37329")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HYPERLINK("./new_k5/query_cmdrels_weight_analyze/0.2_0.3_0.5/ul_38209.xlsx","ul_38209")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HYPERLINK("./new_k5/query_cmdrels_weight_analyze/0.2_0.3_0.5/ul_41246.xlsx","ul_41246")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HYPERLINK("./new_k5/query_cmdrels_weight_analyze/0.2_0.3_0.5/ul_41362.xlsx","ul_41362")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HYPERLINK("./new_k5/query_cmdrels_weight_analyze/0.2_0.3_0.5/ul_48200.xlsx","ul_48200")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HYPERLINK("./new_k5/query_cmdrels_weight_analyze/0.2_0.3_0.5/ul_50098.xlsx","ul_50098")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HYPERLINK("./new_k5/query_cmdrels_weight_analyze/0.2_0.3_0.5/ul_50785.xlsx","ul_50785")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HYPERLINK("./new_k5/query_cmdrels_weight_analyze/0.2_0.3_0.5/ul_5085.xlsx","ul_5085")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HYPERLINK("./new_k5/query_cmdrels_weight_analyze/0.2_0.3_0.5/ul_53737.xlsx","ul_53737")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HYPERLINK("./new_k5/query_cmdrels_weight_analyze/0.2_0.3_0.5/ul_55125.xlsx","ul_55125")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HYPERLINK("./new_k5/query_cmdrels_weight_analyze/0.2_0.3_0.5/ul_56453.xlsx","ul_56453")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HYPERLINK("./new_k5/query_cmdrels_weight_analyze/0.2_0.3_0.5/ul_63648.xlsx","ul_63648")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HYPERLINK("./new_k5/query_cmdrels_weight_analyze/0.2_0.3_0.5/ul_6402.xlsx","ul_6402")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HYPERLINK("./new_k5/query_cmdrels_weight_analyze/0.2_0.3_0.5/ul_65106.xlsx","ul_65106")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HYPERLINK("./new_k5/query_cmdrels_weight_analyze/0.2_0.3_0.5/ul_65932.xlsx","ul_65932")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HYPERLINK("./new_k5/query_cmdrels_weight_analyze/0.2_0.3_0.5/ul_6596.xlsx","ul_6596")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HYPERLINK("./new_k5/query_cmdrels_weight_analyze/0.2_0.3_0.5/ul_67503.xlsx","ul_67503")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HYPERLINK("./new_k5/query_cmdrels_weight_analyze/0.2_0.3_0.5/ul_67592.xlsx","ul_67592")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HYPERLINK("./new_k5/query_cmdrels_weight_analyze/0.2_0.3_0.5/ul_70581.xlsx","ul_70581")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HYPERLINK("./new_k5/query_cmdrels_weight_analyze/0.2_0.3_0.5/ul_70614.xlsx","ul_70614")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HYPERLINK("./new_k5/query_cmdrels_weight_analyze/0.2_0.3_0.5/ul_71465.xlsx","ul_71465")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HYPERLINK("./new_k5/query_cmdrels_weight_analyze/0.2_0.3_0.5/ul_7226.xlsx","ul_7226")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HYPERLINK("./new_k5/query_cmdrels_weight_analyze/0.2_0.3_0.5/ul_78182.xlsx","ul_78182")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HYPERLINK("./new_k5/query_cmdrels_weight_analyze/0.2_0.3_0.5/ul_79678.xlsx","ul_79678")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HYPERLINK("./new_k5/query_cmdrels_weight_analyze/0.2_0.3_0.5/ul_79702.xlsx","ul_79702")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HYPERLINK("./new_k5/query_cmdrels_weight_analyze/0.2_0.3_0.5/ul_83593.xlsx","ul_83593")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HYPERLINK("./new_k5/query_cmdrels_weight_analyze/0.2_0.3_0.5/ul_84381.xlsx","ul_84381")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HYPERLINK("./new_k5/query_cmdrels_weight_analyze/0.2_0.3_0.5/ul_85180.xlsx","ul_85180")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HYPERLINK("./new_k5/query_cmdrels_weight_analyze/0.2_0.3_0.5/ul_86071.xlsx","ul_86071")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HYPERLINK("./new_k5/query_cmdrels_weight_analyze/0.2_0.3_0.5/ul_86729.xlsx","ul_86729")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HYPERLINK("./new_k5/query_cmdrels_weight_analyze/0.2_0.3_0.5/ul_88824.xlsx","ul_88824")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HYPERLINK("./new_k5/query_cmdrels_weight_analyze/0.2_0.3_0.5/ul_8945.xlsx","ul_8945")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HYPERLINK("./new_k5/query_cmdrels_weight_analyze/0.2_0.3_0.5/ul_89933.xlsx","ul_89933")</f>
        <v>ul_89933</v>
      </c>
      <c r="B430">
        <v>1</v>
      </c>
      <c r="C430">
        <v>0</v>
      </c>
      <c r="D430">
        <v>1</v>
      </c>
      <c r="E430">
        <v>0.5</v>
      </c>
      <c r="F430">
        <v>1</v>
      </c>
      <c r="G430">
        <v>0.5</v>
      </c>
    </row>
    <row r="431" spans="1:7" x14ac:dyDescent="0.15">
      <c r="A431" t="str">
        <f>HYPERLINK("./new_k5/query_cmdrels_weight_analyze/0.2_0.3_0.5/ul_91297.xlsx","ul_91297")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HYPERLINK("./new_k5/query_cmdrels_weight_analyze/0.2_0.3_0.5/ul_9252.xlsx","ul_9252")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HYPERLINK("./new_k5/query_cmdrels_weight_analyze/0.2_0.3_0.5/ul_92560.xlsx","ul_92560")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HYPERLINK("./new_k5/query_cmdrels_weight_analyze/0.2_0.3_0.5/ul_92799.xlsx","ul_92799")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HYPERLINK("./new_k5/query_cmdrels_weight_analyze/0.2_0.3_0.5/ul_93139.xlsx","ul_93139")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HYPERLINK("./new_k5/query_cmdrels_weight_analyze/0.2_0.3_0.5/ul_98461.xlsx","ul_98461")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HYPERLINK("./new_k5/query_cmdrels_weight_analyze/0.2_0.4_0.4/au_102733.xlsx","au_102733")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HYPERLINK("./new_k5/query_cmdrels_weight_analyze/0.2_0.4_0.4/au_1029436.xlsx","au_1029436")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HYPERLINK("./new_k5/query_cmdrels_weight_analyze/0.2_0.4_0.4/au_1029502.xlsx","au_1029502")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HYPERLINK("./new_k5/query_cmdrels_weight_analyze/0.2_0.4_0.4/au_1029531.xlsx","au_1029531")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HYPERLINK("./new_k5/query_cmdrels_weight_analyze/0.2_0.4_0.4/au_104542.xlsx","au_104542")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HYPERLINK("./new_k5/query_cmdrels_weight_analyze/0.2_0.4_0.4/au_109070.xlsx","au_109070")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HYPERLINK("./new_k5/query_cmdrels_weight_analyze/0.2_0.4_0.4/au_109381.xlsx","au_109381")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HYPERLINK("./new_k5/query_cmdrels_weight_analyze/0.2_0.4_0.4/au_110477.xlsx","au_110477")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HYPERLINK("./new_k5/query_cmdrels_weight_analyze/0.2_0.4_0.4/au_111678.xlsx","au_111678")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HYPERLINK("./new_k5/query_cmdrels_weight_analyze/0.2_0.4_0.4/au_112512.xlsx","au_112512")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HYPERLINK("./new_k5/query_cmdrels_weight_analyze/0.2_0.4_0.4/au_115369.xlsx","au_115369")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HYPERLINK("./new_k5/query_cmdrels_weight_analyze/0.2_0.4_0.4/au_11789.xlsx","au_11789")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HYPERLINK("./new_k5/query_cmdrels_weight_analyze/0.2_0.4_0.4/au_117950.xlsx","au_117950")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HYPERLINK("./new_k5/query_cmdrels_weight_analyze/0.2_0.4_0.4/au_122113.xlsx","au_122113")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HYPERLINK("./new_k5/query_cmdrels_weight_analyze/0.2_0.4_0.4/au_123798.xlsx","au_123798")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HYPERLINK("./new_k5/query_cmdrels_weight_analyze/0.2_0.4_0.4/au_125257.xlsx","au_125257")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HYPERLINK("./new_k5/query_cmdrels_weight_analyze/0.2_0.4_0.4/au_126153.xlsx","au_126153")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HYPERLINK("./new_k5/query_cmdrels_weight_analyze/0.2_0.4_0.4/au_127326.xlsx","au_127326")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HYPERLINK("./new_k5/query_cmdrels_weight_analyze/0.2_0.4_0.4/au_128463.xlsx","au_128463")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HYPERLINK("./new_k5/query_cmdrels_weight_analyze/0.2_0.4_0.4/au_130393.xlsx","au_130393")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HYPERLINK("./new_k5/query_cmdrels_weight_analyze/0.2_0.4_0.4/au_131570.xlsx","au_131570")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HYPERLINK("./new_k5/query_cmdrels_weight_analyze/0.2_0.4_0.4/au_133318.xlsx","au_133318")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HYPERLINK("./new_k5/query_cmdrels_weight_analyze/0.2_0.4_0.4/au_133343.xlsx","au_133343")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HYPERLINK("./new_k5/query_cmdrels_weight_analyze/0.2_0.4_0.4/au_133389.xlsx","au_133389")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HYPERLINK("./new_k5/query_cmdrels_weight_analyze/0.2_0.4_0.4/au_141277.xlsx","au_141277")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HYPERLINK("./new_k5/query_cmdrels_weight_analyze/0.2_0.4_0.4/au_143819.xlsx","au_143819")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HYPERLINK("./new_k5/query_cmdrels_weight_analyze/0.2_0.4_0.4/au_145935.xlsx","au_145935")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HYPERLINK("./new_k5/query_cmdrels_weight_analyze/0.2_0.4_0.4/au_147241.xlsx","au_147241")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HYPERLINK("./new_k5/query_cmdrels_weight_analyze/0.2_0.4_0.4/au_147800.xlsx","au_147800")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HYPERLINK("./new_k5/query_cmdrels_weight_analyze/0.2_0.4_0.4/au_148321.xlsx","au_148321")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HYPERLINK("./new_k5/query_cmdrels_weight_analyze/0.2_0.4_0.4/au_148638.xlsx","au_148638")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HYPERLINK("./new_k5/query_cmdrels_weight_analyze/0.2_0.4_0.4/au_151049.xlsx","au_151049")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HYPERLINK("./new_k5/query_cmdrels_weight_analyze/0.2_0.4_0.4/au_151941.xlsx","au_151941")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HYPERLINK("./new_k5/query_cmdrels_weight_analyze/0.2_0.4_0.4/au_152297.xlsx","au_152297")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HYPERLINK("./new_k5/query_cmdrels_weight_analyze/0.2_0.4_0.4/au_153976.xlsx","au_153976")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HYPERLINK("./new_k5/query_cmdrels_weight_analyze/0.2_0.4_0.4/au_154431.xlsx","au_154431")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HYPERLINK("./new_k5/query_cmdrels_weight_analyze/0.2_0.4_0.4/au_159708.xlsx","au_159708")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HYPERLINK("./new_k5/query_cmdrels_weight_analyze/0.2_0.4_0.4/au_160869.xlsx","au_160869")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HYPERLINK("./new_k5/query_cmdrels_weight_analyze/0.2_0.4_0.4/au_161313.xlsx","au_161313")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HYPERLINK("./new_k5/query_cmdrels_weight_analyze/0.2_0.4_0.4/au_162075.xlsx","au_162075")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HYPERLINK("./new_k5/query_cmdrels_weight_analyze/0.2_0.4_0.4/au_16277.xlsx","au_16277")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HYPERLINK("./new_k5/query_cmdrels_weight_analyze/0.2_0.4_0.4/au_163155.xlsx","au_163155")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HYPERLINK("./new_k5/query_cmdrels_weight_analyze/0.2_0.4_0.4/au_164473.xlsx","au_164473")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HYPERLINK("./new_k5/query_cmdrels_weight_analyze/0.2_0.4_0.4/au_16584.xlsx","au_16584")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HYPERLINK("./new_k5/query_cmdrels_weight_analyze/0.2_0.4_0.4/au_166420.xlsx","au_166420")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HYPERLINK("./new_k5/query_cmdrels_weight_analyze/0.2_0.4_0.4/au_169473.xlsx","au_169473")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HYPERLINK("./new_k5/query_cmdrels_weight_analyze/0.2_0.4_0.4/au_169516.xlsx","au_169516")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HYPERLINK("./new_k5/query_cmdrels_weight_analyze/0.2_0.4_0.4/au_174292.xlsx","au_174292")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HYPERLINK("./new_k5/query_cmdrels_weight_analyze/0.2_0.4_0.4/au_178481.xlsx","au_178481")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HYPERLINK("./new_k5/query_cmdrels_weight_analyze/0.2_0.4_0.4/au_180925.xlsx","au_180925")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HYPERLINK("./new_k5/query_cmdrels_weight_analyze/0.2_0.4_0.4/au_187888.xlsx","au_187888")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HYPERLINK("./new_k5/query_cmdrels_weight_analyze/0.2_0.4_0.4/au_191390.xlsx","au_191390")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HYPERLINK("./new_k5/query_cmdrels_weight_analyze/0.2_0.4_0.4/au_192798.xlsx","au_192798")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HYPERLINK("./new_k5/query_cmdrels_weight_analyze/0.2_0.4_0.4/au_201775.xlsx","au_201775")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HYPERLINK("./new_k5/query_cmdrels_weight_analyze/0.2_0.4_0.4/au_204166.xlsx","au_204166")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HYPERLINK("./new_k5/query_cmdrels_weight_analyze/0.2_0.4_0.4/au_207447.xlsx","au_207447")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HYPERLINK("./new_k5/query_cmdrels_weight_analyze/0.2_0.4_0.4/au_210680.xlsx","au_210680")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HYPERLINK("./new_k5/query_cmdrels_weight_analyze/0.2_0.4_0.4/au_214246.xlsx","au_214246")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HYPERLINK("./new_k5/query_cmdrels_weight_analyze/0.2_0.4_0.4/au_214643.xlsx","au_214643")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HYPERLINK("./new_k5/query_cmdrels_weight_analyze/0.2_0.4_0.4/au_2194.xlsx","au_2194")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HYPERLINK("./new_k5/query_cmdrels_weight_analyze/0.2_0.4_0.4/au_221962.xlsx","au_221962")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HYPERLINK("./new_k5/query_cmdrels_weight_analyze/0.2_0.4_0.4/au_22608.xlsx","au_22608")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HYPERLINK("./new_k5/query_cmdrels_weight_analyze/0.2_0.4_0.4/au_230698.xlsx","au_230698")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HYPERLINK("./new_k5/query_cmdrels_weight_analyze/0.2_0.4_0.4/au_232442.xlsx","au_232442")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HYPERLINK("./new_k5/query_cmdrels_weight_analyze/0.2_0.4_0.4/au_233378.xlsx","au_233378")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HYPERLINK("./new_k5/query_cmdrels_weight_analyze/0.2_0.4_0.4/au_24027.xlsx","au_24027")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HYPERLINK("./new_k5/query_cmdrels_weight_analyze/0.2_0.4_0.4/au_246647.xlsx","au_246647")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HYPERLINK("./new_k5/query_cmdrels_weight_analyze/0.2_0.4_0.4/au_254424.xlsx","au_254424")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HYPERLINK("./new_k5/query_cmdrels_weight_analyze/0.2_0.4_0.4/au_255890.xlsx","au_255890")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HYPERLINK("./new_k5/query_cmdrels_weight_analyze/0.2_0.4_0.4/au_257248.xlsx","au_257248")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HYPERLINK("./new_k5/query_cmdrels_weight_analyze/0.2_0.4_0.4/au_259354.xlsx","au_259354")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HYPERLINK("./new_k5/query_cmdrels_weight_analyze/0.2_0.4_0.4/au_263378.xlsx","au_263378")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HYPERLINK("./new_k5/query_cmdrels_weight_analyze/0.2_0.4_0.4/au_264215.xlsx","au_264215")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HYPERLINK("./new_k5/query_cmdrels_weight_analyze/0.2_0.4_0.4/au_265176.xlsx","au_265176")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HYPERLINK("./new_k5/query_cmdrels_weight_analyze/0.2_0.4_0.4/au_275704.xlsx","au_275704")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HYPERLINK("./new_k5/query_cmdrels_weight_analyze/0.2_0.4_0.4/au_276669.xlsx","au_276669")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HYPERLINK("./new_k5/query_cmdrels_weight_analyze/0.2_0.4_0.4/au_277565.xlsx","au_277565")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HYPERLINK("./new_k5/query_cmdrels_weight_analyze/0.2_0.4_0.4/au_278403.xlsx","au_278403")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HYPERLINK("./new_k5/query_cmdrels_weight_analyze/0.2_0.4_0.4/au_28039.xlsx","au_28039")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HYPERLINK("./new_k5/query_cmdrels_weight_analyze/0.2_0.4_0.4/au_281509.xlsx","au_281509")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HYPERLINK("./new_k5/query_cmdrels_weight_analyze/0.2_0.4_0.4/au_282806.xlsx","au_282806")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HYPERLINK("./new_k5/query_cmdrels_weight_analyze/0.2_0.4_0.4/au_283559.xlsx","au_283559")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HYPERLINK("./new_k5/query_cmdrels_weight_analyze/0.2_0.4_0.4/au_285539.xlsx","au_285539")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HYPERLINK("./new_k5/query_cmdrels_weight_analyze/0.2_0.4_0.4/au_287532.xlsx","au_287532")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HYPERLINK("./new_k5/query_cmdrels_weight_analyze/0.2_0.4_0.4/au_294257.xlsx","au_294257")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HYPERLINK("./new_k5/query_cmdrels_weight_analyze/0.2_0.4_0.4/au_296155.xlsx","au_296155")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HYPERLINK("./new_k5/query_cmdrels_weight_analyze/0.2_0.4_0.4/au_299975.xlsx","au_299975")</f>
        <v>au_299975</v>
      </c>
      <c r="B89">
        <v>1</v>
      </c>
      <c r="C89">
        <v>0</v>
      </c>
      <c r="D89">
        <v>1</v>
      </c>
      <c r="E89">
        <v>0</v>
      </c>
      <c r="F89">
        <v>1</v>
      </c>
      <c r="G89">
        <v>0.25</v>
      </c>
    </row>
    <row r="90" spans="1:7" x14ac:dyDescent="0.15">
      <c r="A90" t="str">
        <f>HYPERLINK("./new_k5/query_cmdrels_weight_analyze/0.2_0.4_0.4/au_301096.xlsx","au_301096")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HYPERLINK("./new_k5/query_cmdrels_weight_analyze/0.2_0.4_0.4/au_303593.xlsx","au_303593")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HYPERLINK("./new_k5/query_cmdrels_weight_analyze/0.2_0.4_0.4/au_303849.xlsx","au_303849")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HYPERLINK("./new_k5/query_cmdrels_weight_analyze/0.2_0.4_0.4/au_307541.xlsx","au_307541")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HYPERLINK("./new_k5/query_cmdrels_weight_analyze/0.2_0.4_0.4/au_307688.xlsx","au_307688")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HYPERLINK("./new_k5/query_cmdrels_weight_analyze/0.2_0.4_0.4/au_309047.xlsx","au_309047")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HYPERLINK("./new_k5/query_cmdrels_weight_analyze/0.2_0.4_0.4/au_311558.xlsx","au_311558")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HYPERLINK("./new_k5/query_cmdrels_weight_analyze/0.2_0.4_0.4/au_318973.xlsx","au_318973")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HYPERLINK("./new_k5/query_cmdrels_weight_analyze/0.2_0.4_0.4/au_3205.xlsx","au_3205")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HYPERLINK("./new_k5/query_cmdrels_weight_analyze/0.2_0.4_0.4/au_323131.xlsx","au_323131")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HYPERLINK("./new_k5/query_cmdrels_weight_analyze/0.2_0.4_0.4/au_323392.xlsx","au_323392")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HYPERLINK("./new_k5/query_cmdrels_weight_analyze/0.2_0.4_0.4/au_325368.xlsx","au_325368")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HYPERLINK("./new_k5/query_cmdrels_weight_analyze/0.2_0.4_0.4/au_328162.xlsx","au_328162")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HYPERLINK("./new_k5/query_cmdrels_weight_analyze/0.2_0.4_0.4/au_330148.xlsx","au_330148")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HYPERLINK("./new_k5/query_cmdrels_weight_analyze/0.2_0.4_0.4/au_332315.xlsx","au_332315")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HYPERLINK("./new_k5/query_cmdrels_weight_analyze/0.2_0.4_0.4/au_334081.xlsx","au_334081")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HYPERLINK("./new_k5/query_cmdrels_weight_analyze/0.2_0.4_0.4/au_34077.xlsx","au_34077")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HYPERLINK("./new_k5/query_cmdrels_weight_analyze/0.2_0.4_0.4/au_341428.xlsx","au_341428")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HYPERLINK("./new_k5/query_cmdrels_weight_analyze/0.2_0.4_0.4/au_341584.xlsx","au_341584")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HYPERLINK("./new_k5/query_cmdrels_weight_analyze/0.2_0.4_0.4/au_346864.xlsx","au_346864")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HYPERLINK("./new_k5/query_cmdrels_weight_analyze/0.2_0.4_0.4/au_351765.xlsx","au_351765")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HYPERLINK("./new_k5/query_cmdrels_weight_analyze/0.2_0.4_0.4/au_35922.xlsx","au_35922")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HYPERLINK("./new_k5/query_cmdrels_weight_analyze/0.2_0.4_0.4/au_359856.xlsx","au_359856")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HYPERLINK("./new_k5/query_cmdrels_weight_analyze/0.2_0.4_0.4/au_360423.xlsx","au_360423")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HYPERLINK("./new_k5/query_cmdrels_weight_analyze/0.2_0.4_0.4/au_36287.xlsx","au_36287")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HYPERLINK("./new_k5/query_cmdrels_weight_analyze/0.2_0.4_0.4/au_366742.xlsx","au_366742")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HYPERLINK("./new_k5/query_cmdrels_weight_analyze/0.2_0.4_0.4/au_377937.xlsx","au_377937")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HYPERLINK("./new_k5/query_cmdrels_weight_analyze/0.2_0.4_0.4/au_383997.xlsx","au_383997")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HYPERLINK("./new_k5/query_cmdrels_weight_analyze/0.2_0.4_0.4/au_3883.xlsx","au_3883")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HYPERLINK("./new_k5/query_cmdrels_weight_analyze/0.2_0.4_0.4/au_396883.xlsx","au_396883")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HYPERLINK("./new_k5/query_cmdrels_weight_analyze/0.2_0.4_0.4/au_39760.xlsx","au_39760")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HYPERLINK("./new_k5/query_cmdrels_weight_analyze/0.2_0.4_0.4/au_398818.xlsx","au_398818")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HYPERLINK("./new_k5/query_cmdrels_weight_analyze/0.2_0.4_0.4/au_400807.xlsx","au_400807")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HYPERLINK("./new_k5/query_cmdrels_weight_analyze/0.2_0.4_0.4/au_408611.xlsx","au_408611")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HYPERLINK("./new_k5/query_cmdrels_weight_analyze/0.2_0.4_0.4/au_414737.xlsx","au_414737")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HYPERLINK("./new_k5/query_cmdrels_weight_analyze/0.2_0.4_0.4/au_420722.xlsx","au_420722")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HYPERLINK("./new_k5/query_cmdrels_weight_analyze/0.2_0.4_0.4/au_423942.xlsx","au_423942")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HYPERLINK("./new_k5/query_cmdrels_weight_analyze/0.2_0.4_0.4/au_430382.xlsx","au_430382")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HYPERLINK("./new_k5/query_cmdrels_weight_analyze/0.2_0.4_0.4/au_432836.xlsx","au_432836")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HYPERLINK("./new_k5/query_cmdrels_weight_analyze/0.2_0.4_0.4/au_440326.xlsx","au_440326")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HYPERLINK("./new_k5/query_cmdrels_weight_analyze/0.2_0.4_0.4/au_442914.xlsx","au_442914")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HYPERLINK("./new_k5/query_cmdrels_weight_analyze/0.2_0.4_0.4/au_443227.xlsx","au_443227")</f>
        <v>au_443227</v>
      </c>
      <c r="B131">
        <v>1</v>
      </c>
      <c r="C131">
        <v>0</v>
      </c>
      <c r="D131">
        <v>1</v>
      </c>
      <c r="E131">
        <v>0.33333333333333331</v>
      </c>
      <c r="F131">
        <v>1</v>
      </c>
      <c r="G131">
        <v>0.33333333333333331</v>
      </c>
    </row>
    <row r="132" spans="1:7" x14ac:dyDescent="0.15">
      <c r="A132" t="str">
        <f>HYPERLINK("./new_k5/query_cmdrels_weight_analyze/0.2_0.4_0.4/au_44534.xlsx","au_44534")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HYPERLINK("./new_k5/query_cmdrels_weight_analyze/0.2_0.4_0.4/au_451805.xlsx","au_451805")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HYPERLINK("./new_k5/query_cmdrels_weight_analyze/0.2_0.4_0.4/au_464264.xlsx","au_464264")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HYPERLINK("./new_k5/query_cmdrels_weight_analyze/0.2_0.4_0.4/au_468808.xlsx","au_468808")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HYPERLINK("./new_k5/query_cmdrels_weight_analyze/0.2_0.4_0.4/au_469143.xlsx","au_469143")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HYPERLINK("./new_k5/query_cmdrels_weight_analyze/0.2_0.4_0.4/au_470237.xlsx","au_470237")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HYPERLINK("./new_k5/query_cmdrels_weight_analyze/0.2_0.4_0.4/au_473037.xlsx","au_473037")</f>
        <v>au_473037</v>
      </c>
      <c r="B138">
        <v>1</v>
      </c>
      <c r="C138">
        <v>0</v>
      </c>
      <c r="D138">
        <v>1</v>
      </c>
      <c r="E138">
        <v>0.5</v>
      </c>
      <c r="F138">
        <v>1</v>
      </c>
      <c r="G138">
        <v>0.5</v>
      </c>
    </row>
    <row r="139" spans="1:7" x14ac:dyDescent="0.15">
      <c r="A139" t="str">
        <f>HYPERLINK("./new_k5/query_cmdrels_weight_analyze/0.2_0.4_0.4/au_48362.xlsx","au_48362")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HYPERLINK("./new_k5/query_cmdrels_weight_analyze/0.2_0.4_0.4/au_488435.xlsx","au_488435")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HYPERLINK("./new_k5/query_cmdrels_weight_analyze/0.2_0.4_0.4/au_493826.xlsx","au_493826")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HYPERLINK("./new_k5/query_cmdrels_weight_analyze/0.2_0.4_0.4/au_502110.xlsx","au_502110")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HYPERLINK("./new_k5/query_cmdrels_weight_analyze/0.2_0.4_0.4/au_50344.xlsx","au_50344")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HYPERLINK("./new_k5/query_cmdrels_weight_analyze/0.2_0.4_0.4/au_511467.xlsx","au_511467")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HYPERLINK("./new_k5/query_cmdrels_weight_analyze/0.2_0.4_0.4/au_513046.xlsx","au_513046")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HYPERLINK("./new_k5/query_cmdrels_weight_analyze/0.2_0.4_0.4/au_517354.xlsx","au_517354")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HYPERLINK("./new_k5/query_cmdrels_weight_analyze/0.2_0.4_0.4/au_522431.xlsx","au_522431")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HYPERLINK("./new_k5/query_cmdrels_weight_analyze/0.2_0.4_0.4/au_52773.xlsx","au_52773")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HYPERLINK("./new_k5/query_cmdrels_weight_analyze/0.2_0.4_0.4/au_528411.xlsx","au_528411")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HYPERLINK("./new_k5/query_cmdrels_weight_analyze/0.2_0.4_0.4/au_53263.xlsx","au_53263")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HYPERLINK("./new_k5/query_cmdrels_weight_analyze/0.2_0.4_0.4/au_53444.xlsx","au_53444")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0.25</v>
      </c>
    </row>
    <row r="152" spans="1:7" x14ac:dyDescent="0.15">
      <c r="A152" t="str">
        <f>HYPERLINK("./new_k5/query_cmdrels_weight_analyze/0.2_0.4_0.4/au_538208.xlsx","au_538208")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HYPERLINK("./new_k5/query_cmdrels_weight_analyze/0.2_0.4_0.4/au_53822.xlsx","au_53822")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HYPERLINK("./new_k5/query_cmdrels_weight_analyze/0.2_0.4_0.4/au_539243.xlsx","au_539243")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HYPERLINK("./new_k5/query_cmdrels_weight_analyze/0.2_0.4_0.4/au_558280.xlsx","au_558280")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HYPERLINK("./new_k5/query_cmdrels_weight_analyze/0.2_0.4_0.4/au_558669.xlsx","au_558669")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HYPERLINK("./new_k5/query_cmdrels_weight_analyze/0.2_0.4_0.4/au_55868.xlsx","au_55868")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HYPERLINK("./new_k5/query_cmdrels_weight_analyze/0.2_0.4_0.4/au_561.xlsx","au_561")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HYPERLINK("./new_k5/query_cmdrels_weight_analyze/0.2_0.4_0.4/au_564567.xlsx","au_564567")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HYPERLINK("./new_k5/query_cmdrels_weight_analyze/0.2_0.4_0.4/au_57994.xlsx","au_57994")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HYPERLINK("./new_k5/query_cmdrels_weight_analyze/0.2_0.4_0.4/au_589210.xlsx","au_589210")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HYPERLINK("./new_k5/query_cmdrels_weight_analyze/0.2_0.4_0.4/au_5911.xlsx","au_5911")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HYPERLINK("./new_k5/query_cmdrels_weight_analyze/0.2_0.4_0.4/au_59356.xlsx","au_59356")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HYPERLINK("./new_k5/query_cmdrels_weight_analyze/0.2_0.4_0.4/au_609850.xlsx","au_609850")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HYPERLINK("./new_k5/query_cmdrels_weight_analyze/0.2_0.4_0.4/au_61408.xlsx","au_61408")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HYPERLINK("./new_k5/query_cmdrels_weight_analyze/0.2_0.4_0.4/au_617850.xlsx","au_617850")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HYPERLINK("./new_k5/query_cmdrels_weight_analyze/0.2_0.4_0.4/au_62073.xlsx","au_62073")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HYPERLINK("./new_k5/query_cmdrels_weight_analyze/0.2_0.4_0.4/au_620930.xlsx","au_620930")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HYPERLINK("./new_k5/query_cmdrels_weight_analyze/0.2_0.4_0.4/au_62492.xlsx","au_62492")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HYPERLINK("./new_k5/query_cmdrels_weight_analyze/0.2_0.4_0.4/au_626078.xlsx","au_626078")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HYPERLINK("./new_k5/query_cmdrels_weight_analyze/0.2_0.4_0.4/au_636944.xlsx","au_636944")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HYPERLINK("./new_k5/query_cmdrels_weight_analyze/0.2_0.4_0.4/au_648603.xlsx","au_648603")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HYPERLINK("./new_k5/query_cmdrels_weight_analyze/0.2_0.4_0.4/au_65331.xlsx","au_65331")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HYPERLINK("./new_k5/query_cmdrels_weight_analyze/0.2_0.4_0.4/au_66000.xlsx","au_66000")</f>
        <v>au_66000</v>
      </c>
      <c r="B174">
        <v>0</v>
      </c>
      <c r="C174">
        <v>0</v>
      </c>
      <c r="D174">
        <v>0</v>
      </c>
      <c r="E174">
        <v>0.33333333333333331</v>
      </c>
      <c r="F174">
        <v>0</v>
      </c>
      <c r="G174">
        <v>0.33333333333333331</v>
      </c>
    </row>
    <row r="175" spans="1:7" x14ac:dyDescent="0.15">
      <c r="A175" t="str">
        <f>HYPERLINK("./new_k5/query_cmdrels_weight_analyze/0.2_0.4_0.4/au_660846.xlsx","au_660846")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HYPERLINK("./new_k5/query_cmdrels_weight_analyze/0.2_0.4_0.4/au_662935.xlsx","au_662935")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HYPERLINK("./new_k5/query_cmdrels_weight_analyze/0.2_0.4_0.4/au_67663.xlsx","au_67663")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HYPERLINK("./new_k5/query_cmdrels_weight_analyze/0.2_0.4_0.4/au_68028.xlsx","au_68028")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HYPERLINK("./new_k5/query_cmdrels_weight_analyze/0.2_0.4_0.4/au_681312.xlsx","au_681312")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HYPERLINK("./new_k5/query_cmdrels_weight_analyze/0.2_0.4_0.4/au_686239.xlsx","au_686239")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HYPERLINK("./new_k5/query_cmdrels_weight_analyze/0.2_0.4_0.4/au_68809.xlsx","au_68809")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HYPERLINK("./new_k5/query_cmdrels_weight_analyze/0.2_0.4_0.4/au_69556.xlsx","au_69556")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HYPERLINK("./new_k5/query_cmdrels_weight_analyze/0.2_0.4_0.4/au_698993.xlsx","au_698993")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HYPERLINK("./new_k5/query_cmdrels_weight_analyze/0.2_0.4_0.4/au_707881.xlsx","au_707881")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HYPERLINK("./new_k5/query_cmdrels_weight_analyze/0.2_0.4_0.4/au_709594.xlsx","au_709594")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HYPERLINK("./new_k5/query_cmdrels_weight_analyze/0.2_0.4_0.4/au_71309.xlsx","au_71309")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HYPERLINK("./new_k5/query_cmdrels_weight_analyze/0.2_0.4_0.4/au_7138.xlsx","au_7138")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HYPERLINK("./new_k5/query_cmdrels_weight_analyze/0.2_0.4_0.4/au_72549.xlsx","au_72549")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HYPERLINK("./new_k5/query_cmdrels_weight_analyze/0.2_0.4_0.4/au_740805.xlsx","au_740805")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HYPERLINK("./new_k5/query_cmdrels_weight_analyze/0.2_0.4_0.4/au_760796.xlsx","au_760796")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HYPERLINK("./new_k5/query_cmdrels_weight_analyze/0.2_0.4_0.4/au_762846.xlsx","au_762846")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HYPERLINK("./new_k5/query_cmdrels_weight_analyze/0.2_0.4_0.4/au_767786.xlsx","au_767786")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HYPERLINK("./new_k5/query_cmdrels_weight_analyze/0.2_0.4_0.4/au_778906.xlsx","au_778906")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HYPERLINK("./new_k5/query_cmdrels_weight_analyze/0.2_0.4_0.4/au_818929.xlsx","au_818929")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HYPERLINK("./new_k5/query_cmdrels_weight_analyze/0.2_0.4_0.4/au_844876.xlsx","au_844876")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HYPERLINK("./new_k5/query_cmdrels_weight_analyze/0.2_0.4_0.4/au_85318.xlsx","au_85318")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HYPERLINK("./new_k5/query_cmdrels_weight_analyze/0.2_0.4_0.4/au_854332.xlsx","au_854332")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HYPERLINK("./new_k5/query_cmdrels_weight_analyze/0.2_0.4_0.4/au_854373.xlsx","au_854373")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HYPERLINK("./new_k5/query_cmdrels_weight_analyze/0.2_0.4_0.4/au_86843.xlsx","au_86843")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HYPERLINK("./new_k5/query_cmdrels_weight_analyze/0.2_0.4_0.4/au_88108.xlsx","au_88108")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0.25</v>
      </c>
    </row>
    <row r="201" spans="1:7" x14ac:dyDescent="0.15">
      <c r="A201" t="str">
        <f>HYPERLINK("./new_k5/query_cmdrels_weight_analyze/0.2_0.4_0.4/au_90214.xlsx","au_90214")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HYPERLINK("./new_k5/query_cmdrels_weight_analyze/0.2_0.4_0.4/au_90339.xlsx","au_90339")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HYPERLINK("./new_k5/query_cmdrels_weight_analyze/0.2_0.4_0.4/au_91286.xlsx","au_91286")</f>
        <v>au_91286</v>
      </c>
      <c r="B203">
        <v>1</v>
      </c>
      <c r="C203">
        <v>0</v>
      </c>
      <c r="D203">
        <v>1</v>
      </c>
      <c r="E203">
        <v>0.5</v>
      </c>
      <c r="F203">
        <v>1</v>
      </c>
      <c r="G203">
        <v>0.5</v>
      </c>
    </row>
    <row r="204" spans="1:7" x14ac:dyDescent="0.15">
      <c r="A204" t="str">
        <f>HYPERLINK("./new_k5/query_cmdrels_weight_analyze/0.2_0.4_0.4/au_9135.xlsx","au_9135")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HYPERLINK("./new_k5/query_cmdrels_weight_analyze/0.2_0.4_0.4/au_935569.xlsx","au_935569")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HYPERLINK("./new_k5/query_cmdrels_weight_analyze/0.2_0.4_0.4/au_97936.xlsx","au_97936")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HYPERLINK("./new_k5/query_cmdrels_weight_analyze/0.2_0.4_0.4/so_10235778.xlsx","so_10235778")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HYPERLINK("./new_k5/query_cmdrels_weight_analyze/0.2_0.4_0.4/so_1045910.xlsx","so_1045910")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HYPERLINK("./new_k5/query_cmdrels_weight_analyze/0.2_0.4_0.4/so_10557360.xlsx","so_10557360")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HYPERLINK("./new_k5/query_cmdrels_weight_analyze/0.2_0.4_0.4/so_1058047.xlsx","so_1058047")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HYPERLINK("./new_k5/query_cmdrels_weight_analyze/0.2_0.4_0.4/so_10829402.xlsx","so_10829402")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HYPERLINK("./new_k5/query_cmdrels_weight_analyze/0.2_0.4_0.4/so_1088098.xlsx","so_1088098")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HYPERLINK("./new_k5/query_cmdrels_weight_analyze/0.2_0.4_0.4/so_10990949.xlsx","so_10990949")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HYPERLINK("./new_k5/query_cmdrels_weight_analyze/0.2_0.4_0.4/so_11211705.xlsx","so_11211705")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HYPERLINK("./new_k5/query_cmdrels_weight_analyze/0.2_0.4_0.4/so_112932.xlsx","so_112932")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HYPERLINK("./new_k5/query_cmdrels_weight_analyze/0.2_0.4_0.4/so_11392189.xlsx","so_11392189")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HYPERLINK("./new_k5/query_cmdrels_weight_analyze/0.2_0.4_0.4/so_1183183.xlsx","so_1183183")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HYPERLINK("./new_k5/query_cmdrels_weight_analyze/0.2_0.4_0.4/so_1194882.xlsx","so_1194882")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HYPERLINK("./new_k5/query_cmdrels_weight_analyze/0.2_0.4_0.4/so_12120935.xlsx","so_12120935")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HYPERLINK("./new_k5/query_cmdrels_weight_analyze/0.2_0.4_0.4/so_12313384.xlsx","so_12313384")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HYPERLINK("./new_k5/query_cmdrels_weight_analyze/0.2_0.4_0.4/so_12392598.xlsx","so_12392598")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HYPERLINK("./new_k5/query_cmdrels_weight_analyze/0.2_0.4_0.4/so_1241801.xlsx","so_1241801")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HYPERLINK("./new_k5/query_cmdrels_weight_analyze/0.2_0.4_0.4/so_12522269.xlsx","so_12522269")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HYPERLINK("./new_k5/query_cmdrels_weight_analyze/0.2_0.4_0.4/so_1293907.xlsx","so_1293907")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HYPERLINK("./new_k5/query_cmdrels_weight_analyze/0.2_0.4_0.4/so_13428910.xlsx","so_13428910")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HYPERLINK("./new_k5/query_cmdrels_weight_analyze/0.2_0.4_0.4/so_135688.xlsx","so_135688")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HYPERLINK("./new_k5/query_cmdrels_weight_analyze/0.2_0.4_0.4/so_13778273.xlsx","so_13778273")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HYPERLINK("./new_k5/query_cmdrels_weight_analyze/0.2_0.4_0.4/so_1405611.xlsx","so_1405611")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HYPERLINK("./new_k5/query_cmdrels_weight_analyze/0.2_0.4_0.4/so_14300794.xlsx","so_14300794")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HYPERLINK("./new_k5/query_cmdrels_weight_analyze/0.2_0.4_0.4/so_143791.xlsx","so_143791")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HYPERLINK("./new_k5/query_cmdrels_weight_analyze/0.2_0.4_0.4/so_14750650.xlsx","so_14750650")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HYPERLINK("./new_k5/query_cmdrels_weight_analyze/0.2_0.4_0.4/so_14978411.xlsx","so_14978411")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HYPERLINK("./new_k5/query_cmdrels_weight_analyze/0.2_0.4_0.4/so_15236308.xlsx","so_15236308")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HYPERLINK("./new_k5/query_cmdrels_weight_analyze/0.2_0.4_0.4/so_15286947.xlsx","so_15286947")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HYPERLINK("./new_k5/query_cmdrels_weight_analyze/0.2_0.4_0.4/so_15402770.xlsx","so_15402770")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HYPERLINK("./new_k5/query_cmdrels_weight_analyze/0.2_0.4_0.4/so_1570262.xlsx","so_1570262")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HYPERLINK("./new_k5/query_cmdrels_weight_analyze/0.2_0.4_0.4/so_1583219.xlsx","so_1583219")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HYPERLINK("./new_k5/query_cmdrels_weight_analyze/0.2_0.4_0.4/so_15872543.xlsx","so_15872543")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HYPERLINK("./new_k5/query_cmdrels_weight_analyze/0.2_0.4_0.4/so_16038087.xlsx","so_16038087")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HYPERLINK("./new_k5/query_cmdrels_weight_analyze/0.2_0.4_0.4/so_16212656.xlsx","so_16212656")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HYPERLINK("./new_k5/query_cmdrels_weight_analyze/0.2_0.4_0.4/so_16575419.xlsx","so_16575419")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HYPERLINK("./new_k5/query_cmdrels_weight_analyze/0.2_0.4_0.4/so_17582768.xlsx","so_17582768")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HYPERLINK("./new_k5/query_cmdrels_weight_analyze/0.2_0.4_0.4/so_17607612.xlsx","so_17607612")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HYPERLINK("./new_k5/query_cmdrels_weight_analyze/0.2_0.4_0.4/so_17829785.xlsx","so_17829785")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HYPERLINK("./new_k5/query_cmdrels_weight_analyze/0.2_0.4_0.4/so_1839841.xlsx","so_1839841")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HYPERLINK("./new_k5/query_cmdrels_weight_analyze/0.2_0.4_0.4/so_18468716.xlsx","so_18468716")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HYPERLINK("./new_k5/query_cmdrels_weight_analyze/0.2_0.4_0.4/so_19196105.xlsx","so_19196105")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HYPERLINK("./new_k5/query_cmdrels_weight_analyze/0.2_0.4_0.4/so_19482123.xlsx","so_19482123")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HYPERLINK("./new_k5/query_cmdrels_weight_analyze/0.2_0.4_0.4/so_1975849.xlsx","so_1975849")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HYPERLINK("./new_k5/query_cmdrels_weight_analyze/0.2_0.4_0.4/so_212528.xlsx","so_212528")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HYPERLINK("./new_k5/query_cmdrels_weight_analyze/0.2_0.4_0.4/so_21620406.xlsx","so_21620406")</f>
        <v>so_21620406</v>
      </c>
      <c r="B251">
        <v>0</v>
      </c>
      <c r="C251">
        <v>0</v>
      </c>
      <c r="D251">
        <v>0.33333333333333331</v>
      </c>
      <c r="E251">
        <v>0.5</v>
      </c>
      <c r="F251">
        <v>0.33333333333333331</v>
      </c>
      <c r="G251">
        <v>0.5</v>
      </c>
    </row>
    <row r="252" spans="1:7" x14ac:dyDescent="0.15">
      <c r="A252" t="str">
        <f>HYPERLINK("./new_k5/query_cmdrels_weight_analyze/0.2_0.4_0.4/so_23509348.xlsx","so_23509348")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HYPERLINK("./new_k5/query_cmdrels_weight_analyze/0.2_0.4_0.4/so_24058544.xlsx","so_24058544")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HYPERLINK("./new_k5/query_cmdrels_weight_analyze/0.2_0.4_0.4/so_24283097.xlsx","so_24283097")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HYPERLINK("./new_k5/query_cmdrels_weight_analyze/0.2_0.4_0.4/so_26256279.xlsx","so_26256279")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HYPERLINK("./new_k5/query_cmdrels_weight_analyze/0.2_0.4_0.4/so_26331651.xlsx","so_26331651")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HYPERLINK("./new_k5/query_cmdrels_weight_analyze/0.2_0.4_0.4/so_26988262.xlsx","so_26988262")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HYPERLINK("./new_k5/query_cmdrels_weight_analyze/0.2_0.4_0.4/so_27238411.xlsx","so_27238411")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HYPERLINK("./new_k5/query_cmdrels_weight_analyze/0.2_0.4_0.4/so_27943059.xlsx","so_27943059")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HYPERLINK("./new_k5/query_cmdrels_weight_analyze/0.2_0.4_0.4/so_28869004.xlsx","so_28869004")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HYPERLINK("./new_k5/query_cmdrels_weight_analyze/0.2_0.4_0.4/so_2973624.xlsx","so_2973624")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HYPERLINK("./new_k5/query_cmdrels_weight_analyze/0.2_0.4_0.4/so_30177455.xlsx","so_30177455")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HYPERLINK("./new_k5/query_cmdrels_weight_analyze/0.2_0.4_0.4/so_30251889.xlsx","so_30251889")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HYPERLINK("./new_k5/query_cmdrels_weight_analyze/0.2_0.4_0.4/so_305035.xlsx","so_305035")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HYPERLINK("./new_k5/query_cmdrels_weight_analyze/0.2_0.4_0.4/so_36249744.xlsx","so_36249744")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HYPERLINK("./new_k5/query_cmdrels_weight_analyze/0.2_0.4_0.4/so_3643848.xlsx","so_3643848")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HYPERLINK("./new_k5/query_cmdrels_weight_analyze/0.2_0.4_0.4/so_3667329.xlsx","so_3667329")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HYPERLINK("./new_k5/query_cmdrels_weight_analyze/0.2_0.4_0.4/so_369758.xlsx","so_369758")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HYPERLINK("./new_k5/query_cmdrels_weight_analyze/0.2_0.4_0.4/so_3756323.xlsx","so_3756323")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HYPERLINK("./new_k5/query_cmdrels_weight_analyze/0.2_0.4_0.4/so_3767267.xlsx","so_3767267")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HYPERLINK("./new_k5/query_cmdrels_weight_analyze/0.2_0.4_0.4/so_3833578.xlsx","so_3833578")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HYPERLINK("./new_k5/query_cmdrels_weight_analyze/0.2_0.4_0.4/so_3891076.xlsx","so_3891076")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HYPERLINK("./new_k5/query_cmdrels_weight_analyze/0.2_0.4_0.4/so_3963085.xlsx","so_3963085")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HYPERLINK("./new_k5/query_cmdrels_weight_analyze/0.2_0.4_0.4/so_4325216.xlsx","so_4325216")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HYPERLINK("./new_k5/query_cmdrels_weight_analyze/0.2_0.4_0.4/so_448005.xlsx","so_448005")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HYPERLINK("./new_k5/query_cmdrels_weight_analyze/0.2_0.4_0.4/so_4921879.xlsx","so_4921879")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HYPERLINK("./new_k5/query_cmdrels_weight_analyze/0.2_0.4_0.4/so_4922943.xlsx","so_4922943")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HYPERLINK("./new_k5/query_cmdrels_weight_analyze/0.2_0.4_0.4/so_5119946.xlsx","so_5119946")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HYPERLINK("./new_k5/query_cmdrels_weight_analyze/0.2_0.4_0.4/so_5164985.xlsx","so_5164985")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HYPERLINK("./new_k5/query_cmdrels_weight_analyze/0.2_0.4_0.4/so_5306153.xlsx","so_5306153")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HYPERLINK("./new_k5/query_cmdrels_weight_analyze/0.2_0.4_0.4/so_5566310.xlsx","so_5566310")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HYPERLINK("./new_k5/query_cmdrels_weight_analyze/0.2_0.4_0.4/so_5927369.xlsx","so_5927369")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HYPERLINK("./new_k5/query_cmdrels_weight_analyze/0.2_0.4_0.4/so_5947742.xlsx","so_5947742")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HYPERLINK("./new_k5/query_cmdrels_weight_analyze/0.2_0.4_0.4/so_614795.xlsx","so_614795")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HYPERLINK("./new_k5/query_cmdrels_weight_analyze/0.2_0.4_0.4/so_6207573.xlsx","so_6207573")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HYPERLINK("./new_k5/query_cmdrels_weight_analyze/0.2_0.4_0.4/so_6283167.xlsx","so_6283167")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HYPERLINK("./new_k5/query_cmdrels_weight_analyze/0.2_0.4_0.4/so_6329505.xlsx","so_6329505")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HYPERLINK("./new_k5/query_cmdrels_weight_analyze/0.2_0.4_0.4/so_6423532.xlsx","so_6423532")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HYPERLINK("./new_k5/query_cmdrels_weight_analyze/0.2_0.4_0.4/so_669438.xlsx","so_669438")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HYPERLINK("./new_k5/query_cmdrels_weight_analyze/0.2_0.4_0.4/so_7052875.xlsx","so_7052875")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HYPERLINK("./new_k5/query_cmdrels_weight_analyze/0.2_0.4_0.4/so_7221757.xlsx","so_7221757")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HYPERLINK("./new_k5/query_cmdrels_weight_analyze/0.2_0.4_0.4/so_750604.xlsx","so_750604")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HYPERLINK("./new_k5/query_cmdrels_weight_analyze/0.2_0.4_0.4/so_7575267.xlsx","so_7575267")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HYPERLINK("./new_k5/query_cmdrels_weight_analyze/0.2_0.4_0.4/so_7698488.xlsx","so_7698488")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HYPERLINK("./new_k5/query_cmdrels_weight_analyze/0.2_0.4_0.4/so_801095.xlsx","so_801095")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HYPERLINK("./new_k5/query_cmdrels_weight_analyze/0.2_0.4_0.4/so_8249705.xlsx","so_8249705")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HYPERLINK("./new_k5/query_cmdrels_weight_analyze/0.2_0.4_0.4/so_8423541.xlsx","so_8423541")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HYPERLINK("./new_k5/query_cmdrels_weight_analyze/0.2_0.4_0.4/so_8654051.xlsx","so_8654051")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HYPERLINK("./new_k5/query_cmdrels_weight_analyze/0.2_0.4_0.4/so_890262.xlsx","so_890262")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HYPERLINK("./new_k5/query_cmdrels_weight_analyze/0.2_0.4_0.4/so_893585.xlsx","so_893585")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HYPERLINK("./new_k5/query_cmdrels_weight_analyze/0.2_0.4_0.4/so_9223460.xlsx","so_9223460")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HYPERLINK("./new_k5/query_cmdrels_weight_analyze/0.2_0.4_0.4/so_9245638.xlsx","so_9245638")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HYPERLINK("./new_k5/query_cmdrels_weight_analyze/0.2_0.4_0.4/so_9304953.xlsx","so_9304953")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HYPERLINK("./new_k5/query_cmdrels_weight_analyze/0.2_0.4_0.4/so_9361816.xlsx","so_9361816")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HYPERLINK("./new_k5/query_cmdrels_weight_analyze/0.2_0.4_0.4/su_116617.xlsx","su_116617")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HYPERLINK("./new_k5/query_cmdrels_weight_analyze/0.2_0.4_0.4/su_120045.xlsx","su_120045")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HYPERLINK("./new_k5/query_cmdrels_weight_analyze/0.2_0.4_0.4/su_127863.xlsx","su_127863")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HYPERLINK("./new_k5/query_cmdrels_weight_analyze/0.2_0.4_0.4/su_135498.xlsx","su_135498")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HYPERLINK("./new_k5/query_cmdrels_weight_analyze/0.2_0.4_0.4/su_147027.xlsx","su_147027")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HYPERLINK("./new_k5/query_cmdrels_weight_analyze/0.2_0.4_0.4/su_151911.xlsx","su_151911")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HYPERLINK("./new_k5/query_cmdrels_weight_analyze/0.2_0.4_0.4/su_153415.xlsx","su_153415")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HYPERLINK("./new_k5/query_cmdrels_weight_analyze/0.2_0.4_0.4/su_156189.xlsx","su_156189")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HYPERLINK("./new_k5/query_cmdrels_weight_analyze/0.2_0.4_0.4/su_161531.xlsx","su_161531")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HYPERLINK("./new_k5/query_cmdrels_weight_analyze/0.2_0.4_0.4/su_204209.xlsx","su_204209")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HYPERLINK("./new_k5/query_cmdrels_weight_analyze/0.2_0.4_0.4/su_214390.xlsx","su_214390")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HYPERLINK("./new_k5/query_cmdrels_weight_analyze/0.2_0.4_0.4/su_215483.xlsx","su_215483")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HYPERLINK("./new_k5/query_cmdrels_weight_analyze/0.2_0.4_0.4/su_215504.xlsx","su_215504")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HYPERLINK("./new_k5/query_cmdrels_weight_analyze/0.2_0.4_0.4/su_227385.xlsx","su_227385")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HYPERLINK("./new_k5/query_cmdrels_weight_analyze/0.2_0.4_0.4/su_273254.xlsx","su_273254")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HYPERLINK("./new_k5/query_cmdrels_weight_analyze/0.2_0.4_0.4/su_294161.xlsx","su_294161")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HYPERLINK("./new_k5/query_cmdrels_weight_analyze/0.2_0.4_0.4/su_302396.xlsx","su_302396")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HYPERLINK("./new_k5/query_cmdrels_weight_analyze/0.2_0.4_0.4/su_303981.xlsx","su_303981")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HYPERLINK("./new_k5/query_cmdrels_weight_analyze/0.2_0.4_0.4/su_305128.xlsx","su_305128")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HYPERLINK("./new_k5/query_cmdrels_weight_analyze/0.2_0.4_0.4/su_31512.xlsx","su_31512")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HYPERLINK("./new_k5/query_cmdrels_weight_analyze/0.2_0.4_0.4/su_380520.xlsx","su_380520")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HYPERLINK("./new_k5/query_cmdrels_weight_analyze/0.2_0.4_0.4/su_38981.xlsx","su_38981")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HYPERLINK("./new_k5/query_cmdrels_weight_analyze/0.2_0.4_0.4/su_437330.xlsx","su_437330")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HYPERLINK("./new_k5/query_cmdrels_weight_analyze/0.2_0.4_0.4/su_441379.xlsx","su_441379")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HYPERLINK("./new_k5/query_cmdrels_weight_analyze/0.2_0.4_0.4/su_462788.xlsx","su_462788")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HYPERLINK("./new_k5/query_cmdrels_weight_analyze/0.2_0.4_0.4/su_626606.xlsx","su_626606")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HYPERLINK("./new_k5/query_cmdrels_weight_analyze/0.2_0.4_0.4/su_634469.xlsx","su_634469")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HYPERLINK("./new_k5/query_cmdrels_weight_analyze/0.2_0.4_0.4/su_638616.xlsx","su_638616")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HYPERLINK("./new_k5/query_cmdrels_weight_analyze/0.2_0.4_0.4/su_678113.xlsx","su_678113")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HYPERLINK("./new_k5/query_cmdrels_weight_analyze/0.2_0.4_0.4/su_686394.xlsx","su_686394")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HYPERLINK("./new_k5/query_cmdrels_weight_analyze/0.2_0.4_0.4/su_716795.xlsx","su_716795")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HYPERLINK("./new_k5/query_cmdrels_weight_analyze/0.2_0.4_0.4/su_758463.xlsx","su_758463")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HYPERLINK("./new_k5/query_cmdrels_weight_analyze/0.2_0.4_0.4/su_766437.xlsx","su_766437")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HYPERLINK("./new_k5/query_cmdrels_weight_analyze/0.2_0.4_0.4/su_904001.xlsx","su_904001")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HYPERLINK("./new_k5/query_cmdrels_weight_analyze/0.2_0.4_0.4/ul_100959.xlsx","ul_100959")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HYPERLINK("./new_k5/query_cmdrels_weight_analyze/0.2_0.4_0.4/ul_101073.xlsx","ul_101073")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HYPERLINK("./new_k5/query_cmdrels_weight_analyze/0.2_0.4_0.4/ul_101237.xlsx","ul_101237")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HYPERLINK("./new_k5/query_cmdrels_weight_analyze/0.2_0.4_0.4/ul_102752.xlsx","ul_102752")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HYPERLINK("./new_k5/query_cmdrels_weight_analyze/0.2_0.4_0.4/ul_108174.xlsx","ul_108174")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HYPERLINK("./new_k5/query_cmdrels_weight_analyze/0.2_0.4_0.4/ul_109536.xlsx","ul_109536")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HYPERLINK("./new_k5/query_cmdrels_weight_analyze/0.2_0.4_0.4/ul_112050.xlsx","ul_112050")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HYPERLINK("./new_k5/query_cmdrels_weight_analyze/0.2_0.4_0.4/ul_116070.xlsx","ul_116070")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HYPERLINK("./new_k5/query_cmdrels_weight_analyze/0.2_0.4_0.4/ul_11851.xlsx","ul_11851")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HYPERLINK("./new_k5/query_cmdrels_weight_analyze/0.2_0.4_0.4/ul_119126.xlsx","ul_119126")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HYPERLINK("./new_k5/query_cmdrels_weight_analyze/0.2_0.4_0.4/ul_121718.xlsx","ul_121718")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HYPERLINK("./new_k5/query_cmdrels_weight_analyze/0.2_0.4_0.4/ul_12227.xlsx","ul_12227")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HYPERLINK("./new_k5/query_cmdrels_weight_analyze/0.2_0.4_0.4/ul_12453.xlsx","ul_12453")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HYPERLINK("./new_k5/query_cmdrels_weight_analyze/0.2_0.4_0.4/ul_12535.xlsx","ul_12535")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HYPERLINK("./new_k5/query_cmdrels_weight_analyze/0.2_0.4_0.4/ul_127066.xlsx","ul_127066")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HYPERLINK("./new_k5/query_cmdrels_weight_analyze/0.2_0.4_0.4/ul_128953.xlsx","ul_128953")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HYPERLINK("./new_k5/query_cmdrels_weight_analyze/0.2_0.4_0.4/ul_134829.xlsx","ul_134829")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HYPERLINK("./new_k5/query_cmdrels_weight_analyze/0.2_0.4_0.4/ul_136371.xlsx","ul_136371")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HYPERLINK("./new_k5/query_cmdrels_weight_analyze/0.2_0.4_0.4/ul_136884.xlsx","ul_136884")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HYPERLINK("./new_k5/query_cmdrels_weight_analyze/0.2_0.4_0.4/ul_138398.xlsx","ul_138398")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HYPERLINK("./new_k5/query_cmdrels_weight_analyze/0.2_0.4_0.4/ul_139271.xlsx","ul_139271")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HYPERLINK("./new_k5/query_cmdrels_weight_analyze/0.2_0.4_0.4/ul_140482.xlsx","ul_140482")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HYPERLINK("./new_k5/query_cmdrels_weight_analyze/0.2_0.4_0.4/ul_14191.xlsx","ul_14191")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HYPERLINK("./new_k5/query_cmdrels_weight_analyze/0.2_0.4_0.4/ul_145929.xlsx","ul_145929")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HYPERLINK("./new_k5/query_cmdrels_weight_analyze/0.2_0.4_0.4/ul_148985.xlsx","ul_148985")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HYPERLINK("./new_k5/query_cmdrels_weight_analyze/0.2_0.4_0.4/ul_15405.xlsx","ul_15405")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HYPERLINK("./new_k5/query_cmdrels_weight_analyze/0.2_0.4_0.4/ul_155551.xlsx","ul_155551")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HYPERLINK("./new_k5/query_cmdrels_weight_analyze/0.2_0.4_0.4/ul_159672.xlsx","ul_159672")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HYPERLINK("./new_k5/query_cmdrels_weight_analyze/0.2_0.4_0.4/ul_163845.xlsx","ul_163845")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HYPERLINK("./new_k5/query_cmdrels_weight_analyze/0.2_0.4_0.4/ul_16407.xlsx","ul_16407")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HYPERLINK("./new_k5/query_cmdrels_weight_analyze/0.2_0.4_0.4/ul_166558.xlsx","ul_166558")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HYPERLINK("./new_k5/query_cmdrels_weight_analyze/0.2_0.4_0.4/ul_171314.xlsx","ul_171314")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HYPERLINK("./new_k5/query_cmdrels_weight_analyze/0.2_0.4_0.4/ul_182032.xlsx","ul_182032")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HYPERLINK("./new_k5/query_cmdrels_weight_analyze/0.2_0.4_0.4/ul_19344.xlsx","ul_19344")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HYPERLINK("./new_k5/query_cmdrels_weight_analyze/0.2_0.4_0.4/ul_19369.xlsx","ul_19369")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HYPERLINK("./new_k5/query_cmdrels_weight_analyze/0.2_0.4_0.4/ul_19485.xlsx","ul_19485")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HYPERLINK("./new_k5/query_cmdrels_weight_analyze/0.2_0.4_0.4/ul_20370.xlsx","ul_20370")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HYPERLINK("./new_k5/query_cmdrels_weight_analyze/0.2_0.4_0.4/ul_211817.xlsx","ul_211817")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HYPERLINK("./new_k5/query_cmdrels_weight_analyze/0.2_0.4_0.4/ul_212925.xlsx","ul_212925")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HYPERLINK("./new_k5/query_cmdrels_weight_analyze/0.2_0.4_0.4/ul_21471.xlsx","ul_21471")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HYPERLINK("./new_k5/query_cmdrels_weight_analyze/0.2_0.4_0.4/ul_22545.xlsx","ul_22545")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HYPERLINK("./new_k5/query_cmdrels_weight_analyze/0.2_0.4_0.4/ul_230481.xlsx","ul_230481")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HYPERLINK("./new_k5/query_cmdrels_weight_analyze/0.2_0.4_0.4/ul_230673.xlsx","ul_230673")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HYPERLINK("./new_k5/query_cmdrels_weight_analyze/0.2_0.4_0.4/ul_230800.xlsx","ul_230800")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HYPERLINK("./new_k5/query_cmdrels_weight_analyze/0.2_0.4_0.4/ul_232384.xlsx","ul_232384")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HYPERLINK("./new_k5/query_cmdrels_weight_analyze/0.2_0.4_0.4/ul_24441.xlsx","ul_24441")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HYPERLINK("./new_k5/query_cmdrels_weight_analyze/0.2_0.4_0.4/ul_246535.xlsx","ul_246535")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HYPERLINK("./new_k5/query_cmdrels_weight_analyze/0.2_0.4_0.4/ul_259791.xlsx","ul_259791")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HYPERLINK("./new_k5/query_cmdrels_weight_analyze/0.2_0.4_0.4/ul_273971.xlsx","ul_273971")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HYPERLINK("./new_k5/query_cmdrels_weight_analyze/0.2_0.4_0.4/ul_28553.xlsx","ul_28553")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HYPERLINK("./new_k5/query_cmdrels_weight_analyze/0.2_0.4_0.4/ul_288521.xlsx","ul_288521")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HYPERLINK("./new_k5/query_cmdrels_weight_analyze/0.2_0.4_0.4/ul_32290.xlsx","ul_32290")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HYPERLINK("./new_k5/query_cmdrels_weight_analyze/0.2_0.4_0.4/ul_328882.xlsx","ul_328882")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HYPERLINK("./new_k5/query_cmdrels_weight_analyze/0.2_0.4_0.4/ul_35131.xlsx","ul_35131")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HYPERLINK("./new_k5/query_cmdrels_weight_analyze/0.2_0.4_0.4/ul_35333.xlsx","ul_35333")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HYPERLINK("./new_k5/query_cmdrels_weight_analyze/0.2_0.4_0.4/ul_35711.xlsx","ul_35711")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HYPERLINK("./new_k5/query_cmdrels_weight_analyze/0.2_0.4_0.4/ul_3575.xlsx","ul_3575")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HYPERLINK("./new_k5/query_cmdrels_weight_analyze/0.2_0.4_0.4/ul_35832.xlsx","ul_35832")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HYPERLINK("./new_k5/query_cmdrels_weight_analyze/0.2_0.4_0.4/ul_370318.xlsx","ul_370318")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HYPERLINK("./new_k5/query_cmdrels_weight_analyze/0.2_0.4_0.4/ul_37329.xlsx","ul_37329")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HYPERLINK("./new_k5/query_cmdrels_weight_analyze/0.2_0.4_0.4/ul_38209.xlsx","ul_38209")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HYPERLINK("./new_k5/query_cmdrels_weight_analyze/0.2_0.4_0.4/ul_41246.xlsx","ul_41246")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HYPERLINK("./new_k5/query_cmdrels_weight_analyze/0.2_0.4_0.4/ul_41362.xlsx","ul_41362")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HYPERLINK("./new_k5/query_cmdrels_weight_analyze/0.2_0.4_0.4/ul_48200.xlsx","ul_48200")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HYPERLINK("./new_k5/query_cmdrels_weight_analyze/0.2_0.4_0.4/ul_50098.xlsx","ul_50098")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HYPERLINK("./new_k5/query_cmdrels_weight_analyze/0.2_0.4_0.4/ul_50785.xlsx","ul_50785")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HYPERLINK("./new_k5/query_cmdrels_weight_analyze/0.2_0.4_0.4/ul_5085.xlsx","ul_5085")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HYPERLINK("./new_k5/query_cmdrels_weight_analyze/0.2_0.4_0.4/ul_53737.xlsx","ul_53737")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HYPERLINK("./new_k5/query_cmdrels_weight_analyze/0.2_0.4_0.4/ul_55125.xlsx","ul_55125")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HYPERLINK("./new_k5/query_cmdrels_weight_analyze/0.2_0.4_0.4/ul_56453.xlsx","ul_56453")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HYPERLINK("./new_k5/query_cmdrels_weight_analyze/0.2_0.4_0.4/ul_63648.xlsx","ul_63648")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HYPERLINK("./new_k5/query_cmdrels_weight_analyze/0.2_0.4_0.4/ul_6402.xlsx","ul_6402")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HYPERLINK("./new_k5/query_cmdrels_weight_analyze/0.2_0.4_0.4/ul_65106.xlsx","ul_65106")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HYPERLINK("./new_k5/query_cmdrels_weight_analyze/0.2_0.4_0.4/ul_65932.xlsx","ul_65932")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HYPERLINK("./new_k5/query_cmdrels_weight_analyze/0.2_0.4_0.4/ul_6596.xlsx","ul_6596")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HYPERLINK("./new_k5/query_cmdrels_weight_analyze/0.2_0.4_0.4/ul_67503.xlsx","ul_67503")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HYPERLINK("./new_k5/query_cmdrels_weight_analyze/0.2_0.4_0.4/ul_67592.xlsx","ul_67592")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HYPERLINK("./new_k5/query_cmdrels_weight_analyze/0.2_0.4_0.4/ul_70581.xlsx","ul_70581")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HYPERLINK("./new_k5/query_cmdrels_weight_analyze/0.2_0.4_0.4/ul_70614.xlsx","ul_70614")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HYPERLINK("./new_k5/query_cmdrels_weight_analyze/0.2_0.4_0.4/ul_71465.xlsx","ul_71465")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HYPERLINK("./new_k5/query_cmdrels_weight_analyze/0.2_0.4_0.4/ul_7226.xlsx","ul_7226")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HYPERLINK("./new_k5/query_cmdrels_weight_analyze/0.2_0.4_0.4/ul_78182.xlsx","ul_78182")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HYPERLINK("./new_k5/query_cmdrels_weight_analyze/0.2_0.4_0.4/ul_79678.xlsx","ul_79678")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HYPERLINK("./new_k5/query_cmdrels_weight_analyze/0.2_0.4_0.4/ul_79702.xlsx","ul_79702")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HYPERLINK("./new_k5/query_cmdrels_weight_analyze/0.2_0.4_0.4/ul_83593.xlsx","ul_83593")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HYPERLINK("./new_k5/query_cmdrels_weight_analyze/0.2_0.4_0.4/ul_84381.xlsx","ul_84381")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HYPERLINK("./new_k5/query_cmdrels_weight_analyze/0.2_0.4_0.4/ul_85180.xlsx","ul_85180")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HYPERLINK("./new_k5/query_cmdrels_weight_analyze/0.2_0.4_0.4/ul_86071.xlsx","ul_86071")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HYPERLINK("./new_k5/query_cmdrels_weight_analyze/0.2_0.4_0.4/ul_86729.xlsx","ul_86729")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HYPERLINK("./new_k5/query_cmdrels_weight_analyze/0.2_0.4_0.4/ul_88824.xlsx","ul_88824")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HYPERLINK("./new_k5/query_cmdrels_weight_analyze/0.2_0.4_0.4/ul_8945.xlsx","ul_8945")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HYPERLINK("./new_k5/query_cmdrels_weight_analyze/0.2_0.4_0.4/ul_89933.xlsx","ul_89933")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HYPERLINK("./new_k5/query_cmdrels_weight_analyze/0.2_0.4_0.4/ul_91297.xlsx","ul_91297")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HYPERLINK("./new_k5/query_cmdrels_weight_analyze/0.2_0.4_0.4/ul_9252.xlsx","ul_9252")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HYPERLINK("./new_k5/query_cmdrels_weight_analyze/0.2_0.4_0.4/ul_92560.xlsx","ul_92560")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HYPERLINK("./new_k5/query_cmdrels_weight_analyze/0.2_0.4_0.4/ul_92799.xlsx","ul_92799")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HYPERLINK("./new_k5/query_cmdrels_weight_analyze/0.2_0.4_0.4/ul_93139.xlsx","ul_93139")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HYPERLINK("./new_k5/query_cmdrels_weight_analyze/0.2_0.4_0.4/ul_98461.xlsx","ul_98461")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HYPERLINK("./new_k5/query_cmdrels_weight_analyze/0.2_0.5_0.3/au_102733.xlsx","au_102733")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HYPERLINK("./new_k5/query_cmdrels_weight_analyze/0.2_0.5_0.3/au_1029436.xlsx","au_1029436")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HYPERLINK("./new_k5/query_cmdrels_weight_analyze/0.2_0.5_0.3/au_1029502.xlsx","au_1029502")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HYPERLINK("./new_k5/query_cmdrels_weight_analyze/0.2_0.5_0.3/au_1029531.xlsx","au_1029531")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HYPERLINK("./new_k5/query_cmdrels_weight_analyze/0.2_0.5_0.3/au_104542.xlsx","au_104542")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HYPERLINK("./new_k5/query_cmdrels_weight_analyze/0.2_0.5_0.3/au_109070.xlsx","au_109070")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HYPERLINK("./new_k5/query_cmdrels_weight_analyze/0.2_0.5_0.3/au_109381.xlsx","au_109381")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HYPERLINK("./new_k5/query_cmdrels_weight_analyze/0.2_0.5_0.3/au_110477.xlsx","au_110477")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HYPERLINK("./new_k5/query_cmdrels_weight_analyze/0.2_0.5_0.3/au_111678.xlsx","au_111678")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HYPERLINK("./new_k5/query_cmdrels_weight_analyze/0.2_0.5_0.3/au_112512.xlsx","au_112512")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HYPERLINK("./new_k5/query_cmdrels_weight_analyze/0.2_0.5_0.3/au_115369.xlsx","au_115369")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HYPERLINK("./new_k5/query_cmdrels_weight_analyze/0.2_0.5_0.3/au_11789.xlsx","au_11789")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HYPERLINK("./new_k5/query_cmdrels_weight_analyze/0.2_0.5_0.3/au_117950.xlsx","au_117950")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HYPERLINK("./new_k5/query_cmdrels_weight_analyze/0.2_0.5_0.3/au_122113.xlsx","au_122113")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HYPERLINK("./new_k5/query_cmdrels_weight_analyze/0.2_0.5_0.3/au_123798.xlsx","au_123798")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HYPERLINK("./new_k5/query_cmdrels_weight_analyze/0.2_0.5_0.3/au_125257.xlsx","au_125257")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HYPERLINK("./new_k5/query_cmdrels_weight_analyze/0.2_0.5_0.3/au_126153.xlsx","au_126153")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HYPERLINK("./new_k5/query_cmdrels_weight_analyze/0.2_0.5_0.3/au_127326.xlsx","au_127326")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HYPERLINK("./new_k5/query_cmdrels_weight_analyze/0.2_0.5_0.3/au_128463.xlsx","au_128463")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HYPERLINK("./new_k5/query_cmdrels_weight_analyze/0.2_0.5_0.3/au_130393.xlsx","au_130393")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HYPERLINK("./new_k5/query_cmdrels_weight_analyze/0.2_0.5_0.3/au_131570.xlsx","au_131570")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HYPERLINK("./new_k5/query_cmdrels_weight_analyze/0.2_0.5_0.3/au_133318.xlsx","au_133318")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HYPERLINK("./new_k5/query_cmdrels_weight_analyze/0.2_0.5_0.3/au_133343.xlsx","au_133343")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HYPERLINK("./new_k5/query_cmdrels_weight_analyze/0.2_0.5_0.3/au_133389.xlsx","au_133389")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HYPERLINK("./new_k5/query_cmdrels_weight_analyze/0.2_0.5_0.3/au_141277.xlsx","au_141277")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HYPERLINK("./new_k5/query_cmdrels_weight_analyze/0.2_0.5_0.3/au_143819.xlsx","au_143819")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HYPERLINK("./new_k5/query_cmdrels_weight_analyze/0.2_0.5_0.3/au_145935.xlsx","au_145935")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HYPERLINK("./new_k5/query_cmdrels_weight_analyze/0.2_0.5_0.3/au_147241.xlsx","au_147241")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HYPERLINK("./new_k5/query_cmdrels_weight_analyze/0.2_0.5_0.3/au_147800.xlsx","au_147800")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HYPERLINK("./new_k5/query_cmdrels_weight_analyze/0.2_0.5_0.3/au_148321.xlsx","au_148321")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HYPERLINK("./new_k5/query_cmdrels_weight_analyze/0.2_0.5_0.3/au_148638.xlsx","au_148638")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HYPERLINK("./new_k5/query_cmdrels_weight_analyze/0.2_0.5_0.3/au_151049.xlsx","au_151049")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HYPERLINK("./new_k5/query_cmdrels_weight_analyze/0.2_0.5_0.3/au_151941.xlsx","au_151941")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HYPERLINK("./new_k5/query_cmdrels_weight_analyze/0.2_0.5_0.3/au_152297.xlsx","au_152297")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HYPERLINK("./new_k5/query_cmdrels_weight_analyze/0.2_0.5_0.3/au_153976.xlsx","au_153976")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HYPERLINK("./new_k5/query_cmdrels_weight_analyze/0.2_0.5_0.3/au_154431.xlsx","au_154431")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HYPERLINK("./new_k5/query_cmdrels_weight_analyze/0.2_0.5_0.3/au_159708.xlsx","au_159708")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HYPERLINK("./new_k5/query_cmdrels_weight_analyze/0.2_0.5_0.3/au_160869.xlsx","au_160869")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HYPERLINK("./new_k5/query_cmdrels_weight_analyze/0.2_0.5_0.3/au_161313.xlsx","au_161313")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HYPERLINK("./new_k5/query_cmdrels_weight_analyze/0.2_0.5_0.3/au_162075.xlsx","au_162075")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HYPERLINK("./new_k5/query_cmdrels_weight_analyze/0.2_0.5_0.3/au_16277.xlsx","au_16277")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HYPERLINK("./new_k5/query_cmdrels_weight_analyze/0.2_0.5_0.3/au_163155.xlsx","au_163155")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HYPERLINK("./new_k5/query_cmdrels_weight_analyze/0.2_0.5_0.3/au_164473.xlsx","au_164473")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HYPERLINK("./new_k5/query_cmdrels_weight_analyze/0.2_0.5_0.3/au_16584.xlsx","au_16584")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HYPERLINK("./new_k5/query_cmdrels_weight_analyze/0.2_0.5_0.3/au_166420.xlsx","au_166420")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HYPERLINK("./new_k5/query_cmdrels_weight_analyze/0.2_0.5_0.3/au_169473.xlsx","au_169473")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HYPERLINK("./new_k5/query_cmdrels_weight_analyze/0.2_0.5_0.3/au_169516.xlsx","au_169516")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HYPERLINK("./new_k5/query_cmdrels_weight_analyze/0.2_0.5_0.3/au_174292.xlsx","au_174292")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HYPERLINK("./new_k5/query_cmdrels_weight_analyze/0.2_0.5_0.3/au_178481.xlsx","au_178481")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HYPERLINK("./new_k5/query_cmdrels_weight_analyze/0.2_0.5_0.3/au_180925.xlsx","au_180925")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HYPERLINK("./new_k5/query_cmdrels_weight_analyze/0.2_0.5_0.3/au_187888.xlsx","au_187888")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HYPERLINK("./new_k5/query_cmdrels_weight_analyze/0.2_0.5_0.3/au_191390.xlsx","au_191390")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HYPERLINK("./new_k5/query_cmdrels_weight_analyze/0.2_0.5_0.3/au_192798.xlsx","au_192798")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HYPERLINK("./new_k5/query_cmdrels_weight_analyze/0.2_0.5_0.3/au_201775.xlsx","au_201775")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HYPERLINK("./new_k5/query_cmdrels_weight_analyze/0.2_0.5_0.3/au_204166.xlsx","au_204166")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HYPERLINK("./new_k5/query_cmdrels_weight_analyze/0.2_0.5_0.3/au_207447.xlsx","au_207447")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HYPERLINK("./new_k5/query_cmdrels_weight_analyze/0.2_0.5_0.3/au_210680.xlsx","au_210680")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HYPERLINK("./new_k5/query_cmdrels_weight_analyze/0.2_0.5_0.3/au_214246.xlsx","au_214246")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HYPERLINK("./new_k5/query_cmdrels_weight_analyze/0.2_0.5_0.3/au_214643.xlsx","au_214643")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HYPERLINK("./new_k5/query_cmdrels_weight_analyze/0.2_0.5_0.3/au_2194.xlsx","au_2194")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HYPERLINK("./new_k5/query_cmdrels_weight_analyze/0.2_0.5_0.3/au_221962.xlsx","au_221962")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HYPERLINK("./new_k5/query_cmdrels_weight_analyze/0.2_0.5_0.3/au_22608.xlsx","au_22608")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HYPERLINK("./new_k5/query_cmdrels_weight_analyze/0.2_0.5_0.3/au_230698.xlsx","au_230698")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HYPERLINK("./new_k5/query_cmdrels_weight_analyze/0.2_0.5_0.3/au_232442.xlsx","au_232442")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HYPERLINK("./new_k5/query_cmdrels_weight_analyze/0.2_0.5_0.3/au_233378.xlsx","au_233378")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HYPERLINK("./new_k5/query_cmdrels_weight_analyze/0.2_0.5_0.3/au_24027.xlsx","au_24027")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HYPERLINK("./new_k5/query_cmdrels_weight_analyze/0.2_0.5_0.3/au_246647.xlsx","au_246647")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HYPERLINK("./new_k5/query_cmdrels_weight_analyze/0.2_0.5_0.3/au_254424.xlsx","au_254424")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HYPERLINK("./new_k5/query_cmdrels_weight_analyze/0.2_0.5_0.3/au_255890.xlsx","au_255890")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HYPERLINK("./new_k5/query_cmdrels_weight_analyze/0.2_0.5_0.3/au_257248.xlsx","au_257248")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HYPERLINK("./new_k5/query_cmdrels_weight_analyze/0.2_0.5_0.3/au_259354.xlsx","au_259354")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HYPERLINK("./new_k5/query_cmdrels_weight_analyze/0.2_0.5_0.3/au_263378.xlsx","au_263378")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HYPERLINK("./new_k5/query_cmdrels_weight_analyze/0.2_0.5_0.3/au_264215.xlsx","au_264215")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HYPERLINK("./new_k5/query_cmdrels_weight_analyze/0.2_0.5_0.3/au_265176.xlsx","au_265176")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HYPERLINK("./new_k5/query_cmdrels_weight_analyze/0.2_0.5_0.3/au_275704.xlsx","au_275704")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HYPERLINK("./new_k5/query_cmdrels_weight_analyze/0.2_0.5_0.3/au_276669.xlsx","au_276669")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HYPERLINK("./new_k5/query_cmdrels_weight_analyze/0.2_0.5_0.3/au_277565.xlsx","au_277565")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HYPERLINK("./new_k5/query_cmdrels_weight_analyze/0.2_0.5_0.3/au_278403.xlsx","au_278403")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HYPERLINK("./new_k5/query_cmdrels_weight_analyze/0.2_0.5_0.3/au_28039.xlsx","au_28039")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HYPERLINK("./new_k5/query_cmdrels_weight_analyze/0.2_0.5_0.3/au_281509.xlsx","au_281509")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HYPERLINK("./new_k5/query_cmdrels_weight_analyze/0.2_0.5_0.3/au_282806.xlsx","au_282806")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HYPERLINK("./new_k5/query_cmdrels_weight_analyze/0.2_0.5_0.3/au_283559.xlsx","au_283559")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HYPERLINK("./new_k5/query_cmdrels_weight_analyze/0.2_0.5_0.3/au_285539.xlsx","au_285539")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HYPERLINK("./new_k5/query_cmdrels_weight_analyze/0.2_0.5_0.3/au_287532.xlsx","au_287532")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HYPERLINK("./new_k5/query_cmdrels_weight_analyze/0.2_0.5_0.3/au_294257.xlsx","au_294257")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HYPERLINK("./new_k5/query_cmdrels_weight_analyze/0.2_0.5_0.3/au_296155.xlsx","au_296155")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HYPERLINK("./new_k5/query_cmdrels_weight_analyze/0.2_0.5_0.3/au_299975.xlsx","au_299975")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HYPERLINK("./new_k5/query_cmdrels_weight_analyze/0.2_0.5_0.3/au_301096.xlsx","au_301096")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HYPERLINK("./new_k5/query_cmdrels_weight_analyze/0.2_0.5_0.3/au_303593.xlsx","au_303593")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HYPERLINK("./new_k5/query_cmdrels_weight_analyze/0.2_0.5_0.3/au_303849.xlsx","au_303849")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HYPERLINK("./new_k5/query_cmdrels_weight_analyze/0.2_0.5_0.3/au_307541.xlsx","au_307541")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HYPERLINK("./new_k5/query_cmdrels_weight_analyze/0.2_0.5_0.3/au_307688.xlsx","au_307688")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HYPERLINK("./new_k5/query_cmdrels_weight_analyze/0.2_0.5_0.3/au_309047.xlsx","au_309047")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HYPERLINK("./new_k5/query_cmdrels_weight_analyze/0.2_0.5_0.3/au_311558.xlsx","au_311558")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HYPERLINK("./new_k5/query_cmdrels_weight_analyze/0.2_0.5_0.3/au_318973.xlsx","au_318973")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HYPERLINK("./new_k5/query_cmdrels_weight_analyze/0.2_0.5_0.3/au_3205.xlsx","au_3205")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HYPERLINK("./new_k5/query_cmdrels_weight_analyze/0.2_0.5_0.3/au_323131.xlsx","au_323131")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HYPERLINK("./new_k5/query_cmdrels_weight_analyze/0.2_0.5_0.3/au_323392.xlsx","au_323392")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HYPERLINK("./new_k5/query_cmdrels_weight_analyze/0.2_0.5_0.3/au_325368.xlsx","au_325368")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HYPERLINK("./new_k5/query_cmdrels_weight_analyze/0.2_0.5_0.3/au_328162.xlsx","au_328162")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HYPERLINK("./new_k5/query_cmdrels_weight_analyze/0.2_0.5_0.3/au_330148.xlsx","au_330148")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HYPERLINK("./new_k5/query_cmdrels_weight_analyze/0.2_0.5_0.3/au_332315.xlsx","au_332315")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HYPERLINK("./new_k5/query_cmdrels_weight_analyze/0.2_0.5_0.3/au_334081.xlsx","au_334081")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HYPERLINK("./new_k5/query_cmdrels_weight_analyze/0.2_0.5_0.3/au_34077.xlsx","au_34077")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HYPERLINK("./new_k5/query_cmdrels_weight_analyze/0.2_0.5_0.3/au_341428.xlsx","au_341428")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HYPERLINK("./new_k5/query_cmdrels_weight_analyze/0.2_0.5_0.3/au_341584.xlsx","au_341584")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HYPERLINK("./new_k5/query_cmdrels_weight_analyze/0.2_0.5_0.3/au_346864.xlsx","au_346864")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HYPERLINK("./new_k5/query_cmdrels_weight_analyze/0.2_0.5_0.3/au_351765.xlsx","au_351765")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HYPERLINK("./new_k5/query_cmdrels_weight_analyze/0.2_0.5_0.3/au_35922.xlsx","au_35922")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HYPERLINK("./new_k5/query_cmdrels_weight_analyze/0.2_0.5_0.3/au_359856.xlsx","au_359856")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HYPERLINK("./new_k5/query_cmdrels_weight_analyze/0.2_0.5_0.3/au_360423.xlsx","au_360423")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HYPERLINK("./new_k5/query_cmdrels_weight_analyze/0.2_0.5_0.3/au_36287.xlsx","au_36287")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HYPERLINK("./new_k5/query_cmdrels_weight_analyze/0.2_0.5_0.3/au_366742.xlsx","au_366742")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HYPERLINK("./new_k5/query_cmdrels_weight_analyze/0.2_0.5_0.3/au_377937.xlsx","au_377937")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HYPERLINK("./new_k5/query_cmdrels_weight_analyze/0.2_0.5_0.3/au_383997.xlsx","au_383997")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HYPERLINK("./new_k5/query_cmdrels_weight_analyze/0.2_0.5_0.3/au_3883.xlsx","au_3883")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HYPERLINK("./new_k5/query_cmdrels_weight_analyze/0.2_0.5_0.3/au_396883.xlsx","au_396883")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HYPERLINK("./new_k5/query_cmdrels_weight_analyze/0.2_0.5_0.3/au_39760.xlsx","au_39760")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HYPERLINK("./new_k5/query_cmdrels_weight_analyze/0.2_0.5_0.3/au_398818.xlsx","au_398818")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HYPERLINK("./new_k5/query_cmdrels_weight_analyze/0.2_0.5_0.3/au_400807.xlsx","au_400807")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HYPERLINK("./new_k5/query_cmdrels_weight_analyze/0.2_0.5_0.3/au_408611.xlsx","au_408611")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HYPERLINK("./new_k5/query_cmdrels_weight_analyze/0.2_0.5_0.3/au_414737.xlsx","au_414737")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HYPERLINK("./new_k5/query_cmdrels_weight_analyze/0.2_0.5_0.3/au_420722.xlsx","au_420722")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HYPERLINK("./new_k5/query_cmdrels_weight_analyze/0.2_0.5_0.3/au_423942.xlsx","au_423942")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HYPERLINK("./new_k5/query_cmdrels_weight_analyze/0.2_0.5_0.3/au_430382.xlsx","au_430382")</f>
        <v>au_430382</v>
      </c>
      <c r="B127">
        <v>0</v>
      </c>
      <c r="C127">
        <v>0</v>
      </c>
      <c r="D127">
        <v>0.5</v>
      </c>
      <c r="E127">
        <v>0.5</v>
      </c>
      <c r="F127">
        <v>0.5</v>
      </c>
      <c r="G127">
        <v>0.5</v>
      </c>
    </row>
    <row r="128" spans="1:7" x14ac:dyDescent="0.15">
      <c r="A128" t="str">
        <f>HYPERLINK("./new_k5/query_cmdrels_weight_analyze/0.2_0.5_0.3/au_432836.xlsx","au_432836")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HYPERLINK("./new_k5/query_cmdrels_weight_analyze/0.2_0.5_0.3/au_440326.xlsx","au_440326")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HYPERLINK("./new_k5/query_cmdrels_weight_analyze/0.2_0.5_0.3/au_442914.xlsx","au_442914")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HYPERLINK("./new_k5/query_cmdrels_weight_analyze/0.2_0.5_0.3/au_443227.xlsx","au_443227")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HYPERLINK("./new_k5/query_cmdrels_weight_analyze/0.2_0.5_0.3/au_44534.xlsx","au_44534")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HYPERLINK("./new_k5/query_cmdrels_weight_analyze/0.2_0.5_0.3/au_451805.xlsx","au_451805")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HYPERLINK("./new_k5/query_cmdrels_weight_analyze/0.2_0.5_0.3/au_464264.xlsx","au_464264")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HYPERLINK("./new_k5/query_cmdrels_weight_analyze/0.2_0.5_0.3/au_468808.xlsx","au_468808")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HYPERLINK("./new_k5/query_cmdrels_weight_analyze/0.2_0.5_0.3/au_469143.xlsx","au_469143")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HYPERLINK("./new_k5/query_cmdrels_weight_analyze/0.2_0.5_0.3/au_470237.xlsx","au_470237")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HYPERLINK("./new_k5/query_cmdrels_weight_analyze/0.2_0.5_0.3/au_473037.xlsx","au_473037")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HYPERLINK("./new_k5/query_cmdrels_weight_analyze/0.2_0.5_0.3/au_48362.xlsx","au_48362")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HYPERLINK("./new_k5/query_cmdrels_weight_analyze/0.2_0.5_0.3/au_488435.xlsx","au_488435")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HYPERLINK("./new_k5/query_cmdrels_weight_analyze/0.2_0.5_0.3/au_493826.xlsx","au_493826")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HYPERLINK("./new_k5/query_cmdrels_weight_analyze/0.2_0.5_0.3/au_502110.xlsx","au_502110")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HYPERLINK("./new_k5/query_cmdrels_weight_analyze/0.2_0.5_0.3/au_50344.xlsx","au_50344")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HYPERLINK("./new_k5/query_cmdrels_weight_analyze/0.2_0.5_0.3/au_511467.xlsx","au_511467")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HYPERLINK("./new_k5/query_cmdrels_weight_analyze/0.2_0.5_0.3/au_513046.xlsx","au_513046")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HYPERLINK("./new_k5/query_cmdrels_weight_analyze/0.2_0.5_0.3/au_517354.xlsx","au_517354")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HYPERLINK("./new_k5/query_cmdrels_weight_analyze/0.2_0.5_0.3/au_522431.xlsx","au_522431")</f>
        <v>au_522431</v>
      </c>
      <c r="B147">
        <v>0</v>
      </c>
      <c r="C147">
        <v>1</v>
      </c>
      <c r="D147">
        <v>0.5</v>
      </c>
      <c r="E147">
        <v>1</v>
      </c>
      <c r="F147">
        <v>0.5</v>
      </c>
      <c r="G147">
        <v>1</v>
      </c>
    </row>
    <row r="148" spans="1:7" x14ac:dyDescent="0.15">
      <c r="A148" t="str">
        <f>HYPERLINK("./new_k5/query_cmdrels_weight_analyze/0.2_0.5_0.3/au_52773.xlsx","au_52773")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HYPERLINK("./new_k5/query_cmdrels_weight_analyze/0.2_0.5_0.3/au_528411.xlsx","au_528411")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HYPERLINK("./new_k5/query_cmdrels_weight_analyze/0.2_0.5_0.3/au_53263.xlsx","au_53263")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HYPERLINK("./new_k5/query_cmdrels_weight_analyze/0.2_0.5_0.3/au_53444.xlsx","au_53444")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HYPERLINK("./new_k5/query_cmdrels_weight_analyze/0.2_0.5_0.3/au_538208.xlsx","au_538208")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HYPERLINK("./new_k5/query_cmdrels_weight_analyze/0.2_0.5_0.3/au_53822.xlsx","au_53822")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HYPERLINK("./new_k5/query_cmdrels_weight_analyze/0.2_0.5_0.3/au_539243.xlsx","au_539243")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HYPERLINK("./new_k5/query_cmdrels_weight_analyze/0.2_0.5_0.3/au_558280.xlsx","au_558280")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HYPERLINK("./new_k5/query_cmdrels_weight_analyze/0.2_0.5_0.3/au_558669.xlsx","au_558669")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HYPERLINK("./new_k5/query_cmdrels_weight_analyze/0.2_0.5_0.3/au_55868.xlsx","au_55868")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HYPERLINK("./new_k5/query_cmdrels_weight_analyze/0.2_0.5_0.3/au_561.xlsx","au_561")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HYPERLINK("./new_k5/query_cmdrels_weight_analyze/0.2_0.5_0.3/au_564567.xlsx","au_564567")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HYPERLINK("./new_k5/query_cmdrels_weight_analyze/0.2_0.5_0.3/au_57994.xlsx","au_57994")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HYPERLINK("./new_k5/query_cmdrels_weight_analyze/0.2_0.5_0.3/au_589210.xlsx","au_589210")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HYPERLINK("./new_k5/query_cmdrels_weight_analyze/0.2_0.5_0.3/au_5911.xlsx","au_5911")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HYPERLINK("./new_k5/query_cmdrels_weight_analyze/0.2_0.5_0.3/au_59356.xlsx","au_59356")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HYPERLINK("./new_k5/query_cmdrels_weight_analyze/0.2_0.5_0.3/au_609850.xlsx","au_609850")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HYPERLINK("./new_k5/query_cmdrels_weight_analyze/0.2_0.5_0.3/au_61408.xlsx","au_61408")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HYPERLINK("./new_k5/query_cmdrels_weight_analyze/0.2_0.5_0.3/au_617850.xlsx","au_617850")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HYPERLINK("./new_k5/query_cmdrels_weight_analyze/0.2_0.5_0.3/au_62073.xlsx","au_62073")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HYPERLINK("./new_k5/query_cmdrels_weight_analyze/0.2_0.5_0.3/au_620930.xlsx","au_620930")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HYPERLINK("./new_k5/query_cmdrels_weight_analyze/0.2_0.5_0.3/au_62492.xlsx","au_62492")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HYPERLINK("./new_k5/query_cmdrels_weight_analyze/0.2_0.5_0.3/au_626078.xlsx","au_626078")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HYPERLINK("./new_k5/query_cmdrels_weight_analyze/0.2_0.5_0.3/au_636944.xlsx","au_636944")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HYPERLINK("./new_k5/query_cmdrels_weight_analyze/0.2_0.5_0.3/au_648603.xlsx","au_648603")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HYPERLINK("./new_k5/query_cmdrels_weight_analyze/0.2_0.5_0.3/au_65331.xlsx","au_65331")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HYPERLINK("./new_k5/query_cmdrels_weight_analyze/0.2_0.5_0.3/au_66000.xlsx","au_66000")</f>
        <v>au_66000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0.25</v>
      </c>
    </row>
    <row r="175" spans="1:7" x14ac:dyDescent="0.15">
      <c r="A175" t="str">
        <f>HYPERLINK("./new_k5/query_cmdrels_weight_analyze/0.2_0.5_0.3/au_660846.xlsx","au_660846")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HYPERLINK("./new_k5/query_cmdrels_weight_analyze/0.2_0.5_0.3/au_662935.xlsx","au_662935")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HYPERLINK("./new_k5/query_cmdrels_weight_analyze/0.2_0.5_0.3/au_67663.xlsx","au_67663")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HYPERLINK("./new_k5/query_cmdrels_weight_analyze/0.2_0.5_0.3/au_68028.xlsx","au_68028")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HYPERLINK("./new_k5/query_cmdrels_weight_analyze/0.2_0.5_0.3/au_681312.xlsx","au_681312")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HYPERLINK("./new_k5/query_cmdrels_weight_analyze/0.2_0.5_0.3/au_686239.xlsx","au_686239")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0.25</v>
      </c>
    </row>
    <row r="181" spans="1:7" x14ac:dyDescent="0.15">
      <c r="A181" t="str">
        <f>HYPERLINK("./new_k5/query_cmdrels_weight_analyze/0.2_0.5_0.3/au_68809.xlsx","au_68809")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HYPERLINK("./new_k5/query_cmdrels_weight_analyze/0.2_0.5_0.3/au_69556.xlsx","au_69556")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HYPERLINK("./new_k5/query_cmdrels_weight_analyze/0.2_0.5_0.3/au_698993.xlsx","au_698993")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HYPERLINK("./new_k5/query_cmdrels_weight_analyze/0.2_0.5_0.3/au_707881.xlsx","au_707881")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HYPERLINK("./new_k5/query_cmdrels_weight_analyze/0.2_0.5_0.3/au_709594.xlsx","au_709594")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HYPERLINK("./new_k5/query_cmdrels_weight_analyze/0.2_0.5_0.3/au_71309.xlsx","au_71309")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HYPERLINK("./new_k5/query_cmdrels_weight_analyze/0.2_0.5_0.3/au_7138.xlsx","au_7138")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HYPERLINK("./new_k5/query_cmdrels_weight_analyze/0.2_0.5_0.3/au_72549.xlsx","au_72549")</f>
        <v>au_72549</v>
      </c>
      <c r="B188">
        <v>0</v>
      </c>
      <c r="C188">
        <v>0</v>
      </c>
      <c r="D188">
        <v>0</v>
      </c>
      <c r="E188">
        <v>0.5</v>
      </c>
      <c r="F188">
        <v>0</v>
      </c>
      <c r="G188">
        <v>0.5</v>
      </c>
    </row>
    <row r="189" spans="1:7" x14ac:dyDescent="0.15">
      <c r="A189" t="str">
        <f>HYPERLINK("./new_k5/query_cmdrels_weight_analyze/0.2_0.5_0.3/au_740805.xlsx","au_740805")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HYPERLINK("./new_k5/query_cmdrels_weight_analyze/0.2_0.5_0.3/au_760796.xlsx","au_760796")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HYPERLINK("./new_k5/query_cmdrels_weight_analyze/0.2_0.5_0.3/au_762846.xlsx","au_762846")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HYPERLINK("./new_k5/query_cmdrels_weight_analyze/0.2_0.5_0.3/au_767786.xlsx","au_767786")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HYPERLINK("./new_k5/query_cmdrels_weight_analyze/0.2_0.5_0.3/au_778906.xlsx","au_778906")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HYPERLINK("./new_k5/query_cmdrels_weight_analyze/0.2_0.5_0.3/au_818929.xlsx","au_818929")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HYPERLINK("./new_k5/query_cmdrels_weight_analyze/0.2_0.5_0.3/au_844876.xlsx","au_844876")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HYPERLINK("./new_k5/query_cmdrels_weight_analyze/0.2_0.5_0.3/au_85318.xlsx","au_85318")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HYPERLINK("./new_k5/query_cmdrels_weight_analyze/0.2_0.5_0.3/au_854332.xlsx","au_854332")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HYPERLINK("./new_k5/query_cmdrels_weight_analyze/0.2_0.5_0.3/au_854373.xlsx","au_854373")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HYPERLINK("./new_k5/query_cmdrels_weight_analyze/0.2_0.5_0.3/au_86843.xlsx","au_86843")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HYPERLINK("./new_k5/query_cmdrels_weight_analyze/0.2_0.5_0.3/au_88108.xlsx","au_88108")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HYPERLINK("./new_k5/query_cmdrels_weight_analyze/0.2_0.5_0.3/au_90214.xlsx","au_90214")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HYPERLINK("./new_k5/query_cmdrels_weight_analyze/0.2_0.5_0.3/au_90339.xlsx","au_90339")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HYPERLINK("./new_k5/query_cmdrels_weight_analyze/0.2_0.5_0.3/au_91286.xlsx","au_91286")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HYPERLINK("./new_k5/query_cmdrels_weight_analyze/0.2_0.5_0.3/au_9135.xlsx","au_9135")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HYPERLINK("./new_k5/query_cmdrels_weight_analyze/0.2_0.5_0.3/au_935569.xlsx","au_935569")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HYPERLINK("./new_k5/query_cmdrels_weight_analyze/0.2_0.5_0.3/au_97936.xlsx","au_97936")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HYPERLINK("./new_k5/query_cmdrels_weight_analyze/0.2_0.5_0.3/so_10235778.xlsx","so_10235778")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HYPERLINK("./new_k5/query_cmdrels_weight_analyze/0.2_0.5_0.3/so_1045910.xlsx","so_1045910")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HYPERLINK("./new_k5/query_cmdrels_weight_analyze/0.2_0.5_0.3/so_10557360.xlsx","so_10557360")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HYPERLINK("./new_k5/query_cmdrels_weight_analyze/0.2_0.5_0.3/so_1058047.xlsx","so_1058047")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HYPERLINK("./new_k5/query_cmdrels_weight_analyze/0.2_0.5_0.3/so_10829402.xlsx","so_10829402")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HYPERLINK("./new_k5/query_cmdrels_weight_analyze/0.2_0.5_0.3/so_1088098.xlsx","so_1088098")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HYPERLINK("./new_k5/query_cmdrels_weight_analyze/0.2_0.5_0.3/so_10990949.xlsx","so_10990949")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HYPERLINK("./new_k5/query_cmdrels_weight_analyze/0.2_0.5_0.3/so_11211705.xlsx","so_11211705")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HYPERLINK("./new_k5/query_cmdrels_weight_analyze/0.2_0.5_0.3/so_112932.xlsx","so_112932")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HYPERLINK("./new_k5/query_cmdrels_weight_analyze/0.2_0.5_0.3/so_11392189.xlsx","so_11392189")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HYPERLINK("./new_k5/query_cmdrels_weight_analyze/0.2_0.5_0.3/so_1183183.xlsx","so_1183183")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HYPERLINK("./new_k5/query_cmdrels_weight_analyze/0.2_0.5_0.3/so_1194882.xlsx","so_1194882")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HYPERLINK("./new_k5/query_cmdrels_weight_analyze/0.2_0.5_0.3/so_12120935.xlsx","so_12120935")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HYPERLINK("./new_k5/query_cmdrels_weight_analyze/0.2_0.5_0.3/so_12313384.xlsx","so_12313384")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HYPERLINK("./new_k5/query_cmdrels_weight_analyze/0.2_0.5_0.3/so_12392598.xlsx","so_12392598")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HYPERLINK("./new_k5/query_cmdrels_weight_analyze/0.2_0.5_0.3/so_1241801.xlsx","so_1241801")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HYPERLINK("./new_k5/query_cmdrels_weight_analyze/0.2_0.5_0.3/so_12522269.xlsx","so_12522269")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HYPERLINK("./new_k5/query_cmdrels_weight_analyze/0.2_0.5_0.3/so_1293907.xlsx","so_1293907")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HYPERLINK("./new_k5/query_cmdrels_weight_analyze/0.2_0.5_0.3/so_13428910.xlsx","so_13428910")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HYPERLINK("./new_k5/query_cmdrels_weight_analyze/0.2_0.5_0.3/so_135688.xlsx","so_135688")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HYPERLINK("./new_k5/query_cmdrels_weight_analyze/0.2_0.5_0.3/so_13778273.xlsx","so_13778273")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HYPERLINK("./new_k5/query_cmdrels_weight_analyze/0.2_0.5_0.3/so_1405611.xlsx","so_1405611")</f>
        <v>so_1405611</v>
      </c>
      <c r="B228">
        <v>1</v>
      </c>
      <c r="C228">
        <v>0</v>
      </c>
      <c r="D228">
        <v>1</v>
      </c>
      <c r="E228">
        <v>0.33333333333333331</v>
      </c>
      <c r="F228">
        <v>1</v>
      </c>
      <c r="G228">
        <v>0.33333333333333331</v>
      </c>
    </row>
    <row r="229" spans="1:7" x14ac:dyDescent="0.15">
      <c r="A229" t="str">
        <f>HYPERLINK("./new_k5/query_cmdrels_weight_analyze/0.2_0.5_0.3/so_14300794.xlsx","so_14300794")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HYPERLINK("./new_k5/query_cmdrels_weight_analyze/0.2_0.5_0.3/so_143791.xlsx","so_143791")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HYPERLINK("./new_k5/query_cmdrels_weight_analyze/0.2_0.5_0.3/so_14750650.xlsx","so_14750650")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HYPERLINK("./new_k5/query_cmdrels_weight_analyze/0.2_0.5_0.3/so_14978411.xlsx","so_14978411")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HYPERLINK("./new_k5/query_cmdrels_weight_analyze/0.2_0.5_0.3/so_15236308.xlsx","so_15236308")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HYPERLINK("./new_k5/query_cmdrels_weight_analyze/0.2_0.5_0.3/so_15286947.xlsx","so_15286947")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HYPERLINK("./new_k5/query_cmdrels_weight_analyze/0.2_0.5_0.3/so_15402770.xlsx","so_15402770")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HYPERLINK("./new_k5/query_cmdrels_weight_analyze/0.2_0.5_0.3/so_1570262.xlsx","so_1570262")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HYPERLINK("./new_k5/query_cmdrels_weight_analyze/0.2_0.5_0.3/so_1583219.xlsx","so_1583219")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HYPERLINK("./new_k5/query_cmdrels_weight_analyze/0.2_0.5_0.3/so_15872543.xlsx","so_15872543")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HYPERLINK("./new_k5/query_cmdrels_weight_analyze/0.2_0.5_0.3/so_16038087.xlsx","so_16038087")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HYPERLINK("./new_k5/query_cmdrels_weight_analyze/0.2_0.5_0.3/so_16212656.xlsx","so_16212656")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HYPERLINK("./new_k5/query_cmdrels_weight_analyze/0.2_0.5_0.3/so_16575419.xlsx","so_16575419")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HYPERLINK("./new_k5/query_cmdrels_weight_analyze/0.2_0.5_0.3/so_17582768.xlsx","so_17582768")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HYPERLINK("./new_k5/query_cmdrels_weight_analyze/0.2_0.5_0.3/so_17607612.xlsx","so_17607612")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HYPERLINK("./new_k5/query_cmdrels_weight_analyze/0.2_0.5_0.3/so_17829785.xlsx","so_17829785")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HYPERLINK("./new_k5/query_cmdrels_weight_analyze/0.2_0.5_0.3/so_1839841.xlsx","so_1839841")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HYPERLINK("./new_k5/query_cmdrels_weight_analyze/0.2_0.5_0.3/so_18468716.xlsx","so_18468716")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HYPERLINK("./new_k5/query_cmdrels_weight_analyze/0.2_0.5_0.3/so_19196105.xlsx","so_19196105")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HYPERLINK("./new_k5/query_cmdrels_weight_analyze/0.2_0.5_0.3/so_19482123.xlsx","so_19482123")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HYPERLINK("./new_k5/query_cmdrels_weight_analyze/0.2_0.5_0.3/so_1975849.xlsx","so_1975849")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HYPERLINK("./new_k5/query_cmdrels_weight_analyze/0.2_0.5_0.3/so_212528.xlsx","so_212528")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HYPERLINK("./new_k5/query_cmdrels_weight_analyze/0.2_0.5_0.3/so_21620406.xlsx","so_21620406")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HYPERLINK("./new_k5/query_cmdrels_weight_analyze/0.2_0.5_0.3/so_23509348.xlsx","so_23509348")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HYPERLINK("./new_k5/query_cmdrels_weight_analyze/0.2_0.5_0.3/so_24058544.xlsx","so_24058544")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HYPERLINK("./new_k5/query_cmdrels_weight_analyze/0.2_0.5_0.3/so_24283097.xlsx","so_24283097")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HYPERLINK("./new_k5/query_cmdrels_weight_analyze/0.2_0.5_0.3/so_26256279.xlsx","so_26256279")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HYPERLINK("./new_k5/query_cmdrels_weight_analyze/0.2_0.5_0.3/so_26331651.xlsx","so_26331651")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HYPERLINK("./new_k5/query_cmdrels_weight_analyze/0.2_0.5_0.3/so_26988262.xlsx","so_26988262")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HYPERLINK("./new_k5/query_cmdrels_weight_analyze/0.2_0.5_0.3/so_27238411.xlsx","so_27238411")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HYPERLINK("./new_k5/query_cmdrels_weight_analyze/0.2_0.5_0.3/so_27943059.xlsx","so_27943059")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HYPERLINK("./new_k5/query_cmdrels_weight_analyze/0.2_0.5_0.3/so_28869004.xlsx","so_28869004")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HYPERLINK("./new_k5/query_cmdrels_weight_analyze/0.2_0.5_0.3/so_2973624.xlsx","so_2973624")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HYPERLINK("./new_k5/query_cmdrels_weight_analyze/0.2_0.5_0.3/so_30177455.xlsx","so_30177455")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HYPERLINK("./new_k5/query_cmdrels_weight_analyze/0.2_0.5_0.3/so_30251889.xlsx","so_30251889")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HYPERLINK("./new_k5/query_cmdrels_weight_analyze/0.2_0.5_0.3/so_305035.xlsx","so_305035")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HYPERLINK("./new_k5/query_cmdrels_weight_analyze/0.2_0.5_0.3/so_36249744.xlsx","so_36249744")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HYPERLINK("./new_k5/query_cmdrels_weight_analyze/0.2_0.5_0.3/so_3643848.xlsx","so_3643848")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HYPERLINK("./new_k5/query_cmdrels_weight_analyze/0.2_0.5_0.3/so_3667329.xlsx","so_3667329")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HYPERLINK("./new_k5/query_cmdrels_weight_analyze/0.2_0.5_0.3/so_369758.xlsx","so_369758")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HYPERLINK("./new_k5/query_cmdrels_weight_analyze/0.2_0.5_0.3/so_3756323.xlsx","so_3756323")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HYPERLINK("./new_k5/query_cmdrels_weight_analyze/0.2_0.5_0.3/so_3767267.xlsx","so_3767267")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HYPERLINK("./new_k5/query_cmdrels_weight_analyze/0.2_0.5_0.3/so_3833578.xlsx","so_3833578")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HYPERLINK("./new_k5/query_cmdrels_weight_analyze/0.2_0.5_0.3/so_3891076.xlsx","so_3891076")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HYPERLINK("./new_k5/query_cmdrels_weight_analyze/0.2_0.5_0.3/so_3963085.xlsx","so_3963085")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HYPERLINK("./new_k5/query_cmdrels_weight_analyze/0.2_0.5_0.3/so_4325216.xlsx","so_4325216")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HYPERLINK("./new_k5/query_cmdrels_weight_analyze/0.2_0.5_0.3/so_448005.xlsx","so_448005")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HYPERLINK("./new_k5/query_cmdrels_weight_analyze/0.2_0.5_0.3/so_4921879.xlsx","so_4921879")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HYPERLINK("./new_k5/query_cmdrels_weight_analyze/0.2_0.5_0.3/so_4922943.xlsx","so_4922943")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HYPERLINK("./new_k5/query_cmdrels_weight_analyze/0.2_0.5_0.3/so_5119946.xlsx","so_5119946")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HYPERLINK("./new_k5/query_cmdrels_weight_analyze/0.2_0.5_0.3/so_5164985.xlsx","so_5164985")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HYPERLINK("./new_k5/query_cmdrels_weight_analyze/0.2_0.5_0.3/so_5306153.xlsx","so_5306153")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HYPERLINK("./new_k5/query_cmdrels_weight_analyze/0.2_0.5_0.3/so_5566310.xlsx","so_5566310")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HYPERLINK("./new_k5/query_cmdrels_weight_analyze/0.2_0.5_0.3/so_5927369.xlsx","so_5927369")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HYPERLINK("./new_k5/query_cmdrels_weight_analyze/0.2_0.5_0.3/so_5947742.xlsx","so_5947742")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HYPERLINK("./new_k5/query_cmdrels_weight_analyze/0.2_0.5_0.3/so_614795.xlsx","so_614795")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HYPERLINK("./new_k5/query_cmdrels_weight_analyze/0.2_0.5_0.3/so_6207573.xlsx","so_6207573")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HYPERLINK("./new_k5/query_cmdrels_weight_analyze/0.2_0.5_0.3/so_6283167.xlsx","so_6283167")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HYPERLINK("./new_k5/query_cmdrels_weight_analyze/0.2_0.5_0.3/so_6329505.xlsx","so_6329505")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HYPERLINK("./new_k5/query_cmdrels_weight_analyze/0.2_0.5_0.3/so_6423532.xlsx","so_6423532")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HYPERLINK("./new_k5/query_cmdrels_weight_analyze/0.2_0.5_0.3/so_669438.xlsx","so_669438")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HYPERLINK("./new_k5/query_cmdrels_weight_analyze/0.2_0.5_0.3/so_7052875.xlsx","so_7052875")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HYPERLINK("./new_k5/query_cmdrels_weight_analyze/0.2_0.5_0.3/so_7221757.xlsx","so_7221757")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HYPERLINK("./new_k5/query_cmdrels_weight_analyze/0.2_0.5_0.3/so_750604.xlsx","so_750604")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HYPERLINK("./new_k5/query_cmdrels_weight_analyze/0.2_0.5_0.3/so_7575267.xlsx","so_7575267")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HYPERLINK("./new_k5/query_cmdrels_weight_analyze/0.2_0.5_0.3/so_7698488.xlsx","so_7698488")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HYPERLINK("./new_k5/query_cmdrels_weight_analyze/0.2_0.5_0.3/so_801095.xlsx","so_801095")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HYPERLINK("./new_k5/query_cmdrels_weight_analyze/0.2_0.5_0.3/so_8249705.xlsx","so_8249705")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HYPERLINK("./new_k5/query_cmdrels_weight_analyze/0.2_0.5_0.3/so_8423541.xlsx","so_8423541")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HYPERLINK("./new_k5/query_cmdrels_weight_analyze/0.2_0.5_0.3/so_8654051.xlsx","so_8654051")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HYPERLINK("./new_k5/query_cmdrels_weight_analyze/0.2_0.5_0.3/so_890262.xlsx","so_890262")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HYPERLINK("./new_k5/query_cmdrels_weight_analyze/0.2_0.5_0.3/so_893585.xlsx","so_893585")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HYPERLINK("./new_k5/query_cmdrels_weight_analyze/0.2_0.5_0.3/so_9223460.xlsx","so_9223460")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HYPERLINK("./new_k5/query_cmdrels_weight_analyze/0.2_0.5_0.3/so_9245638.xlsx","so_9245638")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HYPERLINK("./new_k5/query_cmdrels_weight_analyze/0.2_0.5_0.3/so_9304953.xlsx","so_9304953")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HYPERLINK("./new_k5/query_cmdrels_weight_analyze/0.2_0.5_0.3/so_9361816.xlsx","so_9361816")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HYPERLINK("./new_k5/query_cmdrels_weight_analyze/0.2_0.5_0.3/su_116617.xlsx","su_116617")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HYPERLINK("./new_k5/query_cmdrels_weight_analyze/0.2_0.5_0.3/su_120045.xlsx","su_120045")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HYPERLINK("./new_k5/query_cmdrels_weight_analyze/0.2_0.5_0.3/su_127863.xlsx","su_127863")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HYPERLINK("./new_k5/query_cmdrels_weight_analyze/0.2_0.5_0.3/su_135498.xlsx","su_135498")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HYPERLINK("./new_k5/query_cmdrels_weight_analyze/0.2_0.5_0.3/su_147027.xlsx","su_147027")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HYPERLINK("./new_k5/query_cmdrels_weight_analyze/0.2_0.5_0.3/su_151911.xlsx","su_151911")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HYPERLINK("./new_k5/query_cmdrels_weight_analyze/0.2_0.5_0.3/su_153415.xlsx","su_153415")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HYPERLINK("./new_k5/query_cmdrels_weight_analyze/0.2_0.5_0.3/su_156189.xlsx","su_156189")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HYPERLINK("./new_k5/query_cmdrels_weight_analyze/0.2_0.5_0.3/su_161531.xlsx","su_161531")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HYPERLINK("./new_k5/query_cmdrels_weight_analyze/0.2_0.5_0.3/su_204209.xlsx","su_204209")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HYPERLINK("./new_k5/query_cmdrels_weight_analyze/0.2_0.5_0.3/su_214390.xlsx","su_214390")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HYPERLINK("./new_k5/query_cmdrels_weight_analyze/0.2_0.5_0.3/su_215483.xlsx","su_215483")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HYPERLINK("./new_k5/query_cmdrels_weight_analyze/0.2_0.5_0.3/su_215504.xlsx","su_215504")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HYPERLINK("./new_k5/query_cmdrels_weight_analyze/0.2_0.5_0.3/su_227385.xlsx","su_227385")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HYPERLINK("./new_k5/query_cmdrels_weight_analyze/0.2_0.5_0.3/su_273254.xlsx","su_273254")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HYPERLINK("./new_k5/query_cmdrels_weight_analyze/0.2_0.5_0.3/su_294161.xlsx","su_294161")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HYPERLINK("./new_k5/query_cmdrels_weight_analyze/0.2_0.5_0.3/su_302396.xlsx","su_302396")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HYPERLINK("./new_k5/query_cmdrels_weight_analyze/0.2_0.5_0.3/su_303981.xlsx","su_303981")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HYPERLINK("./new_k5/query_cmdrels_weight_analyze/0.2_0.5_0.3/su_305128.xlsx","su_305128")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HYPERLINK("./new_k5/query_cmdrels_weight_analyze/0.2_0.5_0.3/su_31512.xlsx","su_31512")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HYPERLINK("./new_k5/query_cmdrels_weight_analyze/0.2_0.5_0.3/su_380520.xlsx","su_380520")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HYPERLINK("./new_k5/query_cmdrels_weight_analyze/0.2_0.5_0.3/su_38981.xlsx","su_38981")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HYPERLINK("./new_k5/query_cmdrels_weight_analyze/0.2_0.5_0.3/su_437330.xlsx","su_437330")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HYPERLINK("./new_k5/query_cmdrels_weight_analyze/0.2_0.5_0.3/su_441379.xlsx","su_441379")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HYPERLINK("./new_k5/query_cmdrels_weight_analyze/0.2_0.5_0.3/su_462788.xlsx","su_462788")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HYPERLINK("./new_k5/query_cmdrels_weight_analyze/0.2_0.5_0.3/su_626606.xlsx","su_626606")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HYPERLINK("./new_k5/query_cmdrels_weight_analyze/0.2_0.5_0.3/su_634469.xlsx","su_634469")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HYPERLINK("./new_k5/query_cmdrels_weight_analyze/0.2_0.5_0.3/su_638616.xlsx","su_638616")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HYPERLINK("./new_k5/query_cmdrels_weight_analyze/0.2_0.5_0.3/su_678113.xlsx","su_678113")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HYPERLINK("./new_k5/query_cmdrels_weight_analyze/0.2_0.5_0.3/su_686394.xlsx","su_686394")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HYPERLINK("./new_k5/query_cmdrels_weight_analyze/0.2_0.5_0.3/su_716795.xlsx","su_716795")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HYPERLINK("./new_k5/query_cmdrels_weight_analyze/0.2_0.5_0.3/su_758463.xlsx","su_758463")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HYPERLINK("./new_k5/query_cmdrels_weight_analyze/0.2_0.5_0.3/su_766437.xlsx","su_766437")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HYPERLINK("./new_k5/query_cmdrels_weight_analyze/0.2_0.5_0.3/su_904001.xlsx","su_904001")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HYPERLINK("./new_k5/query_cmdrels_weight_analyze/0.2_0.5_0.3/ul_100959.xlsx","ul_100959")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HYPERLINK("./new_k5/query_cmdrels_weight_analyze/0.2_0.5_0.3/ul_101073.xlsx","ul_101073")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HYPERLINK("./new_k5/query_cmdrels_weight_analyze/0.2_0.5_0.3/ul_101237.xlsx","ul_101237")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HYPERLINK("./new_k5/query_cmdrels_weight_analyze/0.2_0.5_0.3/ul_102752.xlsx","ul_102752")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HYPERLINK("./new_k5/query_cmdrels_weight_analyze/0.2_0.5_0.3/ul_108174.xlsx","ul_108174")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HYPERLINK("./new_k5/query_cmdrels_weight_analyze/0.2_0.5_0.3/ul_109536.xlsx","ul_109536")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HYPERLINK("./new_k5/query_cmdrels_weight_analyze/0.2_0.5_0.3/ul_112050.xlsx","ul_112050")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HYPERLINK("./new_k5/query_cmdrels_weight_analyze/0.2_0.5_0.3/ul_116070.xlsx","ul_116070")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HYPERLINK("./new_k5/query_cmdrels_weight_analyze/0.2_0.5_0.3/ul_11851.xlsx","ul_11851")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HYPERLINK("./new_k5/query_cmdrels_weight_analyze/0.2_0.5_0.3/ul_119126.xlsx","ul_119126")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HYPERLINK("./new_k5/query_cmdrels_weight_analyze/0.2_0.5_0.3/ul_121718.xlsx","ul_121718")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HYPERLINK("./new_k5/query_cmdrels_weight_analyze/0.2_0.5_0.3/ul_12227.xlsx","ul_12227")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HYPERLINK("./new_k5/query_cmdrels_weight_analyze/0.2_0.5_0.3/ul_12453.xlsx","ul_12453")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HYPERLINK("./new_k5/query_cmdrels_weight_analyze/0.2_0.5_0.3/ul_12535.xlsx","ul_12535")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HYPERLINK("./new_k5/query_cmdrels_weight_analyze/0.2_0.5_0.3/ul_127066.xlsx","ul_127066")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HYPERLINK("./new_k5/query_cmdrels_weight_analyze/0.2_0.5_0.3/ul_128953.xlsx","ul_128953")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HYPERLINK("./new_k5/query_cmdrels_weight_analyze/0.2_0.5_0.3/ul_134829.xlsx","ul_134829")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HYPERLINK("./new_k5/query_cmdrels_weight_analyze/0.2_0.5_0.3/ul_136371.xlsx","ul_136371")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HYPERLINK("./new_k5/query_cmdrels_weight_analyze/0.2_0.5_0.3/ul_136884.xlsx","ul_136884")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HYPERLINK("./new_k5/query_cmdrels_weight_analyze/0.2_0.5_0.3/ul_138398.xlsx","ul_138398")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HYPERLINK("./new_k5/query_cmdrels_weight_analyze/0.2_0.5_0.3/ul_139271.xlsx","ul_139271")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HYPERLINK("./new_k5/query_cmdrels_weight_analyze/0.2_0.5_0.3/ul_140482.xlsx","ul_140482")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HYPERLINK("./new_k5/query_cmdrels_weight_analyze/0.2_0.5_0.3/ul_14191.xlsx","ul_14191")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HYPERLINK("./new_k5/query_cmdrels_weight_analyze/0.2_0.5_0.3/ul_145929.xlsx","ul_145929")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HYPERLINK("./new_k5/query_cmdrels_weight_analyze/0.2_0.5_0.3/ul_148985.xlsx","ul_148985")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HYPERLINK("./new_k5/query_cmdrels_weight_analyze/0.2_0.5_0.3/ul_15405.xlsx","ul_15405")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HYPERLINK("./new_k5/query_cmdrels_weight_analyze/0.2_0.5_0.3/ul_155551.xlsx","ul_155551")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HYPERLINK("./new_k5/query_cmdrels_weight_analyze/0.2_0.5_0.3/ul_159672.xlsx","ul_159672")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HYPERLINK("./new_k5/query_cmdrels_weight_analyze/0.2_0.5_0.3/ul_163845.xlsx","ul_163845")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HYPERLINK("./new_k5/query_cmdrels_weight_analyze/0.2_0.5_0.3/ul_16407.xlsx","ul_16407")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HYPERLINK("./new_k5/query_cmdrels_weight_analyze/0.2_0.5_0.3/ul_166558.xlsx","ul_166558")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HYPERLINK("./new_k5/query_cmdrels_weight_analyze/0.2_0.5_0.3/ul_171314.xlsx","ul_171314")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HYPERLINK("./new_k5/query_cmdrels_weight_analyze/0.2_0.5_0.3/ul_182032.xlsx","ul_182032")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HYPERLINK("./new_k5/query_cmdrels_weight_analyze/0.2_0.5_0.3/ul_19344.xlsx","ul_19344")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HYPERLINK("./new_k5/query_cmdrels_weight_analyze/0.2_0.5_0.3/ul_19369.xlsx","ul_19369")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HYPERLINK("./new_k5/query_cmdrels_weight_analyze/0.2_0.5_0.3/ul_19485.xlsx","ul_19485")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HYPERLINK("./new_k5/query_cmdrels_weight_analyze/0.2_0.5_0.3/ul_20370.xlsx","ul_20370")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15">
      <c r="A376" t="str">
        <f>HYPERLINK("./new_k5/query_cmdrels_weight_analyze/0.2_0.5_0.3/ul_211817.xlsx","ul_211817")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HYPERLINK("./new_k5/query_cmdrels_weight_analyze/0.2_0.5_0.3/ul_212925.xlsx","ul_212925")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HYPERLINK("./new_k5/query_cmdrels_weight_analyze/0.2_0.5_0.3/ul_21471.xlsx","ul_21471")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HYPERLINK("./new_k5/query_cmdrels_weight_analyze/0.2_0.5_0.3/ul_22545.xlsx","ul_22545")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HYPERLINK("./new_k5/query_cmdrels_weight_analyze/0.2_0.5_0.3/ul_230481.xlsx","ul_230481")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HYPERLINK("./new_k5/query_cmdrels_weight_analyze/0.2_0.5_0.3/ul_230673.xlsx","ul_230673")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HYPERLINK("./new_k5/query_cmdrels_weight_analyze/0.2_0.5_0.3/ul_230800.xlsx","ul_230800")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HYPERLINK("./new_k5/query_cmdrels_weight_analyze/0.2_0.5_0.3/ul_232384.xlsx","ul_232384")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HYPERLINK("./new_k5/query_cmdrels_weight_analyze/0.2_0.5_0.3/ul_24441.xlsx","ul_24441")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HYPERLINK("./new_k5/query_cmdrels_weight_analyze/0.2_0.5_0.3/ul_246535.xlsx","ul_246535")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HYPERLINK("./new_k5/query_cmdrels_weight_analyze/0.2_0.5_0.3/ul_259791.xlsx","ul_259791")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HYPERLINK("./new_k5/query_cmdrels_weight_analyze/0.2_0.5_0.3/ul_273971.xlsx","ul_273971")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HYPERLINK("./new_k5/query_cmdrels_weight_analyze/0.2_0.5_0.3/ul_28553.xlsx","ul_28553")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HYPERLINK("./new_k5/query_cmdrels_weight_analyze/0.2_0.5_0.3/ul_288521.xlsx","ul_288521")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HYPERLINK("./new_k5/query_cmdrels_weight_analyze/0.2_0.5_0.3/ul_32290.xlsx","ul_32290")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HYPERLINK("./new_k5/query_cmdrels_weight_analyze/0.2_0.5_0.3/ul_328882.xlsx","ul_328882")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HYPERLINK("./new_k5/query_cmdrels_weight_analyze/0.2_0.5_0.3/ul_35131.xlsx","ul_35131")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HYPERLINK("./new_k5/query_cmdrels_weight_analyze/0.2_0.5_0.3/ul_35333.xlsx","ul_35333")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HYPERLINK("./new_k5/query_cmdrels_weight_analyze/0.2_0.5_0.3/ul_35711.xlsx","ul_35711")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HYPERLINK("./new_k5/query_cmdrels_weight_analyze/0.2_0.5_0.3/ul_3575.xlsx","ul_3575")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HYPERLINK("./new_k5/query_cmdrels_weight_analyze/0.2_0.5_0.3/ul_35832.xlsx","ul_35832")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HYPERLINK("./new_k5/query_cmdrels_weight_analyze/0.2_0.5_0.3/ul_370318.xlsx","ul_370318")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HYPERLINK("./new_k5/query_cmdrels_weight_analyze/0.2_0.5_0.3/ul_37329.xlsx","ul_37329")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HYPERLINK("./new_k5/query_cmdrels_weight_analyze/0.2_0.5_0.3/ul_38209.xlsx","ul_38209")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HYPERLINK("./new_k5/query_cmdrels_weight_analyze/0.2_0.5_0.3/ul_41246.xlsx","ul_41246")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HYPERLINK("./new_k5/query_cmdrels_weight_analyze/0.2_0.5_0.3/ul_41362.xlsx","ul_41362")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HYPERLINK("./new_k5/query_cmdrels_weight_analyze/0.2_0.5_0.3/ul_48200.xlsx","ul_48200")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HYPERLINK("./new_k5/query_cmdrels_weight_analyze/0.2_0.5_0.3/ul_50098.xlsx","ul_50098")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HYPERLINK("./new_k5/query_cmdrels_weight_analyze/0.2_0.5_0.3/ul_50785.xlsx","ul_50785")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HYPERLINK("./new_k5/query_cmdrels_weight_analyze/0.2_0.5_0.3/ul_5085.xlsx","ul_5085")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HYPERLINK("./new_k5/query_cmdrels_weight_analyze/0.2_0.5_0.3/ul_53737.xlsx","ul_53737")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HYPERLINK("./new_k5/query_cmdrels_weight_analyze/0.2_0.5_0.3/ul_55125.xlsx","ul_55125")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HYPERLINK("./new_k5/query_cmdrels_weight_analyze/0.2_0.5_0.3/ul_56453.xlsx","ul_56453")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HYPERLINK("./new_k5/query_cmdrels_weight_analyze/0.2_0.5_0.3/ul_63648.xlsx","ul_63648")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HYPERLINK("./new_k5/query_cmdrels_weight_analyze/0.2_0.5_0.3/ul_6402.xlsx","ul_6402")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HYPERLINK("./new_k5/query_cmdrels_weight_analyze/0.2_0.5_0.3/ul_65106.xlsx","ul_65106")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HYPERLINK("./new_k5/query_cmdrels_weight_analyze/0.2_0.5_0.3/ul_65932.xlsx","ul_65932")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HYPERLINK("./new_k5/query_cmdrels_weight_analyze/0.2_0.5_0.3/ul_6596.xlsx","ul_6596")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HYPERLINK("./new_k5/query_cmdrels_weight_analyze/0.2_0.5_0.3/ul_67503.xlsx","ul_67503")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HYPERLINK("./new_k5/query_cmdrels_weight_analyze/0.2_0.5_0.3/ul_67592.xlsx","ul_67592")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</v>
      </c>
    </row>
    <row r="416" spans="1:7" x14ac:dyDescent="0.15">
      <c r="A416" t="str">
        <f>HYPERLINK("./new_k5/query_cmdrels_weight_analyze/0.2_0.5_0.3/ul_70581.xlsx","ul_70581")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HYPERLINK("./new_k5/query_cmdrels_weight_analyze/0.2_0.5_0.3/ul_70614.xlsx","ul_70614")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HYPERLINK("./new_k5/query_cmdrels_weight_analyze/0.2_0.5_0.3/ul_71465.xlsx","ul_71465")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HYPERLINK("./new_k5/query_cmdrels_weight_analyze/0.2_0.5_0.3/ul_7226.xlsx","ul_7226")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HYPERLINK("./new_k5/query_cmdrels_weight_analyze/0.2_0.5_0.3/ul_78182.xlsx","ul_78182")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HYPERLINK("./new_k5/query_cmdrels_weight_analyze/0.2_0.5_0.3/ul_79678.xlsx","ul_79678")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HYPERLINK("./new_k5/query_cmdrels_weight_analyze/0.2_0.5_0.3/ul_79702.xlsx","ul_79702")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HYPERLINK("./new_k5/query_cmdrels_weight_analyze/0.2_0.5_0.3/ul_83593.xlsx","ul_83593")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HYPERLINK("./new_k5/query_cmdrels_weight_analyze/0.2_0.5_0.3/ul_84381.xlsx","ul_84381")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HYPERLINK("./new_k5/query_cmdrels_weight_analyze/0.2_0.5_0.3/ul_85180.xlsx","ul_85180")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HYPERLINK("./new_k5/query_cmdrels_weight_analyze/0.2_0.5_0.3/ul_86071.xlsx","ul_86071")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HYPERLINK("./new_k5/query_cmdrels_weight_analyze/0.2_0.5_0.3/ul_86729.xlsx","ul_86729")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HYPERLINK("./new_k5/query_cmdrels_weight_analyze/0.2_0.5_0.3/ul_88824.xlsx","ul_88824")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HYPERLINK("./new_k5/query_cmdrels_weight_analyze/0.2_0.5_0.3/ul_8945.xlsx","ul_8945")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HYPERLINK("./new_k5/query_cmdrels_weight_analyze/0.2_0.5_0.3/ul_89933.xlsx","ul_89933")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HYPERLINK("./new_k5/query_cmdrels_weight_analyze/0.2_0.5_0.3/ul_91297.xlsx","ul_91297")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HYPERLINK("./new_k5/query_cmdrels_weight_analyze/0.2_0.5_0.3/ul_9252.xlsx","ul_9252")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HYPERLINK("./new_k5/query_cmdrels_weight_analyze/0.2_0.5_0.3/ul_92560.xlsx","ul_92560")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HYPERLINK("./new_k5/query_cmdrels_weight_analyze/0.2_0.5_0.3/ul_92799.xlsx","ul_92799")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HYPERLINK("./new_k5/query_cmdrels_weight_analyze/0.2_0.5_0.3/ul_93139.xlsx","ul_93139")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HYPERLINK("./new_k5/query_cmdrels_weight_analyze/0.2_0.5_0.3/ul_98461.xlsx","ul_98461")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HYPERLINK("./new_k5/query_cmdrels_weight_analyze/0.2_0.6_0.2/au_102733.xlsx","au_102733")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HYPERLINK("./new_k5/query_cmdrels_weight_analyze/0.2_0.6_0.2/au_1029436.xlsx","au_1029436")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HYPERLINK("./new_k5/query_cmdrels_weight_analyze/0.2_0.6_0.2/au_1029502.xlsx","au_1029502")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HYPERLINK("./new_k5/query_cmdrels_weight_analyze/0.2_0.6_0.2/au_1029531.xlsx","au_1029531")</f>
        <v>au_1029531</v>
      </c>
      <c r="B6">
        <v>1</v>
      </c>
      <c r="C6">
        <v>0</v>
      </c>
      <c r="D6">
        <v>1</v>
      </c>
      <c r="E6">
        <v>0.5</v>
      </c>
      <c r="F6">
        <v>1</v>
      </c>
      <c r="G6">
        <v>0.5</v>
      </c>
    </row>
    <row r="7" spans="1:7" x14ac:dyDescent="0.15">
      <c r="A7" t="str">
        <f>HYPERLINK("./new_k5/query_cmdrels_weight_analyze/0.2_0.6_0.2/au_104542.xlsx","au_104542")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HYPERLINK("./new_k5/query_cmdrels_weight_analyze/0.2_0.6_0.2/au_109070.xlsx","au_109070")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HYPERLINK("./new_k5/query_cmdrels_weight_analyze/0.2_0.6_0.2/au_109381.xlsx","au_109381")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HYPERLINK("./new_k5/query_cmdrels_weight_analyze/0.2_0.6_0.2/au_110477.xlsx","au_110477")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HYPERLINK("./new_k5/query_cmdrels_weight_analyze/0.2_0.6_0.2/au_111678.xlsx","au_111678")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HYPERLINK("./new_k5/query_cmdrels_weight_analyze/0.2_0.6_0.2/au_112512.xlsx","au_112512")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HYPERLINK("./new_k5/query_cmdrels_weight_analyze/0.2_0.6_0.2/au_115369.xlsx","au_115369")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HYPERLINK("./new_k5/query_cmdrels_weight_analyze/0.2_0.6_0.2/au_11789.xlsx","au_11789")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HYPERLINK("./new_k5/query_cmdrels_weight_analyze/0.2_0.6_0.2/au_117950.xlsx","au_117950")</f>
        <v>au_117950</v>
      </c>
      <c r="B15">
        <v>0</v>
      </c>
      <c r="C15">
        <v>0</v>
      </c>
      <c r="D15">
        <v>0.33333333333333331</v>
      </c>
      <c r="E15">
        <v>0.33333333333333331</v>
      </c>
      <c r="F15">
        <v>0.33333333333333331</v>
      </c>
      <c r="G15">
        <v>0.33333333333333331</v>
      </c>
    </row>
    <row r="16" spans="1:7" x14ac:dyDescent="0.15">
      <c r="A16" t="str">
        <f>HYPERLINK("./new_k5/query_cmdrels_weight_analyze/0.2_0.6_0.2/au_122113.xlsx","au_122113")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HYPERLINK("./new_k5/query_cmdrels_weight_analyze/0.2_0.6_0.2/au_123798.xlsx","au_123798")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HYPERLINK("./new_k5/query_cmdrels_weight_analyze/0.2_0.6_0.2/au_125257.xlsx","au_125257")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HYPERLINK("./new_k5/query_cmdrels_weight_analyze/0.2_0.6_0.2/au_126153.xlsx","au_126153")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HYPERLINK("./new_k5/query_cmdrels_weight_analyze/0.2_0.6_0.2/au_127326.xlsx","au_127326")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HYPERLINK("./new_k5/query_cmdrels_weight_analyze/0.2_0.6_0.2/au_128463.xlsx","au_128463")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HYPERLINK("./new_k5/query_cmdrels_weight_analyze/0.2_0.6_0.2/au_130393.xlsx","au_130393")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HYPERLINK("./new_k5/query_cmdrels_weight_analyze/0.2_0.6_0.2/au_131570.xlsx","au_131570")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HYPERLINK("./new_k5/query_cmdrels_weight_analyze/0.2_0.6_0.2/au_133318.xlsx","au_133318")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HYPERLINK("./new_k5/query_cmdrels_weight_analyze/0.2_0.6_0.2/au_133343.xlsx","au_133343")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HYPERLINK("./new_k5/query_cmdrels_weight_analyze/0.2_0.6_0.2/au_133389.xlsx","au_133389")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HYPERLINK("./new_k5/query_cmdrels_weight_analyze/0.2_0.6_0.2/au_141277.xlsx","au_141277")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HYPERLINK("./new_k5/query_cmdrels_weight_analyze/0.2_0.6_0.2/au_143819.xlsx","au_143819")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HYPERLINK("./new_k5/query_cmdrels_weight_analyze/0.2_0.6_0.2/au_145935.xlsx","au_145935")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HYPERLINK("./new_k5/query_cmdrels_weight_analyze/0.2_0.6_0.2/au_147241.xlsx","au_147241")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HYPERLINK("./new_k5/query_cmdrels_weight_analyze/0.2_0.6_0.2/au_147800.xlsx","au_147800")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HYPERLINK("./new_k5/query_cmdrels_weight_analyze/0.2_0.6_0.2/au_148321.xlsx","au_148321")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HYPERLINK("./new_k5/query_cmdrels_weight_analyze/0.2_0.6_0.2/au_148638.xlsx","au_148638")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HYPERLINK("./new_k5/query_cmdrels_weight_analyze/0.2_0.6_0.2/au_151049.xlsx","au_151049")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HYPERLINK("./new_k5/query_cmdrels_weight_analyze/0.2_0.6_0.2/au_151941.xlsx","au_151941")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HYPERLINK("./new_k5/query_cmdrels_weight_analyze/0.2_0.6_0.2/au_152297.xlsx","au_152297")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HYPERLINK("./new_k5/query_cmdrels_weight_analyze/0.2_0.6_0.2/au_153976.xlsx","au_153976")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HYPERLINK("./new_k5/query_cmdrels_weight_analyze/0.2_0.6_0.2/au_154431.xlsx","au_154431")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HYPERLINK("./new_k5/query_cmdrels_weight_analyze/0.2_0.6_0.2/au_159708.xlsx","au_159708")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HYPERLINK("./new_k5/query_cmdrels_weight_analyze/0.2_0.6_0.2/au_160869.xlsx","au_160869")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HYPERLINK("./new_k5/query_cmdrels_weight_analyze/0.2_0.6_0.2/au_161313.xlsx","au_161313")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HYPERLINK("./new_k5/query_cmdrels_weight_analyze/0.2_0.6_0.2/au_162075.xlsx","au_162075")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HYPERLINK("./new_k5/query_cmdrels_weight_analyze/0.2_0.6_0.2/au_16277.xlsx","au_16277")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HYPERLINK("./new_k5/query_cmdrels_weight_analyze/0.2_0.6_0.2/au_163155.xlsx","au_163155")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HYPERLINK("./new_k5/query_cmdrels_weight_analyze/0.2_0.6_0.2/au_164473.xlsx","au_164473")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HYPERLINK("./new_k5/query_cmdrels_weight_analyze/0.2_0.6_0.2/au_16584.xlsx","au_16584")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HYPERLINK("./new_k5/query_cmdrels_weight_analyze/0.2_0.6_0.2/au_166420.xlsx","au_166420")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HYPERLINK("./new_k5/query_cmdrels_weight_analyze/0.2_0.6_0.2/au_169473.xlsx","au_169473")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HYPERLINK("./new_k5/query_cmdrels_weight_analyze/0.2_0.6_0.2/au_169516.xlsx","au_169516")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HYPERLINK("./new_k5/query_cmdrels_weight_analyze/0.2_0.6_0.2/au_174292.xlsx","au_174292")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HYPERLINK("./new_k5/query_cmdrels_weight_analyze/0.2_0.6_0.2/au_178481.xlsx","au_178481")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HYPERLINK("./new_k5/query_cmdrels_weight_analyze/0.2_0.6_0.2/au_180925.xlsx","au_180925")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HYPERLINK("./new_k5/query_cmdrels_weight_analyze/0.2_0.6_0.2/au_187888.xlsx","au_187888")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HYPERLINK("./new_k5/query_cmdrels_weight_analyze/0.2_0.6_0.2/au_191390.xlsx","au_191390")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HYPERLINK("./new_k5/query_cmdrels_weight_analyze/0.2_0.6_0.2/au_192798.xlsx","au_192798")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HYPERLINK("./new_k5/query_cmdrels_weight_analyze/0.2_0.6_0.2/au_201775.xlsx","au_201775")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HYPERLINK("./new_k5/query_cmdrels_weight_analyze/0.2_0.6_0.2/au_204166.xlsx","au_204166")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HYPERLINK("./new_k5/query_cmdrels_weight_analyze/0.2_0.6_0.2/au_207447.xlsx","au_207447")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HYPERLINK("./new_k5/query_cmdrels_weight_analyze/0.2_0.6_0.2/au_210680.xlsx","au_210680")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HYPERLINK("./new_k5/query_cmdrels_weight_analyze/0.2_0.6_0.2/au_214246.xlsx","au_214246")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HYPERLINK("./new_k5/query_cmdrels_weight_analyze/0.2_0.6_0.2/au_214643.xlsx","au_214643")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HYPERLINK("./new_k5/query_cmdrels_weight_analyze/0.2_0.6_0.2/au_2194.xlsx","au_2194")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HYPERLINK("./new_k5/query_cmdrels_weight_analyze/0.2_0.6_0.2/au_221962.xlsx","au_221962")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HYPERLINK("./new_k5/query_cmdrels_weight_analyze/0.2_0.6_0.2/au_22608.xlsx","au_22608")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HYPERLINK("./new_k5/query_cmdrels_weight_analyze/0.2_0.6_0.2/au_230698.xlsx","au_230698")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HYPERLINK("./new_k5/query_cmdrels_weight_analyze/0.2_0.6_0.2/au_232442.xlsx","au_232442")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HYPERLINK("./new_k5/query_cmdrels_weight_analyze/0.2_0.6_0.2/au_233378.xlsx","au_233378")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HYPERLINK("./new_k5/query_cmdrels_weight_analyze/0.2_0.6_0.2/au_24027.xlsx","au_24027")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HYPERLINK("./new_k5/query_cmdrels_weight_analyze/0.2_0.6_0.2/au_246647.xlsx","au_246647")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HYPERLINK("./new_k5/query_cmdrels_weight_analyze/0.2_0.6_0.2/au_254424.xlsx","au_254424")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HYPERLINK("./new_k5/query_cmdrels_weight_analyze/0.2_0.6_0.2/au_255890.xlsx","au_255890")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HYPERLINK("./new_k5/query_cmdrels_weight_analyze/0.2_0.6_0.2/au_257248.xlsx","au_257248")</f>
        <v>au_257248</v>
      </c>
      <c r="B72">
        <v>0</v>
      </c>
      <c r="C72">
        <v>0</v>
      </c>
      <c r="D72">
        <v>0.5</v>
      </c>
      <c r="E72">
        <v>0.33333333333333331</v>
      </c>
      <c r="F72">
        <v>0.5</v>
      </c>
      <c r="G72">
        <v>0.33333333333333331</v>
      </c>
    </row>
    <row r="73" spans="1:7" x14ac:dyDescent="0.15">
      <c r="A73" t="str">
        <f>HYPERLINK("./new_k5/query_cmdrels_weight_analyze/0.2_0.6_0.2/au_259354.xlsx","au_259354")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HYPERLINK("./new_k5/query_cmdrels_weight_analyze/0.2_0.6_0.2/au_263378.xlsx","au_263378")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HYPERLINK("./new_k5/query_cmdrels_weight_analyze/0.2_0.6_0.2/au_264215.xlsx","au_264215")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HYPERLINK("./new_k5/query_cmdrels_weight_analyze/0.2_0.6_0.2/au_265176.xlsx","au_265176")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HYPERLINK("./new_k5/query_cmdrels_weight_analyze/0.2_0.6_0.2/au_275704.xlsx","au_275704")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HYPERLINK("./new_k5/query_cmdrels_weight_analyze/0.2_0.6_0.2/au_276669.xlsx","au_276669")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HYPERLINK("./new_k5/query_cmdrels_weight_analyze/0.2_0.6_0.2/au_277565.xlsx","au_277565")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HYPERLINK("./new_k5/query_cmdrels_weight_analyze/0.2_0.6_0.2/au_278403.xlsx","au_278403")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HYPERLINK("./new_k5/query_cmdrels_weight_analyze/0.2_0.6_0.2/au_28039.xlsx","au_28039")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HYPERLINK("./new_k5/query_cmdrels_weight_analyze/0.2_0.6_0.2/au_281509.xlsx","au_281509")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HYPERLINK("./new_k5/query_cmdrels_weight_analyze/0.2_0.6_0.2/au_282806.xlsx","au_282806")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HYPERLINK("./new_k5/query_cmdrels_weight_analyze/0.2_0.6_0.2/au_283559.xlsx","au_283559")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HYPERLINK("./new_k5/query_cmdrels_weight_analyze/0.2_0.6_0.2/au_285539.xlsx","au_285539")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HYPERLINK("./new_k5/query_cmdrels_weight_analyze/0.2_0.6_0.2/au_287532.xlsx","au_287532")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HYPERLINK("./new_k5/query_cmdrels_weight_analyze/0.2_0.6_0.2/au_294257.xlsx","au_294257")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HYPERLINK("./new_k5/query_cmdrels_weight_analyze/0.2_0.6_0.2/au_296155.xlsx","au_296155")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HYPERLINK("./new_k5/query_cmdrels_weight_analyze/0.2_0.6_0.2/au_299975.xlsx","au_299975")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HYPERLINK("./new_k5/query_cmdrels_weight_analyze/0.2_0.6_0.2/au_301096.xlsx","au_301096")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HYPERLINK("./new_k5/query_cmdrels_weight_analyze/0.2_0.6_0.2/au_303593.xlsx","au_303593")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HYPERLINK("./new_k5/query_cmdrels_weight_analyze/0.2_0.6_0.2/au_303849.xlsx","au_303849")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HYPERLINK("./new_k5/query_cmdrels_weight_analyze/0.2_0.6_0.2/au_307541.xlsx","au_307541")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HYPERLINK("./new_k5/query_cmdrels_weight_analyze/0.2_0.6_0.2/au_307688.xlsx","au_307688")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HYPERLINK("./new_k5/query_cmdrels_weight_analyze/0.2_0.6_0.2/au_309047.xlsx","au_309047")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HYPERLINK("./new_k5/query_cmdrels_weight_analyze/0.2_0.6_0.2/au_311558.xlsx","au_311558")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HYPERLINK("./new_k5/query_cmdrels_weight_analyze/0.2_0.6_0.2/au_318973.xlsx","au_318973")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HYPERLINK("./new_k5/query_cmdrels_weight_analyze/0.2_0.6_0.2/au_3205.xlsx","au_3205")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HYPERLINK("./new_k5/query_cmdrels_weight_analyze/0.2_0.6_0.2/au_323131.xlsx","au_323131")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HYPERLINK("./new_k5/query_cmdrels_weight_analyze/0.2_0.6_0.2/au_323392.xlsx","au_323392")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HYPERLINK("./new_k5/query_cmdrels_weight_analyze/0.2_0.6_0.2/au_325368.xlsx","au_325368")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HYPERLINK("./new_k5/query_cmdrels_weight_analyze/0.2_0.6_0.2/au_328162.xlsx","au_328162")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HYPERLINK("./new_k5/query_cmdrels_weight_analyze/0.2_0.6_0.2/au_330148.xlsx","au_330148")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HYPERLINK("./new_k5/query_cmdrels_weight_analyze/0.2_0.6_0.2/au_332315.xlsx","au_332315")</f>
        <v>au_332315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tr">
        <f>HYPERLINK("./new_k5/query_cmdrels_weight_analyze/0.2_0.6_0.2/au_334081.xlsx","au_334081")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HYPERLINK("./new_k5/query_cmdrels_weight_analyze/0.2_0.6_0.2/au_34077.xlsx","au_34077")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HYPERLINK("./new_k5/query_cmdrels_weight_analyze/0.2_0.6_0.2/au_341428.xlsx","au_341428")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HYPERLINK("./new_k5/query_cmdrels_weight_analyze/0.2_0.6_0.2/au_341584.xlsx","au_341584")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HYPERLINK("./new_k5/query_cmdrels_weight_analyze/0.2_0.6_0.2/au_346864.xlsx","au_346864")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HYPERLINK("./new_k5/query_cmdrels_weight_analyze/0.2_0.6_0.2/au_351765.xlsx","au_351765")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HYPERLINK("./new_k5/query_cmdrels_weight_analyze/0.2_0.6_0.2/au_35922.xlsx","au_35922")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HYPERLINK("./new_k5/query_cmdrels_weight_analyze/0.2_0.6_0.2/au_359856.xlsx","au_359856")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HYPERLINK("./new_k5/query_cmdrels_weight_analyze/0.2_0.6_0.2/au_360423.xlsx","au_360423")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HYPERLINK("./new_k5/query_cmdrels_weight_analyze/0.2_0.6_0.2/au_36287.xlsx","au_36287")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HYPERLINK("./new_k5/query_cmdrels_weight_analyze/0.2_0.6_0.2/au_366742.xlsx","au_366742")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HYPERLINK("./new_k5/query_cmdrels_weight_analyze/0.2_0.6_0.2/au_377937.xlsx","au_377937")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HYPERLINK("./new_k5/query_cmdrels_weight_analyze/0.2_0.6_0.2/au_383997.xlsx","au_383997")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HYPERLINK("./new_k5/query_cmdrels_weight_analyze/0.2_0.6_0.2/au_3883.xlsx","au_3883")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HYPERLINK("./new_k5/query_cmdrels_weight_analyze/0.2_0.6_0.2/au_396883.xlsx","au_396883")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HYPERLINK("./new_k5/query_cmdrels_weight_analyze/0.2_0.6_0.2/au_39760.xlsx","au_39760")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HYPERLINK("./new_k5/query_cmdrels_weight_analyze/0.2_0.6_0.2/au_398818.xlsx","au_398818")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HYPERLINK("./new_k5/query_cmdrels_weight_analyze/0.2_0.6_0.2/au_400807.xlsx","au_400807")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HYPERLINK("./new_k5/query_cmdrels_weight_analyze/0.2_0.6_0.2/au_408611.xlsx","au_408611")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HYPERLINK("./new_k5/query_cmdrels_weight_analyze/0.2_0.6_0.2/au_414737.xlsx","au_414737")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HYPERLINK("./new_k5/query_cmdrels_weight_analyze/0.2_0.6_0.2/au_420722.xlsx","au_420722")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HYPERLINK("./new_k5/query_cmdrels_weight_analyze/0.2_0.6_0.2/au_423942.xlsx","au_423942")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HYPERLINK("./new_k5/query_cmdrels_weight_analyze/0.2_0.6_0.2/au_430382.xlsx","au_430382")</f>
        <v>au_430382</v>
      </c>
      <c r="B127">
        <v>0</v>
      </c>
      <c r="C127">
        <v>0</v>
      </c>
      <c r="D127">
        <v>0.5</v>
      </c>
      <c r="E127">
        <v>0.5</v>
      </c>
      <c r="F127">
        <v>0.5</v>
      </c>
      <c r="G127">
        <v>0.5</v>
      </c>
    </row>
    <row r="128" spans="1:7" x14ac:dyDescent="0.15">
      <c r="A128" t="str">
        <f>HYPERLINK("./new_k5/query_cmdrels_weight_analyze/0.2_0.6_0.2/au_432836.xlsx","au_432836")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HYPERLINK("./new_k5/query_cmdrels_weight_analyze/0.2_0.6_0.2/au_440326.xlsx","au_440326")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HYPERLINK("./new_k5/query_cmdrels_weight_analyze/0.2_0.6_0.2/au_442914.xlsx","au_442914")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HYPERLINK("./new_k5/query_cmdrels_weight_analyze/0.2_0.6_0.2/au_443227.xlsx","au_443227")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</v>
      </c>
    </row>
    <row r="132" spans="1:7" x14ac:dyDescent="0.15">
      <c r="A132" t="str">
        <f>HYPERLINK("./new_k5/query_cmdrels_weight_analyze/0.2_0.6_0.2/au_44534.xlsx","au_44534")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HYPERLINK("./new_k5/query_cmdrels_weight_analyze/0.2_0.6_0.2/au_451805.xlsx","au_451805")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HYPERLINK("./new_k5/query_cmdrels_weight_analyze/0.2_0.6_0.2/au_464264.xlsx","au_464264")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HYPERLINK("./new_k5/query_cmdrels_weight_analyze/0.2_0.6_0.2/au_468808.xlsx","au_468808")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HYPERLINK("./new_k5/query_cmdrels_weight_analyze/0.2_0.6_0.2/au_469143.xlsx","au_469143")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HYPERLINK("./new_k5/query_cmdrels_weight_analyze/0.2_0.6_0.2/au_470237.xlsx","au_470237")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HYPERLINK("./new_k5/query_cmdrels_weight_analyze/0.2_0.6_0.2/au_473037.xlsx","au_473037")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HYPERLINK("./new_k5/query_cmdrels_weight_analyze/0.2_0.6_0.2/au_48362.xlsx","au_48362")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HYPERLINK("./new_k5/query_cmdrels_weight_analyze/0.2_0.6_0.2/au_488435.xlsx","au_488435")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HYPERLINK("./new_k5/query_cmdrels_weight_analyze/0.2_0.6_0.2/au_493826.xlsx","au_493826")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HYPERLINK("./new_k5/query_cmdrels_weight_analyze/0.2_0.6_0.2/au_502110.xlsx","au_502110")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HYPERLINK("./new_k5/query_cmdrels_weight_analyze/0.2_0.6_0.2/au_50344.xlsx","au_50344")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HYPERLINK("./new_k5/query_cmdrels_weight_analyze/0.2_0.6_0.2/au_511467.xlsx","au_511467")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HYPERLINK("./new_k5/query_cmdrels_weight_analyze/0.2_0.6_0.2/au_513046.xlsx","au_513046")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HYPERLINK("./new_k5/query_cmdrels_weight_analyze/0.2_0.6_0.2/au_517354.xlsx","au_517354")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HYPERLINK("./new_k5/query_cmdrels_weight_analyze/0.2_0.6_0.2/au_522431.xlsx","au_522431")</f>
        <v>au_522431</v>
      </c>
      <c r="B147">
        <v>0</v>
      </c>
      <c r="C147">
        <v>1</v>
      </c>
      <c r="D147">
        <v>0.5</v>
      </c>
      <c r="E147">
        <v>1</v>
      </c>
      <c r="F147">
        <v>0.5</v>
      </c>
      <c r="G147">
        <v>1</v>
      </c>
    </row>
    <row r="148" spans="1:7" x14ac:dyDescent="0.15">
      <c r="A148" t="str">
        <f>HYPERLINK("./new_k5/query_cmdrels_weight_analyze/0.2_0.6_0.2/au_52773.xlsx","au_52773")</f>
        <v>au_52773</v>
      </c>
      <c r="B148">
        <v>0</v>
      </c>
      <c r="C148">
        <v>0</v>
      </c>
      <c r="D148">
        <v>0.5</v>
      </c>
      <c r="E148">
        <v>0.33333333333333331</v>
      </c>
      <c r="F148">
        <v>0.5</v>
      </c>
      <c r="G148">
        <v>0.33333333333333331</v>
      </c>
    </row>
    <row r="149" spans="1:7" x14ac:dyDescent="0.15">
      <c r="A149" t="str">
        <f>HYPERLINK("./new_k5/query_cmdrels_weight_analyze/0.2_0.6_0.2/au_528411.xlsx","au_528411")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HYPERLINK("./new_k5/query_cmdrels_weight_analyze/0.2_0.6_0.2/au_53263.xlsx","au_53263")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HYPERLINK("./new_k5/query_cmdrels_weight_analyze/0.2_0.6_0.2/au_53444.xlsx","au_53444")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HYPERLINK("./new_k5/query_cmdrels_weight_analyze/0.2_0.6_0.2/au_538208.xlsx","au_538208")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HYPERLINK("./new_k5/query_cmdrels_weight_analyze/0.2_0.6_0.2/au_53822.xlsx","au_53822")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HYPERLINK("./new_k5/query_cmdrels_weight_analyze/0.2_0.6_0.2/au_539243.xlsx","au_539243")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HYPERLINK("./new_k5/query_cmdrels_weight_analyze/0.2_0.6_0.2/au_558280.xlsx","au_558280")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HYPERLINK("./new_k5/query_cmdrels_weight_analyze/0.2_0.6_0.2/au_558669.xlsx","au_558669")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HYPERLINK("./new_k5/query_cmdrels_weight_analyze/0.2_0.6_0.2/au_55868.xlsx","au_55868")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HYPERLINK("./new_k5/query_cmdrels_weight_analyze/0.2_0.6_0.2/au_561.xlsx","au_561")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HYPERLINK("./new_k5/query_cmdrels_weight_analyze/0.2_0.6_0.2/au_564567.xlsx","au_564567")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HYPERLINK("./new_k5/query_cmdrels_weight_analyze/0.2_0.6_0.2/au_57994.xlsx","au_57994")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HYPERLINK("./new_k5/query_cmdrels_weight_analyze/0.2_0.6_0.2/au_589210.xlsx","au_589210")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HYPERLINK("./new_k5/query_cmdrels_weight_analyze/0.2_0.6_0.2/au_5911.xlsx","au_5911")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HYPERLINK("./new_k5/query_cmdrels_weight_analyze/0.2_0.6_0.2/au_59356.xlsx","au_59356")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HYPERLINK("./new_k5/query_cmdrels_weight_analyze/0.2_0.6_0.2/au_609850.xlsx","au_609850")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HYPERLINK("./new_k5/query_cmdrels_weight_analyze/0.2_0.6_0.2/au_61408.xlsx","au_61408")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HYPERLINK("./new_k5/query_cmdrels_weight_analyze/0.2_0.6_0.2/au_617850.xlsx","au_617850")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HYPERLINK("./new_k5/query_cmdrels_weight_analyze/0.2_0.6_0.2/au_62073.xlsx","au_62073")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HYPERLINK("./new_k5/query_cmdrels_weight_analyze/0.2_0.6_0.2/au_620930.xlsx","au_620930")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HYPERLINK("./new_k5/query_cmdrels_weight_analyze/0.2_0.6_0.2/au_62492.xlsx","au_62492")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HYPERLINK("./new_k5/query_cmdrels_weight_analyze/0.2_0.6_0.2/au_626078.xlsx","au_626078")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HYPERLINK("./new_k5/query_cmdrels_weight_analyze/0.2_0.6_0.2/au_636944.xlsx","au_636944")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HYPERLINK("./new_k5/query_cmdrels_weight_analyze/0.2_0.6_0.2/au_648603.xlsx","au_648603")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HYPERLINK("./new_k5/query_cmdrels_weight_analyze/0.2_0.6_0.2/au_65331.xlsx","au_65331")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HYPERLINK("./new_k5/query_cmdrels_weight_analyze/0.2_0.6_0.2/au_66000.xlsx","au_66000")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HYPERLINK("./new_k5/query_cmdrels_weight_analyze/0.2_0.6_0.2/au_660846.xlsx","au_660846")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HYPERLINK("./new_k5/query_cmdrels_weight_analyze/0.2_0.6_0.2/au_662935.xlsx","au_662935")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HYPERLINK("./new_k5/query_cmdrels_weight_analyze/0.2_0.6_0.2/au_67663.xlsx","au_67663")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HYPERLINK("./new_k5/query_cmdrels_weight_analyze/0.2_0.6_0.2/au_68028.xlsx","au_68028")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HYPERLINK("./new_k5/query_cmdrels_weight_analyze/0.2_0.6_0.2/au_681312.xlsx","au_681312")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HYPERLINK("./new_k5/query_cmdrels_weight_analyze/0.2_0.6_0.2/au_686239.xlsx","au_686239")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HYPERLINK("./new_k5/query_cmdrels_weight_analyze/0.2_0.6_0.2/au_68809.xlsx","au_68809")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HYPERLINK("./new_k5/query_cmdrels_weight_analyze/0.2_0.6_0.2/au_69556.xlsx","au_69556")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HYPERLINK("./new_k5/query_cmdrels_weight_analyze/0.2_0.6_0.2/au_698993.xlsx","au_698993")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HYPERLINK("./new_k5/query_cmdrels_weight_analyze/0.2_0.6_0.2/au_707881.xlsx","au_707881")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HYPERLINK("./new_k5/query_cmdrels_weight_analyze/0.2_0.6_0.2/au_709594.xlsx","au_709594")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HYPERLINK("./new_k5/query_cmdrels_weight_analyze/0.2_0.6_0.2/au_71309.xlsx","au_71309")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HYPERLINK("./new_k5/query_cmdrels_weight_analyze/0.2_0.6_0.2/au_7138.xlsx","au_7138")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HYPERLINK("./new_k5/query_cmdrels_weight_analyze/0.2_0.6_0.2/au_72549.xlsx","au_72549")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HYPERLINK("./new_k5/query_cmdrels_weight_analyze/0.2_0.6_0.2/au_740805.xlsx","au_740805")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HYPERLINK("./new_k5/query_cmdrels_weight_analyze/0.2_0.6_0.2/au_760796.xlsx","au_760796")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HYPERLINK("./new_k5/query_cmdrels_weight_analyze/0.2_0.6_0.2/au_762846.xlsx","au_762846")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HYPERLINK("./new_k5/query_cmdrels_weight_analyze/0.2_0.6_0.2/au_767786.xlsx","au_767786")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HYPERLINK("./new_k5/query_cmdrels_weight_analyze/0.2_0.6_0.2/au_778906.xlsx","au_778906")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HYPERLINK("./new_k5/query_cmdrels_weight_analyze/0.2_0.6_0.2/au_818929.xlsx","au_818929")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HYPERLINK("./new_k5/query_cmdrels_weight_analyze/0.2_0.6_0.2/au_844876.xlsx","au_844876")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HYPERLINK("./new_k5/query_cmdrels_weight_analyze/0.2_0.6_0.2/au_85318.xlsx","au_85318")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HYPERLINK("./new_k5/query_cmdrels_weight_analyze/0.2_0.6_0.2/au_854332.xlsx","au_854332")</f>
        <v>au_854332</v>
      </c>
      <c r="B197">
        <v>1</v>
      </c>
      <c r="C197">
        <v>0</v>
      </c>
      <c r="D197">
        <v>1</v>
      </c>
      <c r="E197">
        <v>0.5</v>
      </c>
      <c r="F197">
        <v>1</v>
      </c>
      <c r="G197">
        <v>0.5</v>
      </c>
    </row>
    <row r="198" spans="1:7" x14ac:dyDescent="0.15">
      <c r="A198" t="str">
        <f>HYPERLINK("./new_k5/query_cmdrels_weight_analyze/0.2_0.6_0.2/au_854373.xlsx","au_854373")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HYPERLINK("./new_k5/query_cmdrels_weight_analyze/0.2_0.6_0.2/au_86843.xlsx","au_86843")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HYPERLINK("./new_k5/query_cmdrels_weight_analyze/0.2_0.6_0.2/au_88108.xlsx","au_88108")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HYPERLINK("./new_k5/query_cmdrels_weight_analyze/0.2_0.6_0.2/au_90214.xlsx","au_90214")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HYPERLINK("./new_k5/query_cmdrels_weight_analyze/0.2_0.6_0.2/au_90339.xlsx","au_90339")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HYPERLINK("./new_k5/query_cmdrels_weight_analyze/0.2_0.6_0.2/au_91286.xlsx","au_91286")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HYPERLINK("./new_k5/query_cmdrels_weight_analyze/0.2_0.6_0.2/au_9135.xlsx","au_9135")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HYPERLINK("./new_k5/query_cmdrels_weight_analyze/0.2_0.6_0.2/au_935569.xlsx","au_935569")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HYPERLINK("./new_k5/query_cmdrels_weight_analyze/0.2_0.6_0.2/au_97936.xlsx","au_97936")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HYPERLINK("./new_k5/query_cmdrels_weight_analyze/0.2_0.6_0.2/so_10235778.xlsx","so_10235778")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HYPERLINK("./new_k5/query_cmdrels_weight_analyze/0.2_0.6_0.2/so_1045910.xlsx","so_1045910")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HYPERLINK("./new_k5/query_cmdrels_weight_analyze/0.2_0.6_0.2/so_10557360.xlsx","so_10557360")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HYPERLINK("./new_k5/query_cmdrels_weight_analyze/0.2_0.6_0.2/so_1058047.xlsx","so_1058047")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HYPERLINK("./new_k5/query_cmdrels_weight_analyze/0.2_0.6_0.2/so_10829402.xlsx","so_10829402")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HYPERLINK("./new_k5/query_cmdrels_weight_analyze/0.2_0.6_0.2/so_1088098.xlsx","so_1088098")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HYPERLINK("./new_k5/query_cmdrels_weight_analyze/0.2_0.6_0.2/so_10990949.xlsx","so_10990949")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HYPERLINK("./new_k5/query_cmdrels_weight_analyze/0.2_0.6_0.2/so_11211705.xlsx","so_11211705")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HYPERLINK("./new_k5/query_cmdrels_weight_analyze/0.2_0.6_0.2/so_112932.xlsx","so_112932")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HYPERLINK("./new_k5/query_cmdrels_weight_analyze/0.2_0.6_0.2/so_11392189.xlsx","so_11392189")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HYPERLINK("./new_k5/query_cmdrels_weight_analyze/0.2_0.6_0.2/so_1183183.xlsx","so_1183183")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HYPERLINK("./new_k5/query_cmdrels_weight_analyze/0.2_0.6_0.2/so_1194882.xlsx","so_1194882")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HYPERLINK("./new_k5/query_cmdrels_weight_analyze/0.2_0.6_0.2/so_12120935.xlsx","so_12120935")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HYPERLINK("./new_k5/query_cmdrels_weight_analyze/0.2_0.6_0.2/so_12313384.xlsx","so_12313384")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HYPERLINK("./new_k5/query_cmdrels_weight_analyze/0.2_0.6_0.2/so_12392598.xlsx","so_12392598")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HYPERLINK("./new_k5/query_cmdrels_weight_analyze/0.2_0.6_0.2/so_1241801.xlsx","so_1241801")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HYPERLINK("./new_k5/query_cmdrels_weight_analyze/0.2_0.6_0.2/so_12522269.xlsx","so_12522269")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HYPERLINK("./new_k5/query_cmdrels_weight_analyze/0.2_0.6_0.2/so_1293907.xlsx","so_1293907")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HYPERLINK("./new_k5/query_cmdrels_weight_analyze/0.2_0.6_0.2/so_13428910.xlsx","so_13428910")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HYPERLINK("./new_k5/query_cmdrels_weight_analyze/0.2_0.6_0.2/so_135688.xlsx","so_135688")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HYPERLINK("./new_k5/query_cmdrels_weight_analyze/0.2_0.6_0.2/so_13778273.xlsx","so_13778273")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HYPERLINK("./new_k5/query_cmdrels_weight_analyze/0.2_0.6_0.2/so_1405611.xlsx","so_1405611")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HYPERLINK("./new_k5/query_cmdrels_weight_analyze/0.2_0.6_0.2/so_14300794.xlsx","so_14300794")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HYPERLINK("./new_k5/query_cmdrels_weight_analyze/0.2_0.6_0.2/so_143791.xlsx","so_143791")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HYPERLINK("./new_k5/query_cmdrels_weight_analyze/0.2_0.6_0.2/so_14750650.xlsx","so_14750650")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HYPERLINK("./new_k5/query_cmdrels_weight_analyze/0.2_0.6_0.2/so_14978411.xlsx","so_14978411")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HYPERLINK("./new_k5/query_cmdrels_weight_analyze/0.2_0.6_0.2/so_15236308.xlsx","so_15236308")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HYPERLINK("./new_k5/query_cmdrels_weight_analyze/0.2_0.6_0.2/so_15286947.xlsx","so_15286947")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HYPERLINK("./new_k5/query_cmdrels_weight_analyze/0.2_0.6_0.2/so_15402770.xlsx","so_15402770")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HYPERLINK("./new_k5/query_cmdrels_weight_analyze/0.2_0.6_0.2/so_1570262.xlsx","so_1570262")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HYPERLINK("./new_k5/query_cmdrels_weight_analyze/0.2_0.6_0.2/so_1583219.xlsx","so_1583219")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HYPERLINK("./new_k5/query_cmdrels_weight_analyze/0.2_0.6_0.2/so_15872543.xlsx","so_15872543")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HYPERLINK("./new_k5/query_cmdrels_weight_analyze/0.2_0.6_0.2/so_16038087.xlsx","so_16038087")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HYPERLINK("./new_k5/query_cmdrels_weight_analyze/0.2_0.6_0.2/so_16212656.xlsx","so_16212656")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HYPERLINK("./new_k5/query_cmdrels_weight_analyze/0.2_0.6_0.2/so_16575419.xlsx","so_16575419")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HYPERLINK("./new_k5/query_cmdrels_weight_analyze/0.2_0.6_0.2/so_17582768.xlsx","so_17582768")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HYPERLINK("./new_k5/query_cmdrels_weight_analyze/0.2_0.6_0.2/so_17607612.xlsx","so_17607612")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HYPERLINK("./new_k5/query_cmdrels_weight_analyze/0.2_0.6_0.2/so_17829785.xlsx","so_17829785")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HYPERLINK("./new_k5/query_cmdrels_weight_analyze/0.2_0.6_0.2/so_1839841.xlsx","so_1839841")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HYPERLINK("./new_k5/query_cmdrels_weight_analyze/0.2_0.6_0.2/so_18468716.xlsx","so_18468716")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HYPERLINK("./new_k5/query_cmdrels_weight_analyze/0.2_0.6_0.2/so_19196105.xlsx","so_19196105")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HYPERLINK("./new_k5/query_cmdrels_weight_analyze/0.2_0.6_0.2/so_19482123.xlsx","so_19482123")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HYPERLINK("./new_k5/query_cmdrels_weight_analyze/0.2_0.6_0.2/so_1975849.xlsx","so_1975849")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HYPERLINK("./new_k5/query_cmdrels_weight_analyze/0.2_0.6_0.2/so_212528.xlsx","so_212528")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HYPERLINK("./new_k5/query_cmdrels_weight_analyze/0.2_0.6_0.2/so_21620406.xlsx","so_21620406")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HYPERLINK("./new_k5/query_cmdrels_weight_analyze/0.2_0.6_0.2/so_23509348.xlsx","so_23509348")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HYPERLINK("./new_k5/query_cmdrels_weight_analyze/0.2_0.6_0.2/so_24058544.xlsx","so_24058544")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HYPERLINK("./new_k5/query_cmdrels_weight_analyze/0.2_0.6_0.2/so_24283097.xlsx","so_24283097")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HYPERLINK("./new_k5/query_cmdrels_weight_analyze/0.2_0.6_0.2/so_26256279.xlsx","so_26256279")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HYPERLINK("./new_k5/query_cmdrels_weight_analyze/0.2_0.6_0.2/so_26331651.xlsx","so_26331651")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HYPERLINK("./new_k5/query_cmdrels_weight_analyze/0.2_0.6_0.2/so_26988262.xlsx","so_26988262")</f>
        <v>so_26988262</v>
      </c>
      <c r="B257">
        <v>0</v>
      </c>
      <c r="C257">
        <v>0</v>
      </c>
      <c r="D257">
        <v>0.5</v>
      </c>
      <c r="E257">
        <v>0.5</v>
      </c>
      <c r="F257">
        <v>0.5</v>
      </c>
      <c r="G257">
        <v>0.5</v>
      </c>
    </row>
    <row r="258" spans="1:7" x14ac:dyDescent="0.15">
      <c r="A258" t="str">
        <f>HYPERLINK("./new_k5/query_cmdrels_weight_analyze/0.2_0.6_0.2/so_27238411.xlsx","so_27238411")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HYPERLINK("./new_k5/query_cmdrels_weight_analyze/0.2_0.6_0.2/so_27943059.xlsx","so_27943059")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HYPERLINK("./new_k5/query_cmdrels_weight_analyze/0.2_0.6_0.2/so_28869004.xlsx","so_28869004")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HYPERLINK("./new_k5/query_cmdrels_weight_analyze/0.2_0.6_0.2/so_2973624.xlsx","so_2973624")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HYPERLINK("./new_k5/query_cmdrels_weight_analyze/0.2_0.6_0.2/so_30177455.xlsx","so_30177455")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HYPERLINK("./new_k5/query_cmdrels_weight_analyze/0.2_0.6_0.2/so_30251889.xlsx","so_30251889")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HYPERLINK("./new_k5/query_cmdrels_weight_analyze/0.2_0.6_0.2/so_305035.xlsx","so_305035")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HYPERLINK("./new_k5/query_cmdrels_weight_analyze/0.2_0.6_0.2/so_36249744.xlsx","so_36249744")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HYPERLINK("./new_k5/query_cmdrels_weight_analyze/0.2_0.6_0.2/so_3643848.xlsx","so_3643848")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HYPERLINK("./new_k5/query_cmdrels_weight_analyze/0.2_0.6_0.2/so_3667329.xlsx","so_3667329")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HYPERLINK("./new_k5/query_cmdrels_weight_analyze/0.2_0.6_0.2/so_369758.xlsx","so_369758")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HYPERLINK("./new_k5/query_cmdrels_weight_analyze/0.2_0.6_0.2/so_3756323.xlsx","so_3756323")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HYPERLINK("./new_k5/query_cmdrels_weight_analyze/0.2_0.6_0.2/so_3767267.xlsx","so_3767267")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HYPERLINK("./new_k5/query_cmdrels_weight_analyze/0.2_0.6_0.2/so_3833578.xlsx","so_3833578")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HYPERLINK("./new_k5/query_cmdrels_weight_analyze/0.2_0.6_0.2/so_3891076.xlsx","so_3891076")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HYPERLINK("./new_k5/query_cmdrels_weight_analyze/0.2_0.6_0.2/so_3963085.xlsx","so_3963085")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HYPERLINK("./new_k5/query_cmdrels_weight_analyze/0.2_0.6_0.2/so_4325216.xlsx","so_4325216")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HYPERLINK("./new_k5/query_cmdrels_weight_analyze/0.2_0.6_0.2/so_448005.xlsx","so_448005")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HYPERLINK("./new_k5/query_cmdrels_weight_analyze/0.2_0.6_0.2/so_4921879.xlsx","so_4921879")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HYPERLINK("./new_k5/query_cmdrels_weight_analyze/0.2_0.6_0.2/so_4922943.xlsx","so_4922943")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HYPERLINK("./new_k5/query_cmdrels_weight_analyze/0.2_0.6_0.2/so_5119946.xlsx","so_5119946")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HYPERLINK("./new_k5/query_cmdrels_weight_analyze/0.2_0.6_0.2/so_5164985.xlsx","so_5164985")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HYPERLINK("./new_k5/query_cmdrels_weight_analyze/0.2_0.6_0.2/so_5306153.xlsx","so_5306153")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HYPERLINK("./new_k5/query_cmdrels_weight_analyze/0.2_0.6_0.2/so_5566310.xlsx","so_5566310")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HYPERLINK("./new_k5/query_cmdrels_weight_analyze/0.2_0.6_0.2/so_5927369.xlsx","so_5927369")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HYPERLINK("./new_k5/query_cmdrels_weight_analyze/0.2_0.6_0.2/so_5947742.xlsx","so_5947742")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HYPERLINK("./new_k5/query_cmdrels_weight_analyze/0.2_0.6_0.2/so_614795.xlsx","so_614795")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HYPERLINK("./new_k5/query_cmdrels_weight_analyze/0.2_0.6_0.2/so_6207573.xlsx","so_6207573")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HYPERLINK("./new_k5/query_cmdrels_weight_analyze/0.2_0.6_0.2/so_6283167.xlsx","so_6283167")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HYPERLINK("./new_k5/query_cmdrels_weight_analyze/0.2_0.6_0.2/so_6329505.xlsx","so_6329505")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HYPERLINK("./new_k5/query_cmdrels_weight_analyze/0.2_0.6_0.2/so_6423532.xlsx","so_6423532")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HYPERLINK("./new_k5/query_cmdrels_weight_analyze/0.2_0.6_0.2/so_669438.xlsx","so_669438")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HYPERLINK("./new_k5/query_cmdrels_weight_analyze/0.2_0.6_0.2/so_7052875.xlsx","so_7052875")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HYPERLINK("./new_k5/query_cmdrels_weight_analyze/0.2_0.6_0.2/so_7221757.xlsx","so_7221757")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HYPERLINK("./new_k5/query_cmdrels_weight_analyze/0.2_0.6_0.2/so_750604.xlsx","so_750604")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HYPERLINK("./new_k5/query_cmdrels_weight_analyze/0.2_0.6_0.2/so_7575267.xlsx","so_7575267")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HYPERLINK("./new_k5/query_cmdrels_weight_analyze/0.2_0.6_0.2/so_7698488.xlsx","so_7698488")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HYPERLINK("./new_k5/query_cmdrels_weight_analyze/0.2_0.6_0.2/so_801095.xlsx","so_801095")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HYPERLINK("./new_k5/query_cmdrels_weight_analyze/0.2_0.6_0.2/so_8249705.xlsx","so_8249705")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HYPERLINK("./new_k5/query_cmdrels_weight_analyze/0.2_0.6_0.2/so_8423541.xlsx","so_8423541")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HYPERLINK("./new_k5/query_cmdrels_weight_analyze/0.2_0.6_0.2/so_8654051.xlsx","so_8654051")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HYPERLINK("./new_k5/query_cmdrels_weight_analyze/0.2_0.6_0.2/so_890262.xlsx","so_890262")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HYPERLINK("./new_k5/query_cmdrels_weight_analyze/0.2_0.6_0.2/so_893585.xlsx","so_893585")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HYPERLINK("./new_k5/query_cmdrels_weight_analyze/0.2_0.6_0.2/so_9223460.xlsx","so_9223460")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HYPERLINK("./new_k5/query_cmdrels_weight_analyze/0.2_0.6_0.2/so_9245638.xlsx","so_9245638")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HYPERLINK("./new_k5/query_cmdrels_weight_analyze/0.2_0.6_0.2/so_9304953.xlsx","so_9304953")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HYPERLINK("./new_k5/query_cmdrels_weight_analyze/0.2_0.6_0.2/so_9361816.xlsx","so_9361816")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HYPERLINK("./new_k5/query_cmdrels_weight_analyze/0.2_0.6_0.2/su_116617.xlsx","su_116617")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HYPERLINK("./new_k5/query_cmdrels_weight_analyze/0.2_0.6_0.2/su_120045.xlsx","su_120045")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HYPERLINK("./new_k5/query_cmdrels_weight_analyze/0.2_0.6_0.2/su_127863.xlsx","su_127863")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HYPERLINK("./new_k5/query_cmdrels_weight_analyze/0.2_0.6_0.2/su_135498.xlsx","su_135498")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HYPERLINK("./new_k5/query_cmdrels_weight_analyze/0.2_0.6_0.2/su_147027.xlsx","su_147027")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HYPERLINK("./new_k5/query_cmdrels_weight_analyze/0.2_0.6_0.2/su_151911.xlsx","su_151911")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HYPERLINK("./new_k5/query_cmdrels_weight_analyze/0.2_0.6_0.2/su_153415.xlsx","su_153415")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HYPERLINK("./new_k5/query_cmdrels_weight_analyze/0.2_0.6_0.2/su_156189.xlsx","su_156189")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HYPERLINK("./new_k5/query_cmdrels_weight_analyze/0.2_0.6_0.2/su_161531.xlsx","su_161531")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HYPERLINK("./new_k5/query_cmdrels_weight_analyze/0.2_0.6_0.2/su_204209.xlsx","su_204209")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HYPERLINK("./new_k5/query_cmdrels_weight_analyze/0.2_0.6_0.2/su_214390.xlsx","su_214390")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HYPERLINK("./new_k5/query_cmdrels_weight_analyze/0.2_0.6_0.2/su_215483.xlsx","su_215483")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HYPERLINK("./new_k5/query_cmdrels_weight_analyze/0.2_0.6_0.2/su_215504.xlsx","su_215504")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HYPERLINK("./new_k5/query_cmdrels_weight_analyze/0.2_0.6_0.2/su_227385.xlsx","su_227385")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HYPERLINK("./new_k5/query_cmdrels_weight_analyze/0.2_0.6_0.2/su_273254.xlsx","su_273254")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HYPERLINK("./new_k5/query_cmdrels_weight_analyze/0.2_0.6_0.2/su_294161.xlsx","su_294161")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HYPERLINK("./new_k5/query_cmdrels_weight_analyze/0.2_0.6_0.2/su_302396.xlsx","su_302396")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HYPERLINK("./new_k5/query_cmdrels_weight_analyze/0.2_0.6_0.2/su_303981.xlsx","su_303981")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HYPERLINK("./new_k5/query_cmdrels_weight_analyze/0.2_0.6_0.2/su_305128.xlsx","su_305128")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HYPERLINK("./new_k5/query_cmdrels_weight_analyze/0.2_0.6_0.2/su_31512.xlsx","su_31512")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HYPERLINK("./new_k5/query_cmdrels_weight_analyze/0.2_0.6_0.2/su_380520.xlsx","su_380520")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HYPERLINK("./new_k5/query_cmdrels_weight_analyze/0.2_0.6_0.2/su_38981.xlsx","su_38981")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HYPERLINK("./new_k5/query_cmdrels_weight_analyze/0.2_0.6_0.2/su_437330.xlsx","su_437330")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HYPERLINK("./new_k5/query_cmdrels_weight_analyze/0.2_0.6_0.2/su_441379.xlsx","su_441379")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HYPERLINK("./new_k5/query_cmdrels_weight_analyze/0.2_0.6_0.2/su_462788.xlsx","su_462788")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HYPERLINK("./new_k5/query_cmdrels_weight_analyze/0.2_0.6_0.2/su_626606.xlsx","su_626606")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HYPERLINK("./new_k5/query_cmdrels_weight_analyze/0.2_0.6_0.2/su_634469.xlsx","su_634469")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HYPERLINK("./new_k5/query_cmdrels_weight_analyze/0.2_0.6_0.2/su_638616.xlsx","su_638616")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HYPERLINK("./new_k5/query_cmdrels_weight_analyze/0.2_0.6_0.2/su_678113.xlsx","su_678113")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HYPERLINK("./new_k5/query_cmdrels_weight_analyze/0.2_0.6_0.2/su_686394.xlsx","su_686394")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HYPERLINK("./new_k5/query_cmdrels_weight_analyze/0.2_0.6_0.2/su_716795.xlsx","su_716795")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HYPERLINK("./new_k5/query_cmdrels_weight_analyze/0.2_0.6_0.2/su_758463.xlsx","su_758463")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HYPERLINK("./new_k5/query_cmdrels_weight_analyze/0.2_0.6_0.2/su_766437.xlsx","su_766437")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HYPERLINK("./new_k5/query_cmdrels_weight_analyze/0.2_0.6_0.2/su_904001.xlsx","su_904001")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HYPERLINK("./new_k5/query_cmdrels_weight_analyze/0.2_0.6_0.2/ul_100959.xlsx","ul_100959")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HYPERLINK("./new_k5/query_cmdrels_weight_analyze/0.2_0.6_0.2/ul_101073.xlsx","ul_101073")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HYPERLINK("./new_k5/query_cmdrels_weight_analyze/0.2_0.6_0.2/ul_101237.xlsx","ul_101237")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HYPERLINK("./new_k5/query_cmdrels_weight_analyze/0.2_0.6_0.2/ul_102752.xlsx","ul_102752")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HYPERLINK("./new_k5/query_cmdrels_weight_analyze/0.2_0.6_0.2/ul_108174.xlsx","ul_108174")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HYPERLINK("./new_k5/query_cmdrels_weight_analyze/0.2_0.6_0.2/ul_109536.xlsx","ul_109536")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HYPERLINK("./new_k5/query_cmdrels_weight_analyze/0.2_0.6_0.2/ul_112050.xlsx","ul_112050")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HYPERLINK("./new_k5/query_cmdrels_weight_analyze/0.2_0.6_0.2/ul_116070.xlsx","ul_116070")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HYPERLINK("./new_k5/query_cmdrels_weight_analyze/0.2_0.6_0.2/ul_11851.xlsx","ul_11851")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HYPERLINK("./new_k5/query_cmdrels_weight_analyze/0.2_0.6_0.2/ul_119126.xlsx","ul_119126")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HYPERLINK("./new_k5/query_cmdrels_weight_analyze/0.2_0.6_0.2/ul_121718.xlsx","ul_121718")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HYPERLINK("./new_k5/query_cmdrels_weight_analyze/0.2_0.6_0.2/ul_12227.xlsx","ul_12227")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HYPERLINK("./new_k5/query_cmdrels_weight_analyze/0.2_0.6_0.2/ul_12453.xlsx","ul_12453")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HYPERLINK("./new_k5/query_cmdrels_weight_analyze/0.2_0.6_0.2/ul_12535.xlsx","ul_12535")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HYPERLINK("./new_k5/query_cmdrels_weight_analyze/0.2_0.6_0.2/ul_127066.xlsx","ul_127066")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HYPERLINK("./new_k5/query_cmdrels_weight_analyze/0.2_0.6_0.2/ul_128953.xlsx","ul_128953")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HYPERLINK("./new_k5/query_cmdrels_weight_analyze/0.2_0.6_0.2/ul_134829.xlsx","ul_134829")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HYPERLINK("./new_k5/query_cmdrels_weight_analyze/0.2_0.6_0.2/ul_136371.xlsx","ul_136371")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HYPERLINK("./new_k5/query_cmdrels_weight_analyze/0.2_0.6_0.2/ul_136884.xlsx","ul_136884")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HYPERLINK("./new_k5/query_cmdrels_weight_analyze/0.2_0.6_0.2/ul_138398.xlsx","ul_138398")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HYPERLINK("./new_k5/query_cmdrels_weight_analyze/0.2_0.6_0.2/ul_139271.xlsx","ul_139271")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HYPERLINK("./new_k5/query_cmdrels_weight_analyze/0.2_0.6_0.2/ul_140482.xlsx","ul_140482")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HYPERLINK("./new_k5/query_cmdrels_weight_analyze/0.2_0.6_0.2/ul_14191.xlsx","ul_14191")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HYPERLINK("./new_k5/query_cmdrels_weight_analyze/0.2_0.6_0.2/ul_145929.xlsx","ul_145929")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HYPERLINK("./new_k5/query_cmdrels_weight_analyze/0.2_0.6_0.2/ul_148985.xlsx","ul_148985")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HYPERLINK("./new_k5/query_cmdrels_weight_analyze/0.2_0.6_0.2/ul_15405.xlsx","ul_15405")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HYPERLINK("./new_k5/query_cmdrels_weight_analyze/0.2_0.6_0.2/ul_155551.xlsx","ul_155551")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HYPERLINK("./new_k5/query_cmdrels_weight_analyze/0.2_0.6_0.2/ul_159672.xlsx","ul_159672")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HYPERLINK("./new_k5/query_cmdrels_weight_analyze/0.2_0.6_0.2/ul_163845.xlsx","ul_163845")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HYPERLINK("./new_k5/query_cmdrels_weight_analyze/0.2_0.6_0.2/ul_16407.xlsx","ul_16407")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HYPERLINK("./new_k5/query_cmdrels_weight_analyze/0.2_0.6_0.2/ul_166558.xlsx","ul_166558")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HYPERLINK("./new_k5/query_cmdrels_weight_analyze/0.2_0.6_0.2/ul_171314.xlsx","ul_171314")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HYPERLINK("./new_k5/query_cmdrels_weight_analyze/0.2_0.6_0.2/ul_182032.xlsx","ul_182032")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HYPERLINK("./new_k5/query_cmdrels_weight_analyze/0.2_0.6_0.2/ul_19344.xlsx","ul_19344")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HYPERLINK("./new_k5/query_cmdrels_weight_analyze/0.2_0.6_0.2/ul_19369.xlsx","ul_19369")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HYPERLINK("./new_k5/query_cmdrels_weight_analyze/0.2_0.6_0.2/ul_19485.xlsx","ul_19485")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HYPERLINK("./new_k5/query_cmdrels_weight_analyze/0.2_0.6_0.2/ul_20370.xlsx","ul_20370")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HYPERLINK("./new_k5/query_cmdrels_weight_analyze/0.2_0.6_0.2/ul_211817.xlsx","ul_211817")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HYPERLINK("./new_k5/query_cmdrels_weight_analyze/0.2_0.6_0.2/ul_212925.xlsx","ul_212925")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HYPERLINK("./new_k5/query_cmdrels_weight_analyze/0.2_0.6_0.2/ul_21471.xlsx","ul_21471")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HYPERLINK("./new_k5/query_cmdrels_weight_analyze/0.2_0.6_0.2/ul_22545.xlsx","ul_22545")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HYPERLINK("./new_k5/query_cmdrels_weight_analyze/0.2_0.6_0.2/ul_230481.xlsx","ul_230481")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HYPERLINK("./new_k5/query_cmdrels_weight_analyze/0.2_0.6_0.2/ul_230673.xlsx","ul_230673")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HYPERLINK("./new_k5/query_cmdrels_weight_analyze/0.2_0.6_0.2/ul_230800.xlsx","ul_230800")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HYPERLINK("./new_k5/query_cmdrels_weight_analyze/0.2_0.6_0.2/ul_232384.xlsx","ul_232384")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HYPERLINK("./new_k5/query_cmdrels_weight_analyze/0.2_0.6_0.2/ul_24441.xlsx","ul_24441")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HYPERLINK("./new_k5/query_cmdrels_weight_analyze/0.2_0.6_0.2/ul_246535.xlsx","ul_246535")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HYPERLINK("./new_k5/query_cmdrels_weight_analyze/0.2_0.6_0.2/ul_259791.xlsx","ul_259791")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HYPERLINK("./new_k5/query_cmdrels_weight_analyze/0.2_0.6_0.2/ul_273971.xlsx","ul_273971")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HYPERLINK("./new_k5/query_cmdrels_weight_analyze/0.2_0.6_0.2/ul_28553.xlsx","ul_28553")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HYPERLINK("./new_k5/query_cmdrels_weight_analyze/0.2_0.6_0.2/ul_288521.xlsx","ul_288521")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HYPERLINK("./new_k5/query_cmdrels_weight_analyze/0.2_0.6_0.2/ul_32290.xlsx","ul_32290")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HYPERLINK("./new_k5/query_cmdrels_weight_analyze/0.2_0.6_0.2/ul_328882.xlsx","ul_328882")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HYPERLINK("./new_k5/query_cmdrels_weight_analyze/0.2_0.6_0.2/ul_35131.xlsx","ul_35131")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HYPERLINK("./new_k5/query_cmdrels_weight_analyze/0.2_0.6_0.2/ul_35333.xlsx","ul_35333")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HYPERLINK("./new_k5/query_cmdrels_weight_analyze/0.2_0.6_0.2/ul_35711.xlsx","ul_35711")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HYPERLINK("./new_k5/query_cmdrels_weight_analyze/0.2_0.6_0.2/ul_3575.xlsx","ul_3575")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HYPERLINK("./new_k5/query_cmdrels_weight_analyze/0.2_0.6_0.2/ul_35832.xlsx","ul_35832")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HYPERLINK("./new_k5/query_cmdrels_weight_analyze/0.2_0.6_0.2/ul_370318.xlsx","ul_370318")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HYPERLINK("./new_k5/query_cmdrels_weight_analyze/0.2_0.6_0.2/ul_37329.xlsx","ul_37329")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HYPERLINK("./new_k5/query_cmdrels_weight_analyze/0.2_0.6_0.2/ul_38209.xlsx","ul_38209")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HYPERLINK("./new_k5/query_cmdrels_weight_analyze/0.2_0.6_0.2/ul_41246.xlsx","ul_41246")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HYPERLINK("./new_k5/query_cmdrels_weight_analyze/0.2_0.6_0.2/ul_41362.xlsx","ul_41362")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HYPERLINK("./new_k5/query_cmdrels_weight_analyze/0.2_0.6_0.2/ul_48200.xlsx","ul_48200")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HYPERLINK("./new_k5/query_cmdrels_weight_analyze/0.2_0.6_0.2/ul_50098.xlsx","ul_50098")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HYPERLINK("./new_k5/query_cmdrels_weight_analyze/0.2_0.6_0.2/ul_50785.xlsx","ul_50785")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HYPERLINK("./new_k5/query_cmdrels_weight_analyze/0.2_0.6_0.2/ul_5085.xlsx","ul_5085")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HYPERLINK("./new_k5/query_cmdrels_weight_analyze/0.2_0.6_0.2/ul_53737.xlsx","ul_53737")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HYPERLINK("./new_k5/query_cmdrels_weight_analyze/0.2_0.6_0.2/ul_55125.xlsx","ul_55125")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HYPERLINK("./new_k5/query_cmdrels_weight_analyze/0.2_0.6_0.2/ul_56453.xlsx","ul_56453")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HYPERLINK("./new_k5/query_cmdrels_weight_analyze/0.2_0.6_0.2/ul_63648.xlsx","ul_63648")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HYPERLINK("./new_k5/query_cmdrels_weight_analyze/0.2_0.6_0.2/ul_6402.xlsx","ul_6402")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HYPERLINK("./new_k5/query_cmdrels_weight_analyze/0.2_0.6_0.2/ul_65106.xlsx","ul_65106")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HYPERLINK("./new_k5/query_cmdrels_weight_analyze/0.2_0.6_0.2/ul_65932.xlsx","ul_65932")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HYPERLINK("./new_k5/query_cmdrels_weight_analyze/0.2_0.6_0.2/ul_6596.xlsx","ul_6596")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HYPERLINK("./new_k5/query_cmdrels_weight_analyze/0.2_0.6_0.2/ul_67503.xlsx","ul_67503")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HYPERLINK("./new_k5/query_cmdrels_weight_analyze/0.2_0.6_0.2/ul_67592.xlsx","ul_67592")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</v>
      </c>
    </row>
    <row r="416" spans="1:7" x14ac:dyDescent="0.15">
      <c r="A416" t="str">
        <f>HYPERLINK("./new_k5/query_cmdrels_weight_analyze/0.2_0.6_0.2/ul_70581.xlsx","ul_70581")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HYPERLINK("./new_k5/query_cmdrels_weight_analyze/0.2_0.6_0.2/ul_70614.xlsx","ul_70614")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HYPERLINK("./new_k5/query_cmdrels_weight_analyze/0.2_0.6_0.2/ul_71465.xlsx","ul_71465")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HYPERLINK("./new_k5/query_cmdrels_weight_analyze/0.2_0.6_0.2/ul_7226.xlsx","ul_7226")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HYPERLINK("./new_k5/query_cmdrels_weight_analyze/0.2_0.6_0.2/ul_78182.xlsx","ul_78182")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HYPERLINK("./new_k5/query_cmdrels_weight_analyze/0.2_0.6_0.2/ul_79678.xlsx","ul_79678")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HYPERLINK("./new_k5/query_cmdrels_weight_analyze/0.2_0.6_0.2/ul_79702.xlsx","ul_79702")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HYPERLINK("./new_k5/query_cmdrels_weight_analyze/0.2_0.6_0.2/ul_83593.xlsx","ul_83593")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HYPERLINK("./new_k5/query_cmdrels_weight_analyze/0.2_0.6_0.2/ul_84381.xlsx","ul_84381")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HYPERLINK("./new_k5/query_cmdrels_weight_analyze/0.2_0.6_0.2/ul_85180.xlsx","ul_85180")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HYPERLINK("./new_k5/query_cmdrels_weight_analyze/0.2_0.6_0.2/ul_86071.xlsx","ul_86071")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HYPERLINK("./new_k5/query_cmdrels_weight_analyze/0.2_0.6_0.2/ul_86729.xlsx","ul_86729")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HYPERLINK("./new_k5/query_cmdrels_weight_analyze/0.2_0.6_0.2/ul_88824.xlsx","ul_88824")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HYPERLINK("./new_k5/query_cmdrels_weight_analyze/0.2_0.6_0.2/ul_8945.xlsx","ul_8945")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HYPERLINK("./new_k5/query_cmdrels_weight_analyze/0.2_0.6_0.2/ul_89933.xlsx","ul_89933")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HYPERLINK("./new_k5/query_cmdrels_weight_analyze/0.2_0.6_0.2/ul_91297.xlsx","ul_91297")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HYPERLINK("./new_k5/query_cmdrels_weight_analyze/0.2_0.6_0.2/ul_9252.xlsx","ul_9252")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HYPERLINK("./new_k5/query_cmdrels_weight_analyze/0.2_0.6_0.2/ul_92560.xlsx","ul_92560")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HYPERLINK("./new_k5/query_cmdrels_weight_analyze/0.2_0.6_0.2/ul_92799.xlsx","ul_92799")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HYPERLINK("./new_k5/query_cmdrels_weight_analyze/0.2_0.6_0.2/ul_93139.xlsx","ul_93139")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HYPERLINK("./new_k5/query_cmdrels_weight_analyze/0.2_0.6_0.2/ul_98461.xlsx","ul_98461")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HYPERLINK("./new_k5/query_cmdrels_weight_analyze/0.2_0.7_0.1/au_102733.xlsx","au_102733")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HYPERLINK("./new_k5/query_cmdrels_weight_analyze/0.2_0.7_0.1/au_1029436.xlsx","au_1029436")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HYPERLINK("./new_k5/query_cmdrels_weight_analyze/0.2_0.7_0.1/au_1029502.xlsx","au_1029502")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HYPERLINK("./new_k5/query_cmdrels_weight_analyze/0.2_0.7_0.1/au_1029531.xlsx","au_1029531")</f>
        <v>au_1029531</v>
      </c>
      <c r="B6">
        <v>1</v>
      </c>
      <c r="C6">
        <v>0</v>
      </c>
      <c r="D6">
        <v>1</v>
      </c>
      <c r="E6">
        <v>0.33333333333333331</v>
      </c>
      <c r="F6">
        <v>1</v>
      </c>
      <c r="G6">
        <v>0.33333333333333331</v>
      </c>
    </row>
    <row r="7" spans="1:7" x14ac:dyDescent="0.15">
      <c r="A7" t="str">
        <f>HYPERLINK("./new_k5/query_cmdrels_weight_analyze/0.2_0.7_0.1/au_104542.xlsx","au_104542")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HYPERLINK("./new_k5/query_cmdrels_weight_analyze/0.2_0.7_0.1/au_109070.xlsx","au_109070")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HYPERLINK("./new_k5/query_cmdrels_weight_analyze/0.2_0.7_0.1/au_109381.xlsx","au_109381")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HYPERLINK("./new_k5/query_cmdrels_weight_analyze/0.2_0.7_0.1/au_110477.xlsx","au_110477")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HYPERLINK("./new_k5/query_cmdrels_weight_analyze/0.2_0.7_0.1/au_111678.xlsx","au_111678")</f>
        <v>au_111678</v>
      </c>
      <c r="B11">
        <v>0</v>
      </c>
      <c r="C11">
        <v>0</v>
      </c>
      <c r="D11">
        <v>0.33333333333333331</v>
      </c>
      <c r="E11">
        <v>0.33333333333333331</v>
      </c>
      <c r="F11">
        <v>0.33333333333333331</v>
      </c>
      <c r="G11">
        <v>0.33333333333333331</v>
      </c>
    </row>
    <row r="12" spans="1:7" x14ac:dyDescent="0.15">
      <c r="A12" t="str">
        <f>HYPERLINK("./new_k5/query_cmdrels_weight_analyze/0.2_0.7_0.1/au_112512.xlsx","au_112512")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HYPERLINK("./new_k5/query_cmdrels_weight_analyze/0.2_0.7_0.1/au_115369.xlsx","au_115369")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HYPERLINK("./new_k5/query_cmdrels_weight_analyze/0.2_0.7_0.1/au_11789.xlsx","au_11789")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HYPERLINK("./new_k5/query_cmdrels_weight_analyze/0.2_0.7_0.1/au_117950.xlsx","au_117950")</f>
        <v>au_117950</v>
      </c>
      <c r="B15">
        <v>0</v>
      </c>
      <c r="C15">
        <v>0</v>
      </c>
      <c r="D15">
        <v>0.33333333333333331</v>
      </c>
      <c r="E15">
        <v>0.33333333333333331</v>
      </c>
      <c r="F15">
        <v>0.33333333333333331</v>
      </c>
      <c r="G15">
        <v>0.33333333333333331</v>
      </c>
    </row>
    <row r="16" spans="1:7" x14ac:dyDescent="0.15">
      <c r="A16" t="str">
        <f>HYPERLINK("./new_k5/query_cmdrels_weight_analyze/0.2_0.7_0.1/au_122113.xlsx","au_122113")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HYPERLINK("./new_k5/query_cmdrels_weight_analyze/0.2_0.7_0.1/au_123798.xlsx","au_123798")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HYPERLINK("./new_k5/query_cmdrels_weight_analyze/0.2_0.7_0.1/au_125257.xlsx","au_125257")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HYPERLINK("./new_k5/query_cmdrels_weight_analyze/0.2_0.7_0.1/au_126153.xlsx","au_126153")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HYPERLINK("./new_k5/query_cmdrels_weight_analyze/0.2_0.7_0.1/au_127326.xlsx","au_127326")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HYPERLINK("./new_k5/query_cmdrels_weight_analyze/0.2_0.7_0.1/au_128463.xlsx","au_128463")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HYPERLINK("./new_k5/query_cmdrels_weight_analyze/0.2_0.7_0.1/au_130393.xlsx","au_130393")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HYPERLINK("./new_k5/query_cmdrels_weight_analyze/0.2_0.7_0.1/au_131570.xlsx","au_131570")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HYPERLINK("./new_k5/query_cmdrels_weight_analyze/0.2_0.7_0.1/au_133318.xlsx","au_133318")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HYPERLINK("./new_k5/query_cmdrels_weight_analyze/0.2_0.7_0.1/au_133343.xlsx","au_133343")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HYPERLINK("./new_k5/query_cmdrels_weight_analyze/0.2_0.7_0.1/au_133389.xlsx","au_133389")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HYPERLINK("./new_k5/query_cmdrels_weight_analyze/0.2_0.7_0.1/au_141277.xlsx","au_141277")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HYPERLINK("./new_k5/query_cmdrels_weight_analyze/0.2_0.7_0.1/au_143819.xlsx","au_143819")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HYPERLINK("./new_k5/query_cmdrels_weight_analyze/0.2_0.7_0.1/au_145935.xlsx","au_145935")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HYPERLINK("./new_k5/query_cmdrels_weight_analyze/0.2_0.7_0.1/au_147241.xlsx","au_147241")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HYPERLINK("./new_k5/query_cmdrels_weight_analyze/0.2_0.7_0.1/au_147800.xlsx","au_147800")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HYPERLINK("./new_k5/query_cmdrels_weight_analyze/0.2_0.7_0.1/au_148321.xlsx","au_148321")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HYPERLINK("./new_k5/query_cmdrels_weight_analyze/0.2_0.7_0.1/au_148638.xlsx","au_148638")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HYPERLINK("./new_k5/query_cmdrels_weight_analyze/0.2_0.7_0.1/au_151049.xlsx","au_151049")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HYPERLINK("./new_k5/query_cmdrels_weight_analyze/0.2_0.7_0.1/au_151941.xlsx","au_151941")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HYPERLINK("./new_k5/query_cmdrels_weight_analyze/0.2_0.7_0.1/au_152297.xlsx","au_152297")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HYPERLINK("./new_k5/query_cmdrels_weight_analyze/0.2_0.7_0.1/au_153976.xlsx","au_153976")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HYPERLINK("./new_k5/query_cmdrels_weight_analyze/0.2_0.7_0.1/au_154431.xlsx","au_154431")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HYPERLINK("./new_k5/query_cmdrels_weight_analyze/0.2_0.7_0.1/au_159708.xlsx","au_159708")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HYPERLINK("./new_k5/query_cmdrels_weight_analyze/0.2_0.7_0.1/au_160869.xlsx","au_160869")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HYPERLINK("./new_k5/query_cmdrels_weight_analyze/0.2_0.7_0.1/au_161313.xlsx","au_161313")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HYPERLINK("./new_k5/query_cmdrels_weight_analyze/0.2_0.7_0.1/au_162075.xlsx","au_162075")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HYPERLINK("./new_k5/query_cmdrels_weight_analyze/0.2_0.7_0.1/au_16277.xlsx","au_16277")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HYPERLINK("./new_k5/query_cmdrels_weight_analyze/0.2_0.7_0.1/au_163155.xlsx","au_163155")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HYPERLINK("./new_k5/query_cmdrels_weight_analyze/0.2_0.7_0.1/au_164473.xlsx","au_164473")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HYPERLINK("./new_k5/query_cmdrels_weight_analyze/0.2_0.7_0.1/au_16584.xlsx","au_16584")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HYPERLINK("./new_k5/query_cmdrels_weight_analyze/0.2_0.7_0.1/au_166420.xlsx","au_166420")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HYPERLINK("./new_k5/query_cmdrels_weight_analyze/0.2_0.7_0.1/au_169473.xlsx","au_169473")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HYPERLINK("./new_k5/query_cmdrels_weight_analyze/0.2_0.7_0.1/au_169516.xlsx","au_169516")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HYPERLINK("./new_k5/query_cmdrels_weight_analyze/0.2_0.7_0.1/au_174292.xlsx","au_174292")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HYPERLINK("./new_k5/query_cmdrels_weight_analyze/0.2_0.7_0.1/au_178481.xlsx","au_178481")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HYPERLINK("./new_k5/query_cmdrels_weight_analyze/0.2_0.7_0.1/au_180925.xlsx","au_180925")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HYPERLINK("./new_k5/query_cmdrels_weight_analyze/0.2_0.7_0.1/au_187888.xlsx","au_187888")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HYPERLINK("./new_k5/query_cmdrels_weight_analyze/0.2_0.7_0.1/au_191390.xlsx","au_191390")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HYPERLINK("./new_k5/query_cmdrels_weight_analyze/0.2_0.7_0.1/au_192798.xlsx","au_192798")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HYPERLINK("./new_k5/query_cmdrels_weight_analyze/0.2_0.7_0.1/au_201775.xlsx","au_201775")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HYPERLINK("./new_k5/query_cmdrels_weight_analyze/0.2_0.7_0.1/au_204166.xlsx","au_204166")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HYPERLINK("./new_k5/query_cmdrels_weight_analyze/0.2_0.7_0.1/au_207447.xlsx","au_207447")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HYPERLINK("./new_k5/query_cmdrels_weight_analyze/0.2_0.7_0.1/au_210680.xlsx","au_210680")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HYPERLINK("./new_k5/query_cmdrels_weight_analyze/0.2_0.7_0.1/au_214246.xlsx","au_214246")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HYPERLINK("./new_k5/query_cmdrels_weight_analyze/0.2_0.7_0.1/au_214643.xlsx","au_214643")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HYPERLINK("./new_k5/query_cmdrels_weight_analyze/0.2_0.7_0.1/au_2194.xlsx","au_2194")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HYPERLINK("./new_k5/query_cmdrels_weight_analyze/0.2_0.7_0.1/au_221962.xlsx","au_221962")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HYPERLINK("./new_k5/query_cmdrels_weight_analyze/0.2_0.7_0.1/au_22608.xlsx","au_22608")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HYPERLINK("./new_k5/query_cmdrels_weight_analyze/0.2_0.7_0.1/au_230698.xlsx","au_230698")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HYPERLINK("./new_k5/query_cmdrels_weight_analyze/0.2_0.7_0.1/au_232442.xlsx","au_232442")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HYPERLINK("./new_k5/query_cmdrels_weight_analyze/0.2_0.7_0.1/au_233378.xlsx","au_233378")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HYPERLINK("./new_k5/query_cmdrels_weight_analyze/0.2_0.7_0.1/au_24027.xlsx","au_24027")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HYPERLINK("./new_k5/query_cmdrels_weight_analyze/0.2_0.7_0.1/au_246647.xlsx","au_246647")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HYPERLINK("./new_k5/query_cmdrels_weight_analyze/0.2_0.7_0.1/au_254424.xlsx","au_254424")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HYPERLINK("./new_k5/query_cmdrels_weight_analyze/0.2_0.7_0.1/au_255890.xlsx","au_255890")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HYPERLINK("./new_k5/query_cmdrels_weight_analyze/0.2_0.7_0.1/au_257248.xlsx","au_257248")</f>
        <v>au_257248</v>
      </c>
      <c r="B72">
        <v>0</v>
      </c>
      <c r="C72">
        <v>0</v>
      </c>
      <c r="D72">
        <v>0.5</v>
      </c>
      <c r="E72">
        <v>0.33333333333333331</v>
      </c>
      <c r="F72">
        <v>0.5</v>
      </c>
      <c r="G72">
        <v>0.33333333333333331</v>
      </c>
    </row>
    <row r="73" spans="1:7" x14ac:dyDescent="0.15">
      <c r="A73" t="str">
        <f>HYPERLINK("./new_k5/query_cmdrels_weight_analyze/0.2_0.7_0.1/au_259354.xlsx","au_259354")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HYPERLINK("./new_k5/query_cmdrels_weight_analyze/0.2_0.7_0.1/au_263378.xlsx","au_263378")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HYPERLINK("./new_k5/query_cmdrels_weight_analyze/0.2_0.7_0.1/au_264215.xlsx","au_264215")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HYPERLINK("./new_k5/query_cmdrels_weight_analyze/0.2_0.7_0.1/au_265176.xlsx","au_265176")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HYPERLINK("./new_k5/query_cmdrels_weight_analyze/0.2_0.7_0.1/au_275704.xlsx","au_275704")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HYPERLINK("./new_k5/query_cmdrels_weight_analyze/0.2_0.7_0.1/au_276669.xlsx","au_276669")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HYPERLINK("./new_k5/query_cmdrels_weight_analyze/0.2_0.7_0.1/au_277565.xlsx","au_277565")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HYPERLINK("./new_k5/query_cmdrels_weight_analyze/0.2_0.7_0.1/au_278403.xlsx","au_278403")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HYPERLINK("./new_k5/query_cmdrels_weight_analyze/0.2_0.7_0.1/au_28039.xlsx","au_28039")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HYPERLINK("./new_k5/query_cmdrels_weight_analyze/0.2_0.7_0.1/au_281509.xlsx","au_281509")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HYPERLINK("./new_k5/query_cmdrels_weight_analyze/0.2_0.7_0.1/au_282806.xlsx","au_282806")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HYPERLINK("./new_k5/query_cmdrels_weight_analyze/0.2_0.7_0.1/au_283559.xlsx","au_283559")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HYPERLINK("./new_k5/query_cmdrels_weight_analyze/0.2_0.7_0.1/au_285539.xlsx","au_285539")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HYPERLINK("./new_k5/query_cmdrels_weight_analyze/0.2_0.7_0.1/au_287532.xlsx","au_287532")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HYPERLINK("./new_k5/query_cmdrels_weight_analyze/0.2_0.7_0.1/au_294257.xlsx","au_294257")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HYPERLINK("./new_k5/query_cmdrels_weight_analyze/0.2_0.7_0.1/au_296155.xlsx","au_296155")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HYPERLINK("./new_k5/query_cmdrels_weight_analyze/0.2_0.7_0.1/au_299975.xlsx","au_299975")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HYPERLINK("./new_k5/query_cmdrels_weight_analyze/0.2_0.7_0.1/au_301096.xlsx","au_301096")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HYPERLINK("./new_k5/query_cmdrels_weight_analyze/0.2_0.7_0.1/au_303593.xlsx","au_303593")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HYPERLINK("./new_k5/query_cmdrels_weight_analyze/0.2_0.7_0.1/au_303849.xlsx","au_303849")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HYPERLINK("./new_k5/query_cmdrels_weight_analyze/0.2_0.7_0.1/au_307541.xlsx","au_307541")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HYPERLINK("./new_k5/query_cmdrels_weight_analyze/0.2_0.7_0.1/au_307688.xlsx","au_307688")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HYPERLINK("./new_k5/query_cmdrels_weight_analyze/0.2_0.7_0.1/au_309047.xlsx","au_309047")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HYPERLINK("./new_k5/query_cmdrels_weight_analyze/0.2_0.7_0.1/au_311558.xlsx","au_311558")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HYPERLINK("./new_k5/query_cmdrels_weight_analyze/0.2_0.7_0.1/au_318973.xlsx","au_318973")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HYPERLINK("./new_k5/query_cmdrels_weight_analyze/0.2_0.7_0.1/au_3205.xlsx","au_3205")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HYPERLINK("./new_k5/query_cmdrels_weight_analyze/0.2_0.7_0.1/au_323131.xlsx","au_323131")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HYPERLINK("./new_k5/query_cmdrels_weight_analyze/0.2_0.7_0.1/au_323392.xlsx","au_323392")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HYPERLINK("./new_k5/query_cmdrels_weight_analyze/0.2_0.7_0.1/au_325368.xlsx","au_325368")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HYPERLINK("./new_k5/query_cmdrels_weight_analyze/0.2_0.7_0.1/au_328162.xlsx","au_328162")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HYPERLINK("./new_k5/query_cmdrels_weight_analyze/0.2_0.7_0.1/au_330148.xlsx","au_330148")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HYPERLINK("./new_k5/query_cmdrels_weight_analyze/0.2_0.7_0.1/au_332315.xlsx","au_332315")</f>
        <v>au_332315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tr">
        <f>HYPERLINK("./new_k5/query_cmdrels_weight_analyze/0.2_0.7_0.1/au_334081.xlsx","au_334081")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HYPERLINK("./new_k5/query_cmdrels_weight_analyze/0.2_0.7_0.1/au_34077.xlsx","au_34077")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HYPERLINK("./new_k5/query_cmdrels_weight_analyze/0.2_0.7_0.1/au_341428.xlsx","au_341428")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HYPERLINK("./new_k5/query_cmdrels_weight_analyze/0.2_0.7_0.1/au_341584.xlsx","au_341584")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HYPERLINK("./new_k5/query_cmdrels_weight_analyze/0.2_0.7_0.1/au_346864.xlsx","au_346864")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HYPERLINK("./new_k5/query_cmdrels_weight_analyze/0.2_0.7_0.1/au_351765.xlsx","au_351765")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HYPERLINK("./new_k5/query_cmdrels_weight_analyze/0.2_0.7_0.1/au_35922.xlsx","au_35922")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HYPERLINK("./new_k5/query_cmdrels_weight_analyze/0.2_0.7_0.1/au_359856.xlsx","au_359856")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HYPERLINK("./new_k5/query_cmdrels_weight_analyze/0.2_0.7_0.1/au_360423.xlsx","au_360423")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HYPERLINK("./new_k5/query_cmdrels_weight_analyze/0.2_0.7_0.1/au_36287.xlsx","au_36287")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HYPERLINK("./new_k5/query_cmdrels_weight_analyze/0.2_0.7_0.1/au_366742.xlsx","au_366742")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HYPERLINK("./new_k5/query_cmdrels_weight_analyze/0.2_0.7_0.1/au_377937.xlsx","au_377937")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HYPERLINK("./new_k5/query_cmdrels_weight_analyze/0.2_0.7_0.1/au_383997.xlsx","au_383997")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HYPERLINK("./new_k5/query_cmdrels_weight_analyze/0.2_0.7_0.1/au_3883.xlsx","au_3883")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HYPERLINK("./new_k5/query_cmdrels_weight_analyze/0.2_0.7_0.1/au_396883.xlsx","au_396883")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HYPERLINK("./new_k5/query_cmdrels_weight_analyze/0.2_0.7_0.1/au_39760.xlsx","au_39760")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HYPERLINK("./new_k5/query_cmdrels_weight_analyze/0.2_0.7_0.1/au_398818.xlsx","au_398818")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HYPERLINK("./new_k5/query_cmdrels_weight_analyze/0.2_0.7_0.1/au_400807.xlsx","au_400807")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HYPERLINK("./new_k5/query_cmdrels_weight_analyze/0.2_0.7_0.1/au_408611.xlsx","au_408611")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HYPERLINK("./new_k5/query_cmdrels_weight_analyze/0.2_0.7_0.1/au_414737.xlsx","au_414737")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HYPERLINK("./new_k5/query_cmdrels_weight_analyze/0.2_0.7_0.1/au_420722.xlsx","au_420722")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HYPERLINK("./new_k5/query_cmdrels_weight_analyze/0.2_0.7_0.1/au_423942.xlsx","au_423942")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HYPERLINK("./new_k5/query_cmdrels_weight_analyze/0.2_0.7_0.1/au_430382.xlsx","au_430382")</f>
        <v>au_430382</v>
      </c>
      <c r="B127">
        <v>0</v>
      </c>
      <c r="C127">
        <v>0</v>
      </c>
      <c r="D127">
        <v>0.5</v>
      </c>
      <c r="E127">
        <v>0.5</v>
      </c>
      <c r="F127">
        <v>0.5</v>
      </c>
      <c r="G127">
        <v>0.5</v>
      </c>
    </row>
    <row r="128" spans="1:7" x14ac:dyDescent="0.15">
      <c r="A128" t="str">
        <f>HYPERLINK("./new_k5/query_cmdrels_weight_analyze/0.2_0.7_0.1/au_432836.xlsx","au_432836")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HYPERLINK("./new_k5/query_cmdrels_weight_analyze/0.2_0.7_0.1/au_440326.xlsx","au_440326")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HYPERLINK("./new_k5/query_cmdrels_weight_analyze/0.2_0.7_0.1/au_442914.xlsx","au_442914")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HYPERLINK("./new_k5/query_cmdrels_weight_analyze/0.2_0.7_0.1/au_443227.xlsx","au_443227")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</v>
      </c>
    </row>
    <row r="132" spans="1:7" x14ac:dyDescent="0.15">
      <c r="A132" t="str">
        <f>HYPERLINK("./new_k5/query_cmdrels_weight_analyze/0.2_0.7_0.1/au_44534.xlsx","au_44534")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HYPERLINK("./new_k5/query_cmdrels_weight_analyze/0.2_0.7_0.1/au_451805.xlsx","au_451805")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HYPERLINK("./new_k5/query_cmdrels_weight_analyze/0.2_0.7_0.1/au_464264.xlsx","au_464264")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HYPERLINK("./new_k5/query_cmdrels_weight_analyze/0.2_0.7_0.1/au_468808.xlsx","au_468808")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HYPERLINK("./new_k5/query_cmdrels_weight_analyze/0.2_0.7_0.1/au_469143.xlsx","au_469143")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HYPERLINK("./new_k5/query_cmdrels_weight_analyze/0.2_0.7_0.1/au_470237.xlsx","au_470237")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HYPERLINK("./new_k5/query_cmdrels_weight_analyze/0.2_0.7_0.1/au_473037.xlsx","au_473037")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HYPERLINK("./new_k5/query_cmdrels_weight_analyze/0.2_0.7_0.1/au_48362.xlsx","au_48362")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HYPERLINK("./new_k5/query_cmdrels_weight_analyze/0.2_0.7_0.1/au_488435.xlsx","au_488435")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HYPERLINK("./new_k5/query_cmdrels_weight_analyze/0.2_0.7_0.1/au_493826.xlsx","au_493826")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HYPERLINK("./new_k5/query_cmdrels_weight_analyze/0.2_0.7_0.1/au_502110.xlsx","au_502110")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HYPERLINK("./new_k5/query_cmdrels_weight_analyze/0.2_0.7_0.1/au_50344.xlsx","au_50344")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HYPERLINK("./new_k5/query_cmdrels_weight_analyze/0.2_0.7_0.1/au_511467.xlsx","au_511467")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HYPERLINK("./new_k5/query_cmdrels_weight_analyze/0.2_0.7_0.1/au_513046.xlsx","au_513046")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HYPERLINK("./new_k5/query_cmdrels_weight_analyze/0.2_0.7_0.1/au_517354.xlsx","au_517354")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HYPERLINK("./new_k5/query_cmdrels_weight_analyze/0.2_0.7_0.1/au_522431.xlsx","au_522431")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HYPERLINK("./new_k5/query_cmdrels_weight_analyze/0.2_0.7_0.1/au_52773.xlsx","au_52773")</f>
        <v>au_52773</v>
      </c>
      <c r="B148">
        <v>0</v>
      </c>
      <c r="C148">
        <v>0</v>
      </c>
      <c r="D148">
        <v>0.5</v>
      </c>
      <c r="E148">
        <v>0.33333333333333331</v>
      </c>
      <c r="F148">
        <v>0.5</v>
      </c>
      <c r="G148">
        <v>0.33333333333333331</v>
      </c>
    </row>
    <row r="149" spans="1:7" x14ac:dyDescent="0.15">
      <c r="A149" t="str">
        <f>HYPERLINK("./new_k5/query_cmdrels_weight_analyze/0.2_0.7_0.1/au_528411.xlsx","au_528411")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HYPERLINK("./new_k5/query_cmdrels_weight_analyze/0.2_0.7_0.1/au_53263.xlsx","au_53263")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HYPERLINK("./new_k5/query_cmdrels_weight_analyze/0.2_0.7_0.1/au_53444.xlsx","au_53444")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HYPERLINK("./new_k5/query_cmdrels_weight_analyze/0.2_0.7_0.1/au_538208.xlsx","au_538208")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HYPERLINK("./new_k5/query_cmdrels_weight_analyze/0.2_0.7_0.1/au_53822.xlsx","au_53822")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HYPERLINK("./new_k5/query_cmdrels_weight_analyze/0.2_0.7_0.1/au_539243.xlsx","au_539243")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HYPERLINK("./new_k5/query_cmdrels_weight_analyze/0.2_0.7_0.1/au_558280.xlsx","au_558280")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HYPERLINK("./new_k5/query_cmdrels_weight_analyze/0.2_0.7_0.1/au_558669.xlsx","au_558669")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HYPERLINK("./new_k5/query_cmdrels_weight_analyze/0.2_0.7_0.1/au_55868.xlsx","au_55868")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HYPERLINK("./new_k5/query_cmdrels_weight_analyze/0.2_0.7_0.1/au_561.xlsx","au_561")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HYPERLINK("./new_k5/query_cmdrels_weight_analyze/0.2_0.7_0.1/au_564567.xlsx","au_564567")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HYPERLINK("./new_k5/query_cmdrels_weight_analyze/0.2_0.7_0.1/au_57994.xlsx","au_57994")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HYPERLINK("./new_k5/query_cmdrels_weight_analyze/0.2_0.7_0.1/au_589210.xlsx","au_589210")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HYPERLINK("./new_k5/query_cmdrels_weight_analyze/0.2_0.7_0.1/au_5911.xlsx","au_5911")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HYPERLINK("./new_k5/query_cmdrels_weight_analyze/0.2_0.7_0.1/au_59356.xlsx","au_59356")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HYPERLINK("./new_k5/query_cmdrels_weight_analyze/0.2_0.7_0.1/au_609850.xlsx","au_609850")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HYPERLINK("./new_k5/query_cmdrels_weight_analyze/0.2_0.7_0.1/au_61408.xlsx","au_61408")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HYPERLINK("./new_k5/query_cmdrels_weight_analyze/0.2_0.7_0.1/au_617850.xlsx","au_617850")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HYPERLINK("./new_k5/query_cmdrels_weight_analyze/0.2_0.7_0.1/au_62073.xlsx","au_62073")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HYPERLINK("./new_k5/query_cmdrels_weight_analyze/0.2_0.7_0.1/au_620930.xlsx","au_620930")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HYPERLINK("./new_k5/query_cmdrels_weight_analyze/0.2_0.7_0.1/au_62492.xlsx","au_62492")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HYPERLINK("./new_k5/query_cmdrels_weight_analyze/0.2_0.7_0.1/au_626078.xlsx","au_626078")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HYPERLINK("./new_k5/query_cmdrels_weight_analyze/0.2_0.7_0.1/au_636944.xlsx","au_636944")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HYPERLINK("./new_k5/query_cmdrels_weight_analyze/0.2_0.7_0.1/au_648603.xlsx","au_648603")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HYPERLINK("./new_k5/query_cmdrels_weight_analyze/0.2_0.7_0.1/au_65331.xlsx","au_65331")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HYPERLINK("./new_k5/query_cmdrels_weight_analyze/0.2_0.7_0.1/au_66000.xlsx","au_66000")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HYPERLINK("./new_k5/query_cmdrels_weight_analyze/0.2_0.7_0.1/au_660846.xlsx","au_660846")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HYPERLINK("./new_k5/query_cmdrels_weight_analyze/0.2_0.7_0.1/au_662935.xlsx","au_662935")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HYPERLINK("./new_k5/query_cmdrels_weight_analyze/0.2_0.7_0.1/au_67663.xlsx","au_67663")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HYPERLINK("./new_k5/query_cmdrels_weight_analyze/0.2_0.7_0.1/au_68028.xlsx","au_68028")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HYPERLINK("./new_k5/query_cmdrels_weight_analyze/0.2_0.7_0.1/au_681312.xlsx","au_681312")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HYPERLINK("./new_k5/query_cmdrels_weight_analyze/0.2_0.7_0.1/au_686239.xlsx","au_686239")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HYPERLINK("./new_k5/query_cmdrels_weight_analyze/0.2_0.7_0.1/au_68809.xlsx","au_68809")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HYPERLINK("./new_k5/query_cmdrels_weight_analyze/0.2_0.7_0.1/au_69556.xlsx","au_69556")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HYPERLINK("./new_k5/query_cmdrels_weight_analyze/0.2_0.7_0.1/au_698993.xlsx","au_698993")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HYPERLINK("./new_k5/query_cmdrels_weight_analyze/0.2_0.7_0.1/au_707881.xlsx","au_707881")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HYPERLINK("./new_k5/query_cmdrels_weight_analyze/0.2_0.7_0.1/au_709594.xlsx","au_709594")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HYPERLINK("./new_k5/query_cmdrels_weight_analyze/0.2_0.7_0.1/au_71309.xlsx","au_71309")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HYPERLINK("./new_k5/query_cmdrels_weight_analyze/0.2_0.7_0.1/au_7138.xlsx","au_7138")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HYPERLINK("./new_k5/query_cmdrels_weight_analyze/0.2_0.7_0.1/au_72549.xlsx","au_72549")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HYPERLINK("./new_k5/query_cmdrels_weight_analyze/0.2_0.7_0.1/au_740805.xlsx","au_740805")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HYPERLINK("./new_k5/query_cmdrels_weight_analyze/0.2_0.7_0.1/au_760796.xlsx","au_760796")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HYPERLINK("./new_k5/query_cmdrels_weight_analyze/0.2_0.7_0.1/au_762846.xlsx","au_762846")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HYPERLINK("./new_k5/query_cmdrels_weight_analyze/0.2_0.7_0.1/au_767786.xlsx","au_767786")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HYPERLINK("./new_k5/query_cmdrels_weight_analyze/0.2_0.7_0.1/au_778906.xlsx","au_778906")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HYPERLINK("./new_k5/query_cmdrels_weight_analyze/0.2_0.7_0.1/au_818929.xlsx","au_818929")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HYPERLINK("./new_k5/query_cmdrels_weight_analyze/0.2_0.7_0.1/au_844876.xlsx","au_844876")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HYPERLINK("./new_k5/query_cmdrels_weight_analyze/0.2_0.7_0.1/au_85318.xlsx","au_85318")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HYPERLINK("./new_k5/query_cmdrels_weight_analyze/0.2_0.7_0.1/au_854332.xlsx","au_854332")</f>
        <v>au_854332</v>
      </c>
      <c r="B197">
        <v>1</v>
      </c>
      <c r="C197">
        <v>0</v>
      </c>
      <c r="D197">
        <v>1</v>
      </c>
      <c r="E197">
        <v>0.33333333333333331</v>
      </c>
      <c r="F197">
        <v>1</v>
      </c>
      <c r="G197">
        <v>0.33333333333333331</v>
      </c>
    </row>
    <row r="198" spans="1:7" x14ac:dyDescent="0.15">
      <c r="A198" t="str">
        <f>HYPERLINK("./new_k5/query_cmdrels_weight_analyze/0.2_0.7_0.1/au_854373.xlsx","au_854373")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HYPERLINK("./new_k5/query_cmdrels_weight_analyze/0.2_0.7_0.1/au_86843.xlsx","au_86843")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HYPERLINK("./new_k5/query_cmdrels_weight_analyze/0.2_0.7_0.1/au_88108.xlsx","au_88108")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</v>
      </c>
    </row>
    <row r="201" spans="1:7" x14ac:dyDescent="0.15">
      <c r="A201" t="str">
        <f>HYPERLINK("./new_k5/query_cmdrels_weight_analyze/0.2_0.7_0.1/au_90214.xlsx","au_90214")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HYPERLINK("./new_k5/query_cmdrels_weight_analyze/0.2_0.7_0.1/au_90339.xlsx","au_90339")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HYPERLINK("./new_k5/query_cmdrels_weight_analyze/0.2_0.7_0.1/au_91286.xlsx","au_91286")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HYPERLINK("./new_k5/query_cmdrels_weight_analyze/0.2_0.7_0.1/au_9135.xlsx","au_9135")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HYPERLINK("./new_k5/query_cmdrels_weight_analyze/0.2_0.7_0.1/au_935569.xlsx","au_935569")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HYPERLINK("./new_k5/query_cmdrels_weight_analyze/0.2_0.7_0.1/au_97936.xlsx","au_97936")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HYPERLINK("./new_k5/query_cmdrels_weight_analyze/0.2_0.7_0.1/so_10235778.xlsx","so_10235778")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HYPERLINK("./new_k5/query_cmdrels_weight_analyze/0.2_0.7_0.1/so_1045910.xlsx","so_1045910")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HYPERLINK("./new_k5/query_cmdrels_weight_analyze/0.2_0.7_0.1/so_10557360.xlsx","so_10557360")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HYPERLINK("./new_k5/query_cmdrels_weight_analyze/0.2_0.7_0.1/so_1058047.xlsx","so_1058047")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HYPERLINK("./new_k5/query_cmdrels_weight_analyze/0.2_0.7_0.1/so_10829402.xlsx","so_10829402")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HYPERLINK("./new_k5/query_cmdrels_weight_analyze/0.2_0.7_0.1/so_1088098.xlsx","so_1088098")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HYPERLINK("./new_k5/query_cmdrels_weight_analyze/0.2_0.7_0.1/so_10990949.xlsx","so_10990949")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HYPERLINK("./new_k5/query_cmdrels_weight_analyze/0.2_0.7_0.1/so_11211705.xlsx","so_11211705")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HYPERLINK("./new_k5/query_cmdrels_weight_analyze/0.2_0.7_0.1/so_112932.xlsx","so_112932")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HYPERLINK("./new_k5/query_cmdrels_weight_analyze/0.2_0.7_0.1/so_11392189.xlsx","so_11392189")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HYPERLINK("./new_k5/query_cmdrels_weight_analyze/0.2_0.7_0.1/so_1183183.xlsx","so_1183183")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HYPERLINK("./new_k5/query_cmdrels_weight_analyze/0.2_0.7_0.1/so_1194882.xlsx","so_1194882")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HYPERLINK("./new_k5/query_cmdrels_weight_analyze/0.2_0.7_0.1/so_12120935.xlsx","so_12120935")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HYPERLINK("./new_k5/query_cmdrels_weight_analyze/0.2_0.7_0.1/so_12313384.xlsx","so_12313384")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HYPERLINK("./new_k5/query_cmdrels_weight_analyze/0.2_0.7_0.1/so_12392598.xlsx","so_12392598")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HYPERLINK("./new_k5/query_cmdrels_weight_analyze/0.2_0.7_0.1/so_1241801.xlsx","so_1241801")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HYPERLINK("./new_k5/query_cmdrels_weight_analyze/0.2_0.7_0.1/so_12522269.xlsx","so_12522269")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HYPERLINK("./new_k5/query_cmdrels_weight_analyze/0.2_0.7_0.1/so_1293907.xlsx","so_1293907")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HYPERLINK("./new_k5/query_cmdrels_weight_analyze/0.2_0.7_0.1/so_13428910.xlsx","so_13428910")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HYPERLINK("./new_k5/query_cmdrels_weight_analyze/0.2_0.7_0.1/so_135688.xlsx","so_135688")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HYPERLINK("./new_k5/query_cmdrels_weight_analyze/0.2_0.7_0.1/so_13778273.xlsx","so_13778273")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HYPERLINK("./new_k5/query_cmdrels_weight_analyze/0.2_0.7_0.1/so_1405611.xlsx","so_1405611")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HYPERLINK("./new_k5/query_cmdrels_weight_analyze/0.2_0.7_0.1/so_14300794.xlsx","so_14300794")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HYPERLINK("./new_k5/query_cmdrels_weight_analyze/0.2_0.7_0.1/so_143791.xlsx","so_143791")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HYPERLINK("./new_k5/query_cmdrels_weight_analyze/0.2_0.7_0.1/so_14750650.xlsx","so_14750650")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HYPERLINK("./new_k5/query_cmdrels_weight_analyze/0.2_0.7_0.1/so_14978411.xlsx","so_14978411")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HYPERLINK("./new_k5/query_cmdrels_weight_analyze/0.2_0.7_0.1/so_15236308.xlsx","so_15236308")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HYPERLINK("./new_k5/query_cmdrels_weight_analyze/0.2_0.7_0.1/so_15286947.xlsx","so_15286947")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HYPERLINK("./new_k5/query_cmdrels_weight_analyze/0.2_0.7_0.1/so_15402770.xlsx","so_15402770")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HYPERLINK("./new_k5/query_cmdrels_weight_analyze/0.2_0.7_0.1/so_1570262.xlsx","so_1570262")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HYPERLINK("./new_k5/query_cmdrels_weight_analyze/0.2_0.7_0.1/so_1583219.xlsx","so_1583219")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HYPERLINK("./new_k5/query_cmdrels_weight_analyze/0.2_0.7_0.1/so_15872543.xlsx","so_15872543")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HYPERLINK("./new_k5/query_cmdrels_weight_analyze/0.2_0.7_0.1/so_16038087.xlsx","so_16038087")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HYPERLINK("./new_k5/query_cmdrels_weight_analyze/0.2_0.7_0.1/so_16212656.xlsx","so_16212656")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HYPERLINK("./new_k5/query_cmdrels_weight_analyze/0.2_0.7_0.1/so_16575419.xlsx","so_16575419")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HYPERLINK("./new_k5/query_cmdrels_weight_analyze/0.2_0.7_0.1/so_17582768.xlsx","so_17582768")</f>
        <v>so_17582768</v>
      </c>
      <c r="B242">
        <v>1</v>
      </c>
      <c r="C242">
        <v>0</v>
      </c>
      <c r="D242">
        <v>1</v>
      </c>
      <c r="E242">
        <v>0.33333333333333331</v>
      </c>
      <c r="F242">
        <v>1</v>
      </c>
      <c r="G242">
        <v>0.33333333333333331</v>
      </c>
    </row>
    <row r="243" spans="1:7" x14ac:dyDescent="0.15">
      <c r="A243" t="str">
        <f>HYPERLINK("./new_k5/query_cmdrels_weight_analyze/0.2_0.7_0.1/so_17607612.xlsx","so_17607612")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HYPERLINK("./new_k5/query_cmdrels_weight_analyze/0.2_0.7_0.1/so_17829785.xlsx","so_17829785")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HYPERLINK("./new_k5/query_cmdrels_weight_analyze/0.2_0.7_0.1/so_1839841.xlsx","so_1839841")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HYPERLINK("./new_k5/query_cmdrels_weight_analyze/0.2_0.7_0.1/so_18468716.xlsx","so_18468716")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HYPERLINK("./new_k5/query_cmdrels_weight_analyze/0.2_0.7_0.1/so_19196105.xlsx","so_19196105")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HYPERLINK("./new_k5/query_cmdrels_weight_analyze/0.2_0.7_0.1/so_19482123.xlsx","so_19482123")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HYPERLINK("./new_k5/query_cmdrels_weight_analyze/0.2_0.7_0.1/so_1975849.xlsx","so_1975849")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HYPERLINK("./new_k5/query_cmdrels_weight_analyze/0.2_0.7_0.1/so_212528.xlsx","so_212528")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HYPERLINK("./new_k5/query_cmdrels_weight_analyze/0.2_0.7_0.1/so_21620406.xlsx","so_21620406")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HYPERLINK("./new_k5/query_cmdrels_weight_analyze/0.2_0.7_0.1/so_23509348.xlsx","so_23509348")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HYPERLINK("./new_k5/query_cmdrels_weight_analyze/0.2_0.7_0.1/so_24058544.xlsx","so_24058544")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HYPERLINK("./new_k5/query_cmdrels_weight_analyze/0.2_0.7_0.1/so_24283097.xlsx","so_24283097")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HYPERLINK("./new_k5/query_cmdrels_weight_analyze/0.2_0.7_0.1/so_26256279.xlsx","so_26256279")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HYPERLINK("./new_k5/query_cmdrels_weight_analyze/0.2_0.7_0.1/so_26331651.xlsx","so_26331651")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HYPERLINK("./new_k5/query_cmdrels_weight_analyze/0.2_0.7_0.1/so_26988262.xlsx","so_26988262")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HYPERLINK("./new_k5/query_cmdrels_weight_analyze/0.2_0.7_0.1/so_27238411.xlsx","so_27238411")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HYPERLINK("./new_k5/query_cmdrels_weight_analyze/0.2_0.7_0.1/so_27943059.xlsx","so_27943059")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HYPERLINK("./new_k5/query_cmdrels_weight_analyze/0.2_0.7_0.1/so_28869004.xlsx","so_28869004")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HYPERLINK("./new_k5/query_cmdrels_weight_analyze/0.2_0.7_0.1/so_2973624.xlsx","so_2973624")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HYPERLINK("./new_k5/query_cmdrels_weight_analyze/0.2_0.7_0.1/so_30177455.xlsx","so_30177455")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HYPERLINK("./new_k5/query_cmdrels_weight_analyze/0.2_0.7_0.1/so_30251889.xlsx","so_30251889")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HYPERLINK("./new_k5/query_cmdrels_weight_analyze/0.2_0.7_0.1/so_305035.xlsx","so_305035")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HYPERLINK("./new_k5/query_cmdrels_weight_analyze/0.2_0.7_0.1/so_36249744.xlsx","so_36249744")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HYPERLINK("./new_k5/query_cmdrels_weight_analyze/0.2_0.7_0.1/so_3643848.xlsx","so_3643848")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HYPERLINK("./new_k5/query_cmdrels_weight_analyze/0.2_0.7_0.1/so_3667329.xlsx","so_3667329")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HYPERLINK("./new_k5/query_cmdrels_weight_analyze/0.2_0.7_0.1/so_369758.xlsx","so_369758")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HYPERLINK("./new_k5/query_cmdrels_weight_analyze/0.2_0.7_0.1/so_3756323.xlsx","so_3756323")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HYPERLINK("./new_k5/query_cmdrels_weight_analyze/0.2_0.7_0.1/so_3767267.xlsx","so_3767267")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HYPERLINK("./new_k5/query_cmdrels_weight_analyze/0.2_0.7_0.1/so_3833578.xlsx","so_3833578")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HYPERLINK("./new_k5/query_cmdrels_weight_analyze/0.2_0.7_0.1/so_3891076.xlsx","so_3891076")</f>
        <v>so_3891076</v>
      </c>
      <c r="B272">
        <v>1</v>
      </c>
      <c r="C272">
        <v>0</v>
      </c>
      <c r="D272">
        <v>1</v>
      </c>
      <c r="E272">
        <v>0.33333333333333331</v>
      </c>
      <c r="F272">
        <v>1</v>
      </c>
      <c r="G272">
        <v>0.33333333333333331</v>
      </c>
    </row>
    <row r="273" spans="1:7" x14ac:dyDescent="0.15">
      <c r="A273" t="str">
        <f>HYPERLINK("./new_k5/query_cmdrels_weight_analyze/0.2_0.7_0.1/so_3963085.xlsx","so_3963085")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HYPERLINK("./new_k5/query_cmdrels_weight_analyze/0.2_0.7_0.1/so_4325216.xlsx","so_4325216")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HYPERLINK("./new_k5/query_cmdrels_weight_analyze/0.2_0.7_0.1/so_448005.xlsx","so_448005")</f>
        <v>so_448005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</row>
    <row r="276" spans="1:7" x14ac:dyDescent="0.15">
      <c r="A276" t="str">
        <f>HYPERLINK("./new_k5/query_cmdrels_weight_analyze/0.2_0.7_0.1/so_4921879.xlsx","so_4921879")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HYPERLINK("./new_k5/query_cmdrels_weight_analyze/0.2_0.7_0.1/so_4922943.xlsx","so_4922943")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HYPERLINK("./new_k5/query_cmdrels_weight_analyze/0.2_0.7_0.1/so_5119946.xlsx","so_5119946")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HYPERLINK("./new_k5/query_cmdrels_weight_analyze/0.2_0.7_0.1/so_5164985.xlsx","so_5164985")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HYPERLINK("./new_k5/query_cmdrels_weight_analyze/0.2_0.7_0.1/so_5306153.xlsx","so_5306153")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HYPERLINK("./new_k5/query_cmdrels_weight_analyze/0.2_0.7_0.1/so_5566310.xlsx","so_5566310")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HYPERLINK("./new_k5/query_cmdrels_weight_analyze/0.2_0.7_0.1/so_5927369.xlsx","so_5927369")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HYPERLINK("./new_k5/query_cmdrels_weight_analyze/0.2_0.7_0.1/so_5947742.xlsx","so_5947742")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HYPERLINK("./new_k5/query_cmdrels_weight_analyze/0.2_0.7_0.1/so_614795.xlsx","so_614795")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HYPERLINK("./new_k5/query_cmdrels_weight_analyze/0.2_0.7_0.1/so_6207573.xlsx","so_6207573")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HYPERLINK("./new_k5/query_cmdrels_weight_analyze/0.2_0.7_0.1/so_6283167.xlsx","so_6283167")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HYPERLINK("./new_k5/query_cmdrels_weight_analyze/0.2_0.7_0.1/so_6329505.xlsx","so_6329505")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HYPERLINK("./new_k5/query_cmdrels_weight_analyze/0.2_0.7_0.1/so_6423532.xlsx","so_6423532")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HYPERLINK("./new_k5/query_cmdrels_weight_analyze/0.2_0.7_0.1/so_669438.xlsx","so_669438")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HYPERLINK("./new_k5/query_cmdrels_weight_analyze/0.2_0.7_0.1/so_7052875.xlsx","so_7052875")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HYPERLINK("./new_k5/query_cmdrels_weight_analyze/0.2_0.7_0.1/so_7221757.xlsx","so_7221757")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HYPERLINK("./new_k5/query_cmdrels_weight_analyze/0.2_0.7_0.1/so_750604.xlsx","so_750604")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HYPERLINK("./new_k5/query_cmdrels_weight_analyze/0.2_0.7_0.1/so_7575267.xlsx","so_7575267")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HYPERLINK("./new_k5/query_cmdrels_weight_analyze/0.2_0.7_0.1/so_7698488.xlsx","so_7698488")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HYPERLINK("./new_k5/query_cmdrels_weight_analyze/0.2_0.7_0.1/so_801095.xlsx","so_801095")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HYPERLINK("./new_k5/query_cmdrels_weight_analyze/0.2_0.7_0.1/so_8249705.xlsx","so_8249705")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HYPERLINK("./new_k5/query_cmdrels_weight_analyze/0.2_0.7_0.1/so_8423541.xlsx","so_8423541")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HYPERLINK("./new_k5/query_cmdrels_weight_analyze/0.2_0.7_0.1/so_8654051.xlsx","so_8654051")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HYPERLINK("./new_k5/query_cmdrels_weight_analyze/0.2_0.7_0.1/so_890262.xlsx","so_890262")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HYPERLINK("./new_k5/query_cmdrels_weight_analyze/0.2_0.7_0.1/so_893585.xlsx","so_893585")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HYPERLINK("./new_k5/query_cmdrels_weight_analyze/0.2_0.7_0.1/so_9223460.xlsx","so_9223460")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HYPERLINK("./new_k5/query_cmdrels_weight_analyze/0.2_0.7_0.1/so_9245638.xlsx","so_9245638")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HYPERLINK("./new_k5/query_cmdrels_weight_analyze/0.2_0.7_0.1/so_9304953.xlsx","so_9304953")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HYPERLINK("./new_k5/query_cmdrels_weight_analyze/0.2_0.7_0.1/so_9361816.xlsx","so_9361816")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HYPERLINK("./new_k5/query_cmdrels_weight_analyze/0.2_0.7_0.1/su_116617.xlsx","su_116617")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HYPERLINK("./new_k5/query_cmdrels_weight_analyze/0.2_0.7_0.1/su_120045.xlsx","su_120045")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HYPERLINK("./new_k5/query_cmdrels_weight_analyze/0.2_0.7_0.1/su_127863.xlsx","su_127863")</f>
        <v>su_127863</v>
      </c>
      <c r="B307">
        <v>0</v>
      </c>
      <c r="C307">
        <v>0</v>
      </c>
      <c r="D307">
        <v>0.5</v>
      </c>
      <c r="E307">
        <v>0.33333333333333331</v>
      </c>
      <c r="F307">
        <v>0.5</v>
      </c>
      <c r="G307">
        <v>0.33333333333333331</v>
      </c>
    </row>
    <row r="308" spans="1:7" x14ac:dyDescent="0.15">
      <c r="A308" t="str">
        <f>HYPERLINK("./new_k5/query_cmdrels_weight_analyze/0.2_0.7_0.1/su_135498.xlsx","su_135498")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HYPERLINK("./new_k5/query_cmdrels_weight_analyze/0.2_0.7_0.1/su_147027.xlsx","su_147027")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HYPERLINK("./new_k5/query_cmdrels_weight_analyze/0.2_0.7_0.1/su_151911.xlsx","su_151911")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HYPERLINK("./new_k5/query_cmdrels_weight_analyze/0.2_0.7_0.1/su_153415.xlsx","su_153415")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HYPERLINK("./new_k5/query_cmdrels_weight_analyze/0.2_0.7_0.1/su_156189.xlsx","su_156189")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HYPERLINK("./new_k5/query_cmdrels_weight_analyze/0.2_0.7_0.1/su_161531.xlsx","su_161531")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HYPERLINK("./new_k5/query_cmdrels_weight_analyze/0.2_0.7_0.1/su_204209.xlsx","su_204209")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HYPERLINK("./new_k5/query_cmdrels_weight_analyze/0.2_0.7_0.1/su_214390.xlsx","su_214390")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HYPERLINK("./new_k5/query_cmdrels_weight_analyze/0.2_0.7_0.1/su_215483.xlsx","su_215483")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HYPERLINK("./new_k5/query_cmdrels_weight_analyze/0.2_0.7_0.1/su_215504.xlsx","su_215504")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HYPERLINK("./new_k5/query_cmdrels_weight_analyze/0.2_0.7_0.1/su_227385.xlsx","su_227385")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HYPERLINK("./new_k5/query_cmdrels_weight_analyze/0.2_0.7_0.1/su_273254.xlsx","su_273254")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HYPERLINK("./new_k5/query_cmdrels_weight_analyze/0.2_0.7_0.1/su_294161.xlsx","su_294161")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HYPERLINK("./new_k5/query_cmdrels_weight_analyze/0.2_0.7_0.1/su_302396.xlsx","su_302396")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HYPERLINK("./new_k5/query_cmdrels_weight_analyze/0.2_0.7_0.1/su_303981.xlsx","su_303981")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HYPERLINK("./new_k5/query_cmdrels_weight_analyze/0.2_0.7_0.1/su_305128.xlsx","su_305128")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HYPERLINK("./new_k5/query_cmdrels_weight_analyze/0.2_0.7_0.1/su_31512.xlsx","su_31512")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HYPERLINK("./new_k5/query_cmdrels_weight_analyze/0.2_0.7_0.1/su_380520.xlsx","su_380520")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HYPERLINK("./new_k5/query_cmdrels_weight_analyze/0.2_0.7_0.1/su_38981.xlsx","su_38981")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HYPERLINK("./new_k5/query_cmdrels_weight_analyze/0.2_0.7_0.1/su_437330.xlsx","su_437330")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HYPERLINK("./new_k5/query_cmdrels_weight_analyze/0.2_0.7_0.1/su_441379.xlsx","su_441379")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HYPERLINK("./new_k5/query_cmdrels_weight_analyze/0.2_0.7_0.1/su_462788.xlsx","su_462788")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HYPERLINK("./new_k5/query_cmdrels_weight_analyze/0.2_0.7_0.1/su_626606.xlsx","su_626606")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HYPERLINK("./new_k5/query_cmdrels_weight_analyze/0.2_0.7_0.1/su_634469.xlsx","su_634469")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HYPERLINK("./new_k5/query_cmdrels_weight_analyze/0.2_0.7_0.1/su_638616.xlsx","su_638616")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HYPERLINK("./new_k5/query_cmdrels_weight_analyze/0.2_0.7_0.1/su_678113.xlsx","su_678113")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HYPERLINK("./new_k5/query_cmdrels_weight_analyze/0.2_0.7_0.1/su_686394.xlsx","su_686394")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HYPERLINK("./new_k5/query_cmdrels_weight_analyze/0.2_0.7_0.1/su_716795.xlsx","su_716795")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HYPERLINK("./new_k5/query_cmdrels_weight_analyze/0.2_0.7_0.1/su_758463.xlsx","su_758463")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HYPERLINK("./new_k5/query_cmdrels_weight_analyze/0.2_0.7_0.1/su_766437.xlsx","su_766437")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HYPERLINK("./new_k5/query_cmdrels_weight_analyze/0.2_0.7_0.1/su_904001.xlsx","su_904001")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HYPERLINK("./new_k5/query_cmdrels_weight_analyze/0.2_0.7_0.1/ul_100959.xlsx","ul_100959")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HYPERLINK("./new_k5/query_cmdrels_weight_analyze/0.2_0.7_0.1/ul_101073.xlsx","ul_101073")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HYPERLINK("./new_k5/query_cmdrels_weight_analyze/0.2_0.7_0.1/ul_101237.xlsx","ul_101237")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HYPERLINK("./new_k5/query_cmdrels_weight_analyze/0.2_0.7_0.1/ul_102752.xlsx","ul_102752")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HYPERLINK("./new_k5/query_cmdrels_weight_analyze/0.2_0.7_0.1/ul_108174.xlsx","ul_108174")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HYPERLINK("./new_k5/query_cmdrels_weight_analyze/0.2_0.7_0.1/ul_109536.xlsx","ul_109536")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HYPERLINK("./new_k5/query_cmdrels_weight_analyze/0.2_0.7_0.1/ul_112050.xlsx","ul_112050")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HYPERLINK("./new_k5/query_cmdrels_weight_analyze/0.2_0.7_0.1/ul_116070.xlsx","ul_116070")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HYPERLINK("./new_k5/query_cmdrels_weight_analyze/0.2_0.7_0.1/ul_11851.xlsx","ul_11851")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HYPERLINK("./new_k5/query_cmdrels_weight_analyze/0.2_0.7_0.1/ul_119126.xlsx","ul_119126")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HYPERLINK("./new_k5/query_cmdrels_weight_analyze/0.2_0.7_0.1/ul_121718.xlsx","ul_121718")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HYPERLINK("./new_k5/query_cmdrels_weight_analyze/0.2_0.7_0.1/ul_12227.xlsx","ul_12227")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HYPERLINK("./new_k5/query_cmdrels_weight_analyze/0.2_0.7_0.1/ul_12453.xlsx","ul_12453")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HYPERLINK("./new_k5/query_cmdrels_weight_analyze/0.2_0.7_0.1/ul_12535.xlsx","ul_12535")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HYPERLINK("./new_k5/query_cmdrels_weight_analyze/0.2_0.7_0.1/ul_127066.xlsx","ul_127066")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HYPERLINK("./new_k5/query_cmdrels_weight_analyze/0.2_0.7_0.1/ul_128953.xlsx","ul_128953")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HYPERLINK("./new_k5/query_cmdrels_weight_analyze/0.2_0.7_0.1/ul_134829.xlsx","ul_134829")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HYPERLINK("./new_k5/query_cmdrels_weight_analyze/0.2_0.7_0.1/ul_136371.xlsx","ul_136371")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HYPERLINK("./new_k5/query_cmdrels_weight_analyze/0.2_0.7_0.1/ul_136884.xlsx","ul_136884")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HYPERLINK("./new_k5/query_cmdrels_weight_analyze/0.2_0.7_0.1/ul_138398.xlsx","ul_138398")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HYPERLINK("./new_k5/query_cmdrels_weight_analyze/0.2_0.7_0.1/ul_139271.xlsx","ul_139271")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HYPERLINK("./new_k5/query_cmdrels_weight_analyze/0.2_0.7_0.1/ul_140482.xlsx","ul_140482")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HYPERLINK("./new_k5/query_cmdrels_weight_analyze/0.2_0.7_0.1/ul_14191.xlsx","ul_14191")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HYPERLINK("./new_k5/query_cmdrels_weight_analyze/0.2_0.7_0.1/ul_145929.xlsx","ul_145929")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HYPERLINK("./new_k5/query_cmdrels_weight_analyze/0.2_0.7_0.1/ul_148985.xlsx","ul_148985")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HYPERLINK("./new_k5/query_cmdrels_weight_analyze/0.2_0.7_0.1/ul_15405.xlsx","ul_15405")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HYPERLINK("./new_k5/query_cmdrels_weight_analyze/0.2_0.7_0.1/ul_155551.xlsx","ul_155551")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HYPERLINK("./new_k5/query_cmdrels_weight_analyze/0.2_0.7_0.1/ul_159672.xlsx","ul_159672")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HYPERLINK("./new_k5/query_cmdrels_weight_analyze/0.2_0.7_0.1/ul_163845.xlsx","ul_163845")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HYPERLINK("./new_k5/query_cmdrels_weight_analyze/0.2_0.7_0.1/ul_16407.xlsx","ul_16407")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HYPERLINK("./new_k5/query_cmdrels_weight_analyze/0.2_0.7_0.1/ul_166558.xlsx","ul_166558")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HYPERLINK("./new_k5/query_cmdrels_weight_analyze/0.2_0.7_0.1/ul_171314.xlsx","ul_171314")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HYPERLINK("./new_k5/query_cmdrels_weight_analyze/0.2_0.7_0.1/ul_182032.xlsx","ul_182032")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HYPERLINK("./new_k5/query_cmdrels_weight_analyze/0.2_0.7_0.1/ul_19344.xlsx","ul_19344")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HYPERLINK("./new_k5/query_cmdrels_weight_analyze/0.2_0.7_0.1/ul_19369.xlsx","ul_19369")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HYPERLINK("./new_k5/query_cmdrels_weight_analyze/0.2_0.7_0.1/ul_19485.xlsx","ul_19485")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HYPERLINK("./new_k5/query_cmdrels_weight_analyze/0.2_0.7_0.1/ul_20370.xlsx","ul_20370")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HYPERLINK("./new_k5/query_cmdrels_weight_analyze/0.2_0.7_0.1/ul_211817.xlsx","ul_211817")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HYPERLINK("./new_k5/query_cmdrels_weight_analyze/0.2_0.7_0.1/ul_212925.xlsx","ul_212925")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HYPERLINK("./new_k5/query_cmdrels_weight_analyze/0.2_0.7_0.1/ul_21471.xlsx","ul_21471")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0.25</v>
      </c>
      <c r="G378">
        <v>0</v>
      </c>
    </row>
    <row r="379" spans="1:7" x14ac:dyDescent="0.15">
      <c r="A379" t="str">
        <f>HYPERLINK("./new_k5/query_cmdrels_weight_analyze/0.2_0.7_0.1/ul_22545.xlsx","ul_22545")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HYPERLINK("./new_k5/query_cmdrels_weight_analyze/0.2_0.7_0.1/ul_230481.xlsx","ul_230481")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HYPERLINK("./new_k5/query_cmdrels_weight_analyze/0.2_0.7_0.1/ul_230673.xlsx","ul_230673")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HYPERLINK("./new_k5/query_cmdrels_weight_analyze/0.2_0.7_0.1/ul_230800.xlsx","ul_230800")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HYPERLINK("./new_k5/query_cmdrels_weight_analyze/0.2_0.7_0.1/ul_232384.xlsx","ul_232384")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HYPERLINK("./new_k5/query_cmdrels_weight_analyze/0.2_0.7_0.1/ul_24441.xlsx","ul_24441")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HYPERLINK("./new_k5/query_cmdrels_weight_analyze/0.2_0.7_0.1/ul_246535.xlsx","ul_246535")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HYPERLINK("./new_k5/query_cmdrels_weight_analyze/0.2_0.7_0.1/ul_259791.xlsx","ul_259791")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</v>
      </c>
    </row>
    <row r="387" spans="1:7" x14ac:dyDescent="0.15">
      <c r="A387" t="str">
        <f>HYPERLINK("./new_k5/query_cmdrels_weight_analyze/0.2_0.7_0.1/ul_273971.xlsx","ul_273971")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HYPERLINK("./new_k5/query_cmdrels_weight_analyze/0.2_0.7_0.1/ul_28553.xlsx","ul_28553")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HYPERLINK("./new_k5/query_cmdrels_weight_analyze/0.2_0.7_0.1/ul_288521.xlsx","ul_288521")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HYPERLINK("./new_k5/query_cmdrels_weight_analyze/0.2_0.7_0.1/ul_32290.xlsx","ul_32290")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HYPERLINK("./new_k5/query_cmdrels_weight_analyze/0.2_0.7_0.1/ul_328882.xlsx","ul_328882")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HYPERLINK("./new_k5/query_cmdrels_weight_analyze/0.2_0.7_0.1/ul_35131.xlsx","ul_35131")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HYPERLINK("./new_k5/query_cmdrels_weight_analyze/0.2_0.7_0.1/ul_35333.xlsx","ul_35333")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HYPERLINK("./new_k5/query_cmdrels_weight_analyze/0.2_0.7_0.1/ul_35711.xlsx","ul_35711")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HYPERLINK("./new_k5/query_cmdrels_weight_analyze/0.2_0.7_0.1/ul_3575.xlsx","ul_3575")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HYPERLINK("./new_k5/query_cmdrels_weight_analyze/0.2_0.7_0.1/ul_35832.xlsx","ul_35832")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HYPERLINK("./new_k5/query_cmdrels_weight_analyze/0.2_0.7_0.1/ul_370318.xlsx","ul_370318")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HYPERLINK("./new_k5/query_cmdrels_weight_analyze/0.2_0.7_0.1/ul_37329.xlsx","ul_37329")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HYPERLINK("./new_k5/query_cmdrels_weight_analyze/0.2_0.7_0.1/ul_38209.xlsx","ul_38209")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HYPERLINK("./new_k5/query_cmdrels_weight_analyze/0.2_0.7_0.1/ul_41246.xlsx","ul_41246")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HYPERLINK("./new_k5/query_cmdrels_weight_analyze/0.2_0.7_0.1/ul_41362.xlsx","ul_41362")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HYPERLINK("./new_k5/query_cmdrels_weight_analyze/0.2_0.7_0.1/ul_48200.xlsx","ul_48200")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HYPERLINK("./new_k5/query_cmdrels_weight_analyze/0.2_0.7_0.1/ul_50098.xlsx","ul_50098")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HYPERLINK("./new_k5/query_cmdrels_weight_analyze/0.2_0.7_0.1/ul_50785.xlsx","ul_50785")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HYPERLINK("./new_k5/query_cmdrels_weight_analyze/0.2_0.7_0.1/ul_5085.xlsx","ul_5085")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HYPERLINK("./new_k5/query_cmdrels_weight_analyze/0.2_0.7_0.1/ul_53737.xlsx","ul_53737")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HYPERLINK("./new_k5/query_cmdrels_weight_analyze/0.2_0.7_0.1/ul_55125.xlsx","ul_55125")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HYPERLINK("./new_k5/query_cmdrels_weight_analyze/0.2_0.7_0.1/ul_56453.xlsx","ul_56453")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HYPERLINK("./new_k5/query_cmdrels_weight_analyze/0.2_0.7_0.1/ul_63648.xlsx","ul_63648")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HYPERLINK("./new_k5/query_cmdrels_weight_analyze/0.2_0.7_0.1/ul_6402.xlsx","ul_6402")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HYPERLINK("./new_k5/query_cmdrels_weight_analyze/0.2_0.7_0.1/ul_65106.xlsx","ul_65106")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HYPERLINK("./new_k5/query_cmdrels_weight_analyze/0.2_0.7_0.1/ul_65932.xlsx","ul_65932")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HYPERLINK("./new_k5/query_cmdrels_weight_analyze/0.2_0.7_0.1/ul_6596.xlsx","ul_6596")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HYPERLINK("./new_k5/query_cmdrels_weight_analyze/0.2_0.7_0.1/ul_67503.xlsx","ul_67503")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HYPERLINK("./new_k5/query_cmdrels_weight_analyze/0.2_0.7_0.1/ul_67592.xlsx","ul_67592")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</v>
      </c>
    </row>
    <row r="416" spans="1:7" x14ac:dyDescent="0.15">
      <c r="A416" t="str">
        <f>HYPERLINK("./new_k5/query_cmdrels_weight_analyze/0.2_0.7_0.1/ul_70581.xlsx","ul_70581")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HYPERLINK("./new_k5/query_cmdrels_weight_analyze/0.2_0.7_0.1/ul_70614.xlsx","ul_70614")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HYPERLINK("./new_k5/query_cmdrels_weight_analyze/0.2_0.7_0.1/ul_71465.xlsx","ul_71465")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HYPERLINK("./new_k5/query_cmdrels_weight_analyze/0.2_0.7_0.1/ul_7226.xlsx","ul_7226")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HYPERLINK("./new_k5/query_cmdrels_weight_analyze/0.2_0.7_0.1/ul_78182.xlsx","ul_78182")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HYPERLINK("./new_k5/query_cmdrels_weight_analyze/0.2_0.7_0.1/ul_79678.xlsx","ul_79678")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HYPERLINK("./new_k5/query_cmdrels_weight_analyze/0.2_0.7_0.1/ul_79702.xlsx","ul_79702")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HYPERLINK("./new_k5/query_cmdrels_weight_analyze/0.2_0.7_0.1/ul_83593.xlsx","ul_83593")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HYPERLINK("./new_k5/query_cmdrels_weight_analyze/0.2_0.7_0.1/ul_84381.xlsx","ul_84381")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HYPERLINK("./new_k5/query_cmdrels_weight_analyze/0.2_0.7_0.1/ul_85180.xlsx","ul_85180")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HYPERLINK("./new_k5/query_cmdrels_weight_analyze/0.2_0.7_0.1/ul_86071.xlsx","ul_86071")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HYPERLINK("./new_k5/query_cmdrels_weight_analyze/0.2_0.7_0.1/ul_86729.xlsx","ul_86729")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HYPERLINK("./new_k5/query_cmdrels_weight_analyze/0.2_0.7_0.1/ul_88824.xlsx","ul_88824")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HYPERLINK("./new_k5/query_cmdrels_weight_analyze/0.2_0.7_0.1/ul_8945.xlsx","ul_8945")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HYPERLINK("./new_k5/query_cmdrels_weight_analyze/0.2_0.7_0.1/ul_89933.xlsx","ul_89933")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HYPERLINK("./new_k5/query_cmdrels_weight_analyze/0.2_0.7_0.1/ul_91297.xlsx","ul_91297")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HYPERLINK("./new_k5/query_cmdrels_weight_analyze/0.2_0.7_0.1/ul_9252.xlsx","ul_9252")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HYPERLINK("./new_k5/query_cmdrels_weight_analyze/0.2_0.7_0.1/ul_92560.xlsx","ul_92560")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HYPERLINK("./new_k5/query_cmdrels_weight_analyze/0.2_0.7_0.1/ul_92799.xlsx","ul_92799")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HYPERLINK("./new_k5/query_cmdrels_weight_analyze/0.2_0.7_0.1/ul_93139.xlsx","ul_93139")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HYPERLINK("./new_k5/query_cmdrels_weight_analyze/0.2_0.7_0.1/ul_98461.xlsx","ul_98461")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HYPERLINK("./new_k5/query_cmdrels_weight_analyze/0.3_0.1_0.6/au_102733.xlsx","au_102733")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HYPERLINK("./new_k5/query_cmdrels_weight_analyze/0.3_0.1_0.6/au_1029436.xlsx","au_1029436")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HYPERLINK("./new_k5/query_cmdrels_weight_analyze/0.3_0.1_0.6/au_1029502.xlsx","au_1029502")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HYPERLINK("./new_k5/query_cmdrels_weight_analyze/0.3_0.1_0.6/au_1029531.xlsx","au_1029531")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HYPERLINK("./new_k5/query_cmdrels_weight_analyze/0.3_0.1_0.6/au_104542.xlsx","au_104542")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HYPERLINK("./new_k5/query_cmdrels_weight_analyze/0.3_0.1_0.6/au_109070.xlsx","au_109070")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HYPERLINK("./new_k5/query_cmdrels_weight_analyze/0.3_0.1_0.6/au_109381.xlsx","au_109381")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HYPERLINK("./new_k5/query_cmdrels_weight_analyze/0.3_0.1_0.6/au_110477.xlsx","au_110477")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HYPERLINK("./new_k5/query_cmdrels_weight_analyze/0.3_0.1_0.6/au_111678.xlsx","au_111678")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HYPERLINK("./new_k5/query_cmdrels_weight_analyze/0.3_0.1_0.6/au_112512.xlsx","au_112512")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HYPERLINK("./new_k5/query_cmdrels_weight_analyze/0.3_0.1_0.6/au_115369.xlsx","au_115369")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HYPERLINK("./new_k5/query_cmdrels_weight_analyze/0.3_0.1_0.6/au_11789.xlsx","au_11789")</f>
        <v>au_11789</v>
      </c>
      <c r="B14">
        <v>0</v>
      </c>
      <c r="C14">
        <v>0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HYPERLINK("./new_k5/query_cmdrels_weight_analyze/0.3_0.1_0.6/au_117950.xlsx","au_117950")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</v>
      </c>
    </row>
    <row r="16" spans="1:7" x14ac:dyDescent="0.15">
      <c r="A16" t="str">
        <f>HYPERLINK("./new_k5/query_cmdrels_weight_analyze/0.3_0.1_0.6/au_122113.xlsx","au_122113")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HYPERLINK("./new_k5/query_cmdrels_weight_analyze/0.3_0.1_0.6/au_123798.xlsx","au_123798")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HYPERLINK("./new_k5/query_cmdrels_weight_analyze/0.3_0.1_0.6/au_125257.xlsx","au_125257")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HYPERLINK("./new_k5/query_cmdrels_weight_analyze/0.3_0.1_0.6/au_126153.xlsx","au_126153")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HYPERLINK("./new_k5/query_cmdrels_weight_analyze/0.3_0.1_0.6/au_127326.xlsx","au_127326")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HYPERLINK("./new_k5/query_cmdrels_weight_analyze/0.3_0.1_0.6/au_128463.xlsx","au_128463")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HYPERLINK("./new_k5/query_cmdrels_weight_analyze/0.3_0.1_0.6/au_130393.xlsx","au_130393")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HYPERLINK("./new_k5/query_cmdrels_weight_analyze/0.3_0.1_0.6/au_131570.xlsx","au_131570")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HYPERLINK("./new_k5/query_cmdrels_weight_analyze/0.3_0.1_0.6/au_133318.xlsx","au_133318")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HYPERLINK("./new_k5/query_cmdrels_weight_analyze/0.3_0.1_0.6/au_133343.xlsx","au_133343")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HYPERLINK("./new_k5/query_cmdrels_weight_analyze/0.3_0.1_0.6/au_133389.xlsx","au_133389")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HYPERLINK("./new_k5/query_cmdrels_weight_analyze/0.3_0.1_0.6/au_141277.xlsx","au_141277")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HYPERLINK("./new_k5/query_cmdrels_weight_analyze/0.3_0.1_0.6/au_143819.xlsx","au_143819")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HYPERLINK("./new_k5/query_cmdrels_weight_analyze/0.3_0.1_0.6/au_145935.xlsx","au_145935")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HYPERLINK("./new_k5/query_cmdrels_weight_analyze/0.3_0.1_0.6/au_147241.xlsx","au_147241")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HYPERLINK("./new_k5/query_cmdrels_weight_analyze/0.3_0.1_0.6/au_147800.xlsx","au_147800")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HYPERLINK("./new_k5/query_cmdrels_weight_analyze/0.3_0.1_0.6/au_148321.xlsx","au_148321")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HYPERLINK("./new_k5/query_cmdrels_weight_analyze/0.3_0.1_0.6/au_148638.xlsx","au_148638")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HYPERLINK("./new_k5/query_cmdrels_weight_analyze/0.3_0.1_0.6/au_151049.xlsx","au_151049")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HYPERLINK("./new_k5/query_cmdrels_weight_analyze/0.3_0.1_0.6/au_151941.xlsx","au_151941")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HYPERLINK("./new_k5/query_cmdrels_weight_analyze/0.3_0.1_0.6/au_152297.xlsx","au_152297")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HYPERLINK("./new_k5/query_cmdrels_weight_analyze/0.3_0.1_0.6/au_153976.xlsx","au_153976")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HYPERLINK("./new_k5/query_cmdrels_weight_analyze/0.3_0.1_0.6/au_154431.xlsx","au_154431")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HYPERLINK("./new_k5/query_cmdrels_weight_analyze/0.3_0.1_0.6/au_159708.xlsx","au_159708")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HYPERLINK("./new_k5/query_cmdrels_weight_analyze/0.3_0.1_0.6/au_160869.xlsx","au_160869")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HYPERLINK("./new_k5/query_cmdrels_weight_analyze/0.3_0.1_0.6/au_161313.xlsx","au_161313")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HYPERLINK("./new_k5/query_cmdrels_weight_analyze/0.3_0.1_0.6/au_162075.xlsx","au_162075")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HYPERLINK("./new_k5/query_cmdrels_weight_analyze/0.3_0.1_0.6/au_16277.xlsx","au_16277")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HYPERLINK("./new_k5/query_cmdrels_weight_analyze/0.3_0.1_0.6/au_163155.xlsx","au_163155")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HYPERLINK("./new_k5/query_cmdrels_weight_analyze/0.3_0.1_0.6/au_164473.xlsx","au_164473")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0.2</v>
      </c>
    </row>
    <row r="46" spans="1:7" x14ac:dyDescent="0.15">
      <c r="A46" t="str">
        <f>HYPERLINK("./new_k5/query_cmdrels_weight_analyze/0.3_0.1_0.6/au_16584.xlsx","au_16584")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HYPERLINK("./new_k5/query_cmdrels_weight_analyze/0.3_0.1_0.6/au_166420.xlsx","au_166420")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HYPERLINK("./new_k5/query_cmdrels_weight_analyze/0.3_0.1_0.6/au_169473.xlsx","au_169473")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HYPERLINK("./new_k5/query_cmdrels_weight_analyze/0.3_0.1_0.6/au_169516.xlsx","au_169516")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HYPERLINK("./new_k5/query_cmdrels_weight_analyze/0.3_0.1_0.6/au_174292.xlsx","au_174292")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HYPERLINK("./new_k5/query_cmdrels_weight_analyze/0.3_0.1_0.6/au_178481.xlsx","au_178481")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HYPERLINK("./new_k5/query_cmdrels_weight_analyze/0.3_0.1_0.6/au_180925.xlsx","au_180925")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HYPERLINK("./new_k5/query_cmdrels_weight_analyze/0.3_0.1_0.6/au_187888.xlsx","au_187888")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HYPERLINK("./new_k5/query_cmdrels_weight_analyze/0.3_0.1_0.6/au_191390.xlsx","au_191390")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HYPERLINK("./new_k5/query_cmdrels_weight_analyze/0.3_0.1_0.6/au_192798.xlsx","au_192798")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HYPERLINK("./new_k5/query_cmdrels_weight_analyze/0.3_0.1_0.6/au_201775.xlsx","au_201775")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HYPERLINK("./new_k5/query_cmdrels_weight_analyze/0.3_0.1_0.6/au_204166.xlsx","au_204166")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HYPERLINK("./new_k5/query_cmdrels_weight_analyze/0.3_0.1_0.6/au_207447.xlsx","au_207447")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HYPERLINK("./new_k5/query_cmdrels_weight_analyze/0.3_0.1_0.6/au_210680.xlsx","au_210680")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HYPERLINK("./new_k5/query_cmdrels_weight_analyze/0.3_0.1_0.6/au_214246.xlsx","au_214246")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HYPERLINK("./new_k5/query_cmdrels_weight_analyze/0.3_0.1_0.6/au_214643.xlsx","au_214643")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HYPERLINK("./new_k5/query_cmdrels_weight_analyze/0.3_0.1_0.6/au_2194.xlsx","au_2194")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HYPERLINK("./new_k5/query_cmdrels_weight_analyze/0.3_0.1_0.6/au_221962.xlsx","au_221962")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HYPERLINK("./new_k5/query_cmdrels_weight_analyze/0.3_0.1_0.6/au_22608.xlsx","au_22608")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HYPERLINK("./new_k5/query_cmdrels_weight_analyze/0.3_0.1_0.6/au_230698.xlsx","au_230698")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HYPERLINK("./new_k5/query_cmdrels_weight_analyze/0.3_0.1_0.6/au_232442.xlsx","au_232442")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HYPERLINK("./new_k5/query_cmdrels_weight_analyze/0.3_0.1_0.6/au_233378.xlsx","au_233378")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HYPERLINK("./new_k5/query_cmdrels_weight_analyze/0.3_0.1_0.6/au_24027.xlsx","au_24027")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HYPERLINK("./new_k5/query_cmdrels_weight_analyze/0.3_0.1_0.6/au_246647.xlsx","au_246647")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HYPERLINK("./new_k5/query_cmdrels_weight_analyze/0.3_0.1_0.6/au_254424.xlsx","au_254424")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HYPERLINK("./new_k5/query_cmdrels_weight_analyze/0.3_0.1_0.6/au_255890.xlsx","au_255890")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HYPERLINK("./new_k5/query_cmdrels_weight_analyze/0.3_0.1_0.6/au_257248.xlsx","au_257248")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HYPERLINK("./new_k5/query_cmdrels_weight_analyze/0.3_0.1_0.6/au_259354.xlsx","au_259354")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HYPERLINK("./new_k5/query_cmdrels_weight_analyze/0.3_0.1_0.6/au_263378.xlsx","au_263378")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HYPERLINK("./new_k5/query_cmdrels_weight_analyze/0.3_0.1_0.6/au_264215.xlsx","au_264215")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HYPERLINK("./new_k5/query_cmdrels_weight_analyze/0.3_0.1_0.6/au_265176.xlsx","au_265176")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HYPERLINK("./new_k5/query_cmdrels_weight_analyze/0.3_0.1_0.6/au_275704.xlsx","au_275704")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HYPERLINK("./new_k5/query_cmdrels_weight_analyze/0.3_0.1_0.6/au_276669.xlsx","au_276669")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HYPERLINK("./new_k5/query_cmdrels_weight_analyze/0.3_0.1_0.6/au_277565.xlsx","au_277565")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HYPERLINK("./new_k5/query_cmdrels_weight_analyze/0.3_0.1_0.6/au_278403.xlsx","au_278403")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HYPERLINK("./new_k5/query_cmdrels_weight_analyze/0.3_0.1_0.6/au_28039.xlsx","au_28039")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HYPERLINK("./new_k5/query_cmdrels_weight_analyze/0.3_0.1_0.6/au_281509.xlsx","au_281509")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HYPERLINK("./new_k5/query_cmdrels_weight_analyze/0.3_0.1_0.6/au_282806.xlsx","au_282806")</f>
        <v>au_282806</v>
      </c>
      <c r="B83">
        <v>0</v>
      </c>
      <c r="C83">
        <v>0</v>
      </c>
      <c r="D83">
        <v>0.5</v>
      </c>
      <c r="E83">
        <v>0</v>
      </c>
      <c r="F83">
        <v>0.5</v>
      </c>
      <c r="G83">
        <v>0.25</v>
      </c>
    </row>
    <row r="84" spans="1:7" x14ac:dyDescent="0.15">
      <c r="A84" t="str">
        <f>HYPERLINK("./new_k5/query_cmdrels_weight_analyze/0.3_0.1_0.6/au_283559.xlsx","au_283559")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HYPERLINK("./new_k5/query_cmdrels_weight_analyze/0.3_0.1_0.6/au_285539.xlsx","au_285539")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HYPERLINK("./new_k5/query_cmdrels_weight_analyze/0.3_0.1_0.6/au_287532.xlsx","au_287532")</f>
        <v>au_287532</v>
      </c>
      <c r="B86">
        <v>0</v>
      </c>
      <c r="C86">
        <v>0</v>
      </c>
      <c r="D86">
        <v>0</v>
      </c>
      <c r="E86">
        <v>0.5</v>
      </c>
      <c r="F86">
        <v>0</v>
      </c>
      <c r="G86">
        <v>0.5</v>
      </c>
    </row>
    <row r="87" spans="1:7" x14ac:dyDescent="0.15">
      <c r="A87" t="str">
        <f>HYPERLINK("./new_k5/query_cmdrels_weight_analyze/0.3_0.1_0.6/au_294257.xlsx","au_294257")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HYPERLINK("./new_k5/query_cmdrels_weight_analyze/0.3_0.1_0.6/au_296155.xlsx","au_296155")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HYPERLINK("./new_k5/query_cmdrels_weight_analyze/0.3_0.1_0.6/au_299975.xlsx","au_299975")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HYPERLINK("./new_k5/query_cmdrels_weight_analyze/0.3_0.1_0.6/au_301096.xlsx","au_301096")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HYPERLINK("./new_k5/query_cmdrels_weight_analyze/0.3_0.1_0.6/au_303593.xlsx","au_303593")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HYPERLINK("./new_k5/query_cmdrels_weight_analyze/0.3_0.1_0.6/au_303849.xlsx","au_303849")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HYPERLINK("./new_k5/query_cmdrels_weight_analyze/0.3_0.1_0.6/au_307541.xlsx","au_307541")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HYPERLINK("./new_k5/query_cmdrels_weight_analyze/0.3_0.1_0.6/au_307688.xlsx","au_307688")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HYPERLINK("./new_k5/query_cmdrels_weight_analyze/0.3_0.1_0.6/au_309047.xlsx","au_309047")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HYPERLINK("./new_k5/query_cmdrels_weight_analyze/0.3_0.1_0.6/au_311558.xlsx","au_311558")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HYPERLINK("./new_k5/query_cmdrels_weight_analyze/0.3_0.1_0.6/au_318973.xlsx","au_318973")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HYPERLINK("./new_k5/query_cmdrels_weight_analyze/0.3_0.1_0.6/au_3205.xlsx","au_3205")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HYPERLINK("./new_k5/query_cmdrels_weight_analyze/0.3_0.1_0.6/au_323131.xlsx","au_323131")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HYPERLINK("./new_k5/query_cmdrels_weight_analyze/0.3_0.1_0.6/au_323392.xlsx","au_323392")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HYPERLINK("./new_k5/query_cmdrels_weight_analyze/0.3_0.1_0.6/au_325368.xlsx","au_325368")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HYPERLINK("./new_k5/query_cmdrels_weight_analyze/0.3_0.1_0.6/au_328162.xlsx","au_328162")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HYPERLINK("./new_k5/query_cmdrels_weight_analyze/0.3_0.1_0.6/au_330148.xlsx","au_330148")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HYPERLINK("./new_k5/query_cmdrels_weight_analyze/0.3_0.1_0.6/au_332315.xlsx","au_332315")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HYPERLINK("./new_k5/query_cmdrels_weight_analyze/0.3_0.1_0.6/au_334081.xlsx","au_334081")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HYPERLINK("./new_k5/query_cmdrels_weight_analyze/0.3_0.1_0.6/au_34077.xlsx","au_34077")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HYPERLINK("./new_k5/query_cmdrels_weight_analyze/0.3_0.1_0.6/au_341428.xlsx","au_341428")</f>
        <v>au_341428</v>
      </c>
      <c r="B107">
        <v>1</v>
      </c>
      <c r="C107">
        <v>0</v>
      </c>
      <c r="D107">
        <v>1</v>
      </c>
      <c r="E107">
        <v>0.5</v>
      </c>
      <c r="F107">
        <v>1</v>
      </c>
      <c r="G107">
        <v>0.5</v>
      </c>
    </row>
    <row r="108" spans="1:7" x14ac:dyDescent="0.15">
      <c r="A108" t="str">
        <f>HYPERLINK("./new_k5/query_cmdrels_weight_analyze/0.3_0.1_0.6/au_341584.xlsx","au_341584")</f>
        <v>au_341584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</row>
    <row r="109" spans="1:7" x14ac:dyDescent="0.15">
      <c r="A109" t="str">
        <f>HYPERLINK("./new_k5/query_cmdrels_weight_analyze/0.3_0.1_0.6/au_346864.xlsx","au_346864")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HYPERLINK("./new_k5/query_cmdrels_weight_analyze/0.3_0.1_0.6/au_351765.xlsx","au_351765")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HYPERLINK("./new_k5/query_cmdrels_weight_analyze/0.3_0.1_0.6/au_35922.xlsx","au_35922")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HYPERLINK("./new_k5/query_cmdrels_weight_analyze/0.3_0.1_0.6/au_359856.xlsx","au_359856")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HYPERLINK("./new_k5/query_cmdrels_weight_analyze/0.3_0.1_0.6/au_360423.xlsx","au_360423")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HYPERLINK("./new_k5/query_cmdrels_weight_analyze/0.3_0.1_0.6/au_36287.xlsx","au_36287")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HYPERLINK("./new_k5/query_cmdrels_weight_analyze/0.3_0.1_0.6/au_366742.xlsx","au_366742")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0.2</v>
      </c>
    </row>
    <row r="116" spans="1:7" x14ac:dyDescent="0.15">
      <c r="A116" t="str">
        <f>HYPERLINK("./new_k5/query_cmdrels_weight_analyze/0.3_0.1_0.6/au_377937.xlsx","au_377937")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HYPERLINK("./new_k5/query_cmdrels_weight_analyze/0.3_0.1_0.6/au_383997.xlsx","au_383997")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HYPERLINK("./new_k5/query_cmdrels_weight_analyze/0.3_0.1_0.6/au_3883.xlsx","au_3883")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HYPERLINK("./new_k5/query_cmdrels_weight_analyze/0.3_0.1_0.6/au_396883.xlsx","au_396883")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HYPERLINK("./new_k5/query_cmdrels_weight_analyze/0.3_0.1_0.6/au_39760.xlsx","au_39760")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HYPERLINK("./new_k5/query_cmdrels_weight_analyze/0.3_0.1_0.6/au_398818.xlsx","au_398818")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HYPERLINK("./new_k5/query_cmdrels_weight_analyze/0.3_0.1_0.6/au_400807.xlsx","au_400807")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HYPERLINK("./new_k5/query_cmdrels_weight_analyze/0.3_0.1_0.6/au_408611.xlsx","au_408611")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HYPERLINK("./new_k5/query_cmdrels_weight_analyze/0.3_0.1_0.6/au_414737.xlsx","au_414737")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HYPERLINK("./new_k5/query_cmdrels_weight_analyze/0.3_0.1_0.6/au_420722.xlsx","au_420722")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HYPERLINK("./new_k5/query_cmdrels_weight_analyze/0.3_0.1_0.6/au_423942.xlsx","au_423942")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HYPERLINK("./new_k5/query_cmdrels_weight_analyze/0.3_0.1_0.6/au_430382.xlsx","au_430382")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HYPERLINK("./new_k5/query_cmdrels_weight_analyze/0.3_0.1_0.6/au_432836.xlsx","au_432836")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HYPERLINK("./new_k5/query_cmdrels_weight_analyze/0.3_0.1_0.6/au_440326.xlsx","au_440326")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HYPERLINK("./new_k5/query_cmdrels_weight_analyze/0.3_0.1_0.6/au_442914.xlsx","au_442914")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HYPERLINK("./new_k5/query_cmdrels_weight_analyze/0.3_0.1_0.6/au_443227.xlsx","au_443227")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HYPERLINK("./new_k5/query_cmdrels_weight_analyze/0.3_0.1_0.6/au_44534.xlsx","au_44534")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HYPERLINK("./new_k5/query_cmdrels_weight_analyze/0.3_0.1_0.6/au_451805.xlsx","au_451805")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HYPERLINK("./new_k5/query_cmdrels_weight_analyze/0.3_0.1_0.6/au_464264.xlsx","au_464264")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HYPERLINK("./new_k5/query_cmdrels_weight_analyze/0.3_0.1_0.6/au_468808.xlsx","au_468808")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HYPERLINK("./new_k5/query_cmdrels_weight_analyze/0.3_0.1_0.6/au_469143.xlsx","au_469143")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HYPERLINK("./new_k5/query_cmdrels_weight_analyze/0.3_0.1_0.6/au_470237.xlsx","au_470237")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HYPERLINK("./new_k5/query_cmdrels_weight_analyze/0.3_0.1_0.6/au_473037.xlsx","au_473037")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HYPERLINK("./new_k5/query_cmdrels_weight_analyze/0.3_0.1_0.6/au_48362.xlsx","au_48362")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HYPERLINK("./new_k5/query_cmdrels_weight_analyze/0.3_0.1_0.6/au_488435.xlsx","au_488435")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HYPERLINK("./new_k5/query_cmdrels_weight_analyze/0.3_0.1_0.6/au_493826.xlsx","au_493826")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HYPERLINK("./new_k5/query_cmdrels_weight_analyze/0.3_0.1_0.6/au_502110.xlsx","au_502110")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HYPERLINK("./new_k5/query_cmdrels_weight_analyze/0.3_0.1_0.6/au_50344.xlsx","au_50344")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HYPERLINK("./new_k5/query_cmdrels_weight_analyze/0.3_0.1_0.6/au_511467.xlsx","au_511467")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HYPERLINK("./new_k5/query_cmdrels_weight_analyze/0.3_0.1_0.6/au_513046.xlsx","au_513046")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HYPERLINK("./new_k5/query_cmdrels_weight_analyze/0.3_0.1_0.6/au_517354.xlsx","au_517354")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HYPERLINK("./new_k5/query_cmdrels_weight_analyze/0.3_0.1_0.6/au_522431.xlsx","au_522431")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HYPERLINK("./new_k5/query_cmdrels_weight_analyze/0.3_0.1_0.6/au_52773.xlsx","au_52773")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HYPERLINK("./new_k5/query_cmdrels_weight_analyze/0.3_0.1_0.6/au_528411.xlsx","au_528411")</f>
        <v>au_528411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</row>
    <row r="150" spans="1:7" x14ac:dyDescent="0.15">
      <c r="A150" t="str">
        <f>HYPERLINK("./new_k5/query_cmdrels_weight_analyze/0.3_0.1_0.6/au_53263.xlsx","au_53263")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HYPERLINK("./new_k5/query_cmdrels_weight_analyze/0.3_0.1_0.6/au_53444.xlsx","au_53444")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HYPERLINK("./new_k5/query_cmdrels_weight_analyze/0.3_0.1_0.6/au_538208.xlsx","au_538208")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HYPERLINK("./new_k5/query_cmdrels_weight_analyze/0.3_0.1_0.6/au_53822.xlsx","au_53822")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HYPERLINK("./new_k5/query_cmdrels_weight_analyze/0.3_0.1_0.6/au_539243.xlsx","au_539243")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HYPERLINK("./new_k5/query_cmdrels_weight_analyze/0.3_0.1_0.6/au_558280.xlsx","au_558280")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HYPERLINK("./new_k5/query_cmdrels_weight_analyze/0.3_0.1_0.6/au_558669.xlsx","au_558669")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HYPERLINK("./new_k5/query_cmdrels_weight_analyze/0.3_0.1_0.6/au_55868.xlsx","au_55868")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HYPERLINK("./new_k5/query_cmdrels_weight_analyze/0.3_0.1_0.6/au_561.xlsx","au_561")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HYPERLINK("./new_k5/query_cmdrels_weight_analyze/0.3_0.1_0.6/au_564567.xlsx","au_564567")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HYPERLINK("./new_k5/query_cmdrels_weight_analyze/0.3_0.1_0.6/au_57994.xlsx","au_57994")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HYPERLINK("./new_k5/query_cmdrels_weight_analyze/0.3_0.1_0.6/au_589210.xlsx","au_589210")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HYPERLINK("./new_k5/query_cmdrels_weight_analyze/0.3_0.1_0.6/au_5911.xlsx","au_5911")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HYPERLINK("./new_k5/query_cmdrels_weight_analyze/0.3_0.1_0.6/au_59356.xlsx","au_59356")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HYPERLINK("./new_k5/query_cmdrels_weight_analyze/0.3_0.1_0.6/au_609850.xlsx","au_609850")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HYPERLINK("./new_k5/query_cmdrels_weight_analyze/0.3_0.1_0.6/au_61408.xlsx","au_61408")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HYPERLINK("./new_k5/query_cmdrels_weight_analyze/0.3_0.1_0.6/au_617850.xlsx","au_617850")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HYPERLINK("./new_k5/query_cmdrels_weight_analyze/0.3_0.1_0.6/au_62073.xlsx","au_62073")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HYPERLINK("./new_k5/query_cmdrels_weight_analyze/0.3_0.1_0.6/au_620930.xlsx","au_620930")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HYPERLINK("./new_k5/query_cmdrels_weight_analyze/0.3_0.1_0.6/au_62492.xlsx","au_62492")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HYPERLINK("./new_k5/query_cmdrels_weight_analyze/0.3_0.1_0.6/au_626078.xlsx","au_626078")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HYPERLINK("./new_k5/query_cmdrels_weight_analyze/0.3_0.1_0.6/au_636944.xlsx","au_636944")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HYPERLINK("./new_k5/query_cmdrels_weight_analyze/0.3_0.1_0.6/au_648603.xlsx","au_648603")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HYPERLINK("./new_k5/query_cmdrels_weight_analyze/0.3_0.1_0.6/au_65331.xlsx","au_65331")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HYPERLINK("./new_k5/query_cmdrels_weight_analyze/0.3_0.1_0.6/au_66000.xlsx","au_66000")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HYPERLINK("./new_k5/query_cmdrels_weight_analyze/0.3_0.1_0.6/au_660846.xlsx","au_660846")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HYPERLINK("./new_k5/query_cmdrels_weight_analyze/0.3_0.1_0.6/au_662935.xlsx","au_662935")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HYPERLINK("./new_k5/query_cmdrels_weight_analyze/0.3_0.1_0.6/au_67663.xlsx","au_67663")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HYPERLINK("./new_k5/query_cmdrels_weight_analyze/0.3_0.1_0.6/au_68028.xlsx","au_68028")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HYPERLINK("./new_k5/query_cmdrels_weight_analyze/0.3_0.1_0.6/au_681312.xlsx","au_681312")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HYPERLINK("./new_k5/query_cmdrels_weight_analyze/0.3_0.1_0.6/au_686239.xlsx","au_686239")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HYPERLINK("./new_k5/query_cmdrels_weight_analyze/0.3_0.1_0.6/au_68809.xlsx","au_68809")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HYPERLINK("./new_k5/query_cmdrels_weight_analyze/0.3_0.1_0.6/au_69556.xlsx","au_69556")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HYPERLINK("./new_k5/query_cmdrels_weight_analyze/0.3_0.1_0.6/au_698993.xlsx","au_698993")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HYPERLINK("./new_k5/query_cmdrels_weight_analyze/0.3_0.1_0.6/au_707881.xlsx","au_707881")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HYPERLINK("./new_k5/query_cmdrels_weight_analyze/0.3_0.1_0.6/au_709594.xlsx","au_709594")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HYPERLINK("./new_k5/query_cmdrels_weight_analyze/0.3_0.1_0.6/au_71309.xlsx","au_71309")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HYPERLINK("./new_k5/query_cmdrels_weight_analyze/0.3_0.1_0.6/au_7138.xlsx","au_7138")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HYPERLINK("./new_k5/query_cmdrels_weight_analyze/0.3_0.1_0.6/au_72549.xlsx","au_72549")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HYPERLINK("./new_k5/query_cmdrels_weight_analyze/0.3_0.1_0.6/au_740805.xlsx","au_740805")</f>
        <v>au_740805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</row>
    <row r="190" spans="1:7" x14ac:dyDescent="0.15">
      <c r="A190" t="str">
        <f>HYPERLINK("./new_k5/query_cmdrels_weight_analyze/0.3_0.1_0.6/au_760796.xlsx","au_760796")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HYPERLINK("./new_k5/query_cmdrels_weight_analyze/0.3_0.1_0.6/au_762846.xlsx","au_762846")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HYPERLINK("./new_k5/query_cmdrels_weight_analyze/0.3_0.1_0.6/au_767786.xlsx","au_767786")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HYPERLINK("./new_k5/query_cmdrels_weight_analyze/0.3_0.1_0.6/au_778906.xlsx","au_778906")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HYPERLINK("./new_k5/query_cmdrels_weight_analyze/0.3_0.1_0.6/au_818929.xlsx","au_818929")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HYPERLINK("./new_k5/query_cmdrels_weight_analyze/0.3_0.1_0.6/au_844876.xlsx","au_844876")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HYPERLINK("./new_k5/query_cmdrels_weight_analyze/0.3_0.1_0.6/au_85318.xlsx","au_85318")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HYPERLINK("./new_k5/query_cmdrels_weight_analyze/0.3_0.1_0.6/au_854332.xlsx","au_854332")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HYPERLINK("./new_k5/query_cmdrels_weight_analyze/0.3_0.1_0.6/au_854373.xlsx","au_854373")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HYPERLINK("./new_k5/query_cmdrels_weight_analyze/0.3_0.1_0.6/au_86843.xlsx","au_86843")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HYPERLINK("./new_k5/query_cmdrels_weight_analyze/0.3_0.1_0.6/au_88108.xlsx","au_88108")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HYPERLINK("./new_k5/query_cmdrels_weight_analyze/0.3_0.1_0.6/au_90214.xlsx","au_90214")</f>
        <v>au_90214</v>
      </c>
      <c r="B201">
        <v>0</v>
      </c>
      <c r="C201">
        <v>0</v>
      </c>
      <c r="D201">
        <v>0.5</v>
      </c>
      <c r="E201">
        <v>0.5</v>
      </c>
      <c r="F201">
        <v>0.5</v>
      </c>
      <c r="G201">
        <v>0.5</v>
      </c>
    </row>
    <row r="202" spans="1:7" x14ac:dyDescent="0.15">
      <c r="A202" t="str">
        <f>HYPERLINK("./new_k5/query_cmdrels_weight_analyze/0.3_0.1_0.6/au_90339.xlsx","au_90339")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HYPERLINK("./new_k5/query_cmdrels_weight_analyze/0.3_0.1_0.6/au_91286.xlsx","au_91286")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</row>
    <row r="204" spans="1:7" x14ac:dyDescent="0.15">
      <c r="A204" t="str">
        <f>HYPERLINK("./new_k5/query_cmdrels_weight_analyze/0.3_0.1_0.6/au_9135.xlsx","au_9135")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HYPERLINK("./new_k5/query_cmdrels_weight_analyze/0.3_0.1_0.6/au_935569.xlsx","au_935569")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HYPERLINK("./new_k5/query_cmdrels_weight_analyze/0.3_0.1_0.6/au_97936.xlsx","au_97936")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HYPERLINK("./new_k5/query_cmdrels_weight_analyze/0.3_0.1_0.6/so_10235778.xlsx","so_10235778")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HYPERLINK("./new_k5/query_cmdrels_weight_analyze/0.3_0.1_0.6/so_1045910.xlsx","so_1045910")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HYPERLINK("./new_k5/query_cmdrels_weight_analyze/0.3_0.1_0.6/so_10557360.xlsx","so_10557360")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0.25</v>
      </c>
    </row>
    <row r="210" spans="1:7" x14ac:dyDescent="0.15">
      <c r="A210" t="str">
        <f>HYPERLINK("./new_k5/query_cmdrels_weight_analyze/0.3_0.1_0.6/so_1058047.xlsx","so_1058047")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HYPERLINK("./new_k5/query_cmdrels_weight_analyze/0.3_0.1_0.6/so_10829402.xlsx","so_10829402")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HYPERLINK("./new_k5/query_cmdrels_weight_analyze/0.3_0.1_0.6/so_1088098.xlsx","so_1088098")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HYPERLINK("./new_k5/query_cmdrels_weight_analyze/0.3_0.1_0.6/so_10990949.xlsx","so_10990949")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HYPERLINK("./new_k5/query_cmdrels_weight_analyze/0.3_0.1_0.6/so_11211705.xlsx","so_11211705")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HYPERLINK("./new_k5/query_cmdrels_weight_analyze/0.3_0.1_0.6/so_112932.xlsx","so_112932")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HYPERLINK("./new_k5/query_cmdrels_weight_analyze/0.3_0.1_0.6/so_11392189.xlsx","so_11392189")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HYPERLINK("./new_k5/query_cmdrels_weight_analyze/0.3_0.1_0.6/so_1183183.xlsx","so_1183183")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HYPERLINK("./new_k5/query_cmdrels_weight_analyze/0.3_0.1_0.6/so_1194882.xlsx","so_1194882")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HYPERLINK("./new_k5/query_cmdrels_weight_analyze/0.3_0.1_0.6/so_12120935.xlsx","so_12120935")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HYPERLINK("./new_k5/query_cmdrels_weight_analyze/0.3_0.1_0.6/so_12313384.xlsx","so_12313384")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HYPERLINK("./new_k5/query_cmdrels_weight_analyze/0.3_0.1_0.6/so_12392598.xlsx","so_12392598")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HYPERLINK("./new_k5/query_cmdrels_weight_analyze/0.3_0.1_0.6/so_1241801.xlsx","so_1241801")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HYPERLINK("./new_k5/query_cmdrels_weight_analyze/0.3_0.1_0.6/so_12522269.xlsx","so_12522269")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HYPERLINK("./new_k5/query_cmdrels_weight_analyze/0.3_0.1_0.6/so_1293907.xlsx","so_1293907")</f>
        <v>so_1293907</v>
      </c>
      <c r="B224">
        <v>0</v>
      </c>
      <c r="C224">
        <v>0</v>
      </c>
      <c r="D224">
        <v>0</v>
      </c>
      <c r="E224">
        <v>0.5</v>
      </c>
      <c r="F224">
        <v>0.25</v>
      </c>
      <c r="G224">
        <v>0.5</v>
      </c>
    </row>
    <row r="225" spans="1:7" x14ac:dyDescent="0.15">
      <c r="A225" t="str">
        <f>HYPERLINK("./new_k5/query_cmdrels_weight_analyze/0.3_0.1_0.6/so_13428910.xlsx","so_13428910")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HYPERLINK("./new_k5/query_cmdrels_weight_analyze/0.3_0.1_0.6/so_135688.xlsx","so_135688")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HYPERLINK("./new_k5/query_cmdrels_weight_analyze/0.3_0.1_0.6/so_13778273.xlsx","so_13778273")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HYPERLINK("./new_k5/query_cmdrels_weight_analyze/0.3_0.1_0.6/so_1405611.xlsx","so_1405611")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HYPERLINK("./new_k5/query_cmdrels_weight_analyze/0.3_0.1_0.6/so_14300794.xlsx","so_14300794")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HYPERLINK("./new_k5/query_cmdrels_weight_analyze/0.3_0.1_0.6/so_143791.xlsx","so_143791")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HYPERLINK("./new_k5/query_cmdrels_weight_analyze/0.3_0.1_0.6/so_14750650.xlsx","so_14750650")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15">
      <c r="A232" t="str">
        <f>HYPERLINK("./new_k5/query_cmdrels_weight_analyze/0.3_0.1_0.6/so_14978411.xlsx","so_14978411")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HYPERLINK("./new_k5/query_cmdrels_weight_analyze/0.3_0.1_0.6/so_15236308.xlsx","so_15236308")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HYPERLINK("./new_k5/query_cmdrels_weight_analyze/0.3_0.1_0.6/so_15286947.xlsx","so_15286947")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HYPERLINK("./new_k5/query_cmdrels_weight_analyze/0.3_0.1_0.6/so_15402770.xlsx","so_15402770")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HYPERLINK("./new_k5/query_cmdrels_weight_analyze/0.3_0.1_0.6/so_1570262.xlsx","so_1570262")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HYPERLINK("./new_k5/query_cmdrels_weight_analyze/0.3_0.1_0.6/so_1583219.xlsx","so_1583219")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HYPERLINK("./new_k5/query_cmdrels_weight_analyze/0.3_0.1_0.6/so_15872543.xlsx","so_15872543")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HYPERLINK("./new_k5/query_cmdrels_weight_analyze/0.3_0.1_0.6/so_16038087.xlsx","so_16038087")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HYPERLINK("./new_k5/query_cmdrels_weight_analyze/0.3_0.1_0.6/so_16212656.xlsx","so_16212656")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HYPERLINK("./new_k5/query_cmdrels_weight_analyze/0.3_0.1_0.6/so_16575419.xlsx","so_16575419")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HYPERLINK("./new_k5/query_cmdrels_weight_analyze/0.3_0.1_0.6/so_17582768.xlsx","so_17582768")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HYPERLINK("./new_k5/query_cmdrels_weight_analyze/0.3_0.1_0.6/so_17607612.xlsx","so_17607612")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HYPERLINK("./new_k5/query_cmdrels_weight_analyze/0.3_0.1_0.6/so_17829785.xlsx","so_17829785")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HYPERLINK("./new_k5/query_cmdrels_weight_analyze/0.3_0.1_0.6/so_1839841.xlsx","so_1839841")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HYPERLINK("./new_k5/query_cmdrels_weight_analyze/0.3_0.1_0.6/so_18468716.xlsx","so_18468716")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HYPERLINK("./new_k5/query_cmdrels_weight_analyze/0.3_0.1_0.6/so_19196105.xlsx","so_19196105")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HYPERLINK("./new_k5/query_cmdrels_weight_analyze/0.3_0.1_0.6/so_19482123.xlsx","so_19482123")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HYPERLINK("./new_k5/query_cmdrels_weight_analyze/0.3_0.1_0.6/so_1975849.xlsx","so_1975849")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HYPERLINK("./new_k5/query_cmdrels_weight_analyze/0.3_0.1_0.6/so_212528.xlsx","so_212528")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HYPERLINK("./new_k5/query_cmdrels_weight_analyze/0.3_0.1_0.6/so_21620406.xlsx","so_21620406")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HYPERLINK("./new_k5/query_cmdrels_weight_analyze/0.3_0.1_0.6/so_23509348.xlsx","so_23509348")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HYPERLINK("./new_k5/query_cmdrels_weight_analyze/0.3_0.1_0.6/so_24058544.xlsx","so_24058544")</f>
        <v>so_24058544</v>
      </c>
      <c r="B253">
        <v>1</v>
      </c>
      <c r="C253">
        <v>0</v>
      </c>
      <c r="D253">
        <v>1</v>
      </c>
      <c r="E253">
        <v>0.5</v>
      </c>
      <c r="F253">
        <v>1</v>
      </c>
      <c r="G253">
        <v>0.5</v>
      </c>
    </row>
    <row r="254" spans="1:7" x14ac:dyDescent="0.15">
      <c r="A254" t="str">
        <f>HYPERLINK("./new_k5/query_cmdrels_weight_analyze/0.3_0.1_0.6/so_24283097.xlsx","so_24283097")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HYPERLINK("./new_k5/query_cmdrels_weight_analyze/0.3_0.1_0.6/so_26256279.xlsx","so_26256279")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HYPERLINK("./new_k5/query_cmdrels_weight_analyze/0.3_0.1_0.6/so_26331651.xlsx","so_26331651")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HYPERLINK("./new_k5/query_cmdrels_weight_analyze/0.3_0.1_0.6/so_26988262.xlsx","so_26988262")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HYPERLINK("./new_k5/query_cmdrels_weight_analyze/0.3_0.1_0.6/so_27238411.xlsx","so_27238411")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HYPERLINK("./new_k5/query_cmdrels_weight_analyze/0.3_0.1_0.6/so_27943059.xlsx","so_27943059")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HYPERLINK("./new_k5/query_cmdrels_weight_analyze/0.3_0.1_0.6/so_28869004.xlsx","so_28869004")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HYPERLINK("./new_k5/query_cmdrels_weight_analyze/0.3_0.1_0.6/so_2973624.xlsx","so_2973624")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HYPERLINK("./new_k5/query_cmdrels_weight_analyze/0.3_0.1_0.6/so_30177455.xlsx","so_30177455")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HYPERLINK("./new_k5/query_cmdrels_weight_analyze/0.3_0.1_0.6/so_30251889.xlsx","so_30251889")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HYPERLINK("./new_k5/query_cmdrels_weight_analyze/0.3_0.1_0.6/so_305035.xlsx","so_305035")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HYPERLINK("./new_k5/query_cmdrels_weight_analyze/0.3_0.1_0.6/so_36249744.xlsx","so_36249744")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HYPERLINK("./new_k5/query_cmdrels_weight_analyze/0.3_0.1_0.6/so_3643848.xlsx","so_3643848")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HYPERLINK("./new_k5/query_cmdrels_weight_analyze/0.3_0.1_0.6/so_3667329.xlsx","so_3667329")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HYPERLINK("./new_k5/query_cmdrels_weight_analyze/0.3_0.1_0.6/so_369758.xlsx","so_369758")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HYPERLINK("./new_k5/query_cmdrels_weight_analyze/0.3_0.1_0.6/so_3756323.xlsx","so_3756323")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HYPERLINK("./new_k5/query_cmdrels_weight_analyze/0.3_0.1_0.6/so_3767267.xlsx","so_3767267")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HYPERLINK("./new_k5/query_cmdrels_weight_analyze/0.3_0.1_0.6/so_3833578.xlsx","so_3833578")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HYPERLINK("./new_k5/query_cmdrels_weight_analyze/0.3_0.1_0.6/so_3891076.xlsx","so_3891076")</f>
        <v>so_3891076</v>
      </c>
      <c r="B272">
        <v>1</v>
      </c>
      <c r="C272">
        <v>0</v>
      </c>
      <c r="D272">
        <v>1</v>
      </c>
      <c r="E272">
        <v>0.5</v>
      </c>
      <c r="F272">
        <v>1</v>
      </c>
      <c r="G272">
        <v>0.5</v>
      </c>
    </row>
    <row r="273" spans="1:7" x14ac:dyDescent="0.15">
      <c r="A273" t="str">
        <f>HYPERLINK("./new_k5/query_cmdrels_weight_analyze/0.3_0.1_0.6/so_3963085.xlsx","so_3963085")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HYPERLINK("./new_k5/query_cmdrels_weight_analyze/0.3_0.1_0.6/so_4325216.xlsx","so_4325216")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HYPERLINK("./new_k5/query_cmdrels_weight_analyze/0.3_0.1_0.6/so_448005.xlsx","so_448005")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HYPERLINK("./new_k5/query_cmdrels_weight_analyze/0.3_0.1_0.6/so_4921879.xlsx","so_4921879")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HYPERLINK("./new_k5/query_cmdrels_weight_analyze/0.3_0.1_0.6/so_4922943.xlsx","so_4922943")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HYPERLINK("./new_k5/query_cmdrels_weight_analyze/0.3_0.1_0.6/so_5119946.xlsx","so_5119946")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HYPERLINK("./new_k5/query_cmdrels_weight_analyze/0.3_0.1_0.6/so_5164985.xlsx","so_5164985")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HYPERLINK("./new_k5/query_cmdrels_weight_analyze/0.3_0.1_0.6/so_5306153.xlsx","so_5306153")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HYPERLINK("./new_k5/query_cmdrels_weight_analyze/0.3_0.1_0.6/so_5566310.xlsx","so_5566310")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HYPERLINK("./new_k5/query_cmdrels_weight_analyze/0.3_0.1_0.6/so_5927369.xlsx","so_5927369")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HYPERLINK("./new_k5/query_cmdrels_weight_analyze/0.3_0.1_0.6/so_5947742.xlsx","so_5947742")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HYPERLINK("./new_k5/query_cmdrels_weight_analyze/0.3_0.1_0.6/so_614795.xlsx","so_614795")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HYPERLINK("./new_k5/query_cmdrels_weight_analyze/0.3_0.1_0.6/so_6207573.xlsx","so_6207573")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HYPERLINK("./new_k5/query_cmdrels_weight_analyze/0.3_0.1_0.6/so_6283167.xlsx","so_6283167")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HYPERLINK("./new_k5/query_cmdrels_weight_analyze/0.3_0.1_0.6/so_6329505.xlsx","so_6329505")</f>
        <v>so_6329505</v>
      </c>
      <c r="B287">
        <v>0</v>
      </c>
      <c r="C287">
        <v>0</v>
      </c>
      <c r="D287">
        <v>0.5</v>
      </c>
      <c r="E287">
        <v>0.33333333333333331</v>
      </c>
      <c r="F287">
        <v>0.5</v>
      </c>
      <c r="G287">
        <v>0.33333333333333331</v>
      </c>
    </row>
    <row r="288" spans="1:7" x14ac:dyDescent="0.15">
      <c r="A288" t="str">
        <f>HYPERLINK("./new_k5/query_cmdrels_weight_analyze/0.3_0.1_0.6/so_6423532.xlsx","so_6423532")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HYPERLINK("./new_k5/query_cmdrels_weight_analyze/0.3_0.1_0.6/so_669438.xlsx","so_669438")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HYPERLINK("./new_k5/query_cmdrels_weight_analyze/0.3_0.1_0.6/so_7052875.xlsx","so_7052875")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HYPERLINK("./new_k5/query_cmdrels_weight_analyze/0.3_0.1_0.6/so_7221757.xlsx","so_7221757")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HYPERLINK("./new_k5/query_cmdrels_weight_analyze/0.3_0.1_0.6/so_750604.xlsx","so_750604")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HYPERLINK("./new_k5/query_cmdrels_weight_analyze/0.3_0.1_0.6/so_7575267.xlsx","so_7575267")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HYPERLINK("./new_k5/query_cmdrels_weight_analyze/0.3_0.1_0.6/so_7698488.xlsx","so_7698488")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15">
      <c r="A295" t="str">
        <f>HYPERLINK("./new_k5/query_cmdrels_weight_analyze/0.3_0.1_0.6/so_801095.xlsx","so_801095")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HYPERLINK("./new_k5/query_cmdrels_weight_analyze/0.3_0.1_0.6/so_8249705.xlsx","so_8249705")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HYPERLINK("./new_k5/query_cmdrels_weight_analyze/0.3_0.1_0.6/so_8423541.xlsx","so_8423541")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HYPERLINK("./new_k5/query_cmdrels_weight_analyze/0.3_0.1_0.6/so_8654051.xlsx","so_8654051")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HYPERLINK("./new_k5/query_cmdrels_weight_analyze/0.3_0.1_0.6/so_890262.xlsx","so_890262")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HYPERLINK("./new_k5/query_cmdrels_weight_analyze/0.3_0.1_0.6/so_893585.xlsx","so_893585")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HYPERLINK("./new_k5/query_cmdrels_weight_analyze/0.3_0.1_0.6/so_9223460.xlsx","so_9223460")</f>
        <v>so_9223460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</row>
    <row r="302" spans="1:7" x14ac:dyDescent="0.15">
      <c r="A302" t="str">
        <f>HYPERLINK("./new_k5/query_cmdrels_weight_analyze/0.3_0.1_0.6/so_9245638.xlsx","so_9245638")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HYPERLINK("./new_k5/query_cmdrels_weight_analyze/0.3_0.1_0.6/so_9304953.xlsx","so_9304953")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HYPERLINK("./new_k5/query_cmdrels_weight_analyze/0.3_0.1_0.6/so_9361816.xlsx","so_9361816")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HYPERLINK("./new_k5/query_cmdrels_weight_analyze/0.3_0.1_0.6/su_116617.xlsx","su_116617")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HYPERLINK("./new_k5/query_cmdrels_weight_analyze/0.3_0.1_0.6/su_120045.xlsx","su_120045")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HYPERLINK("./new_k5/query_cmdrels_weight_analyze/0.3_0.1_0.6/su_127863.xlsx","su_127863")</f>
        <v>su_127863</v>
      </c>
      <c r="B307">
        <v>0</v>
      </c>
      <c r="C307">
        <v>0</v>
      </c>
      <c r="D307">
        <v>0.5</v>
      </c>
      <c r="E307">
        <v>0</v>
      </c>
      <c r="F307">
        <v>0.5</v>
      </c>
      <c r="G307">
        <v>0</v>
      </c>
    </row>
    <row r="308" spans="1:7" x14ac:dyDescent="0.15">
      <c r="A308" t="str">
        <f>HYPERLINK("./new_k5/query_cmdrels_weight_analyze/0.3_0.1_0.6/su_135498.xlsx","su_135498")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HYPERLINK("./new_k5/query_cmdrels_weight_analyze/0.3_0.1_0.6/su_147027.xlsx","su_147027")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0.25</v>
      </c>
    </row>
    <row r="310" spans="1:7" x14ac:dyDescent="0.15">
      <c r="A310" t="str">
        <f>HYPERLINK("./new_k5/query_cmdrels_weight_analyze/0.3_0.1_0.6/su_151911.xlsx","su_151911")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HYPERLINK("./new_k5/query_cmdrels_weight_analyze/0.3_0.1_0.6/su_153415.xlsx","su_153415")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HYPERLINK("./new_k5/query_cmdrels_weight_analyze/0.3_0.1_0.6/su_156189.xlsx","su_156189")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HYPERLINK("./new_k5/query_cmdrels_weight_analyze/0.3_0.1_0.6/su_161531.xlsx","su_161531")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HYPERLINK("./new_k5/query_cmdrels_weight_analyze/0.3_0.1_0.6/su_204209.xlsx","su_204209")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HYPERLINK("./new_k5/query_cmdrels_weight_analyze/0.3_0.1_0.6/su_214390.xlsx","su_214390")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HYPERLINK("./new_k5/query_cmdrels_weight_analyze/0.3_0.1_0.6/su_215483.xlsx","su_215483")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HYPERLINK("./new_k5/query_cmdrels_weight_analyze/0.3_0.1_0.6/su_215504.xlsx","su_215504")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HYPERLINK("./new_k5/query_cmdrels_weight_analyze/0.3_0.1_0.6/su_227385.xlsx","su_227385")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HYPERLINK("./new_k5/query_cmdrels_weight_analyze/0.3_0.1_0.6/su_273254.xlsx","su_273254")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HYPERLINK("./new_k5/query_cmdrels_weight_analyze/0.3_0.1_0.6/su_294161.xlsx","su_294161")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HYPERLINK("./new_k5/query_cmdrels_weight_analyze/0.3_0.1_0.6/su_302396.xlsx","su_302396")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HYPERLINK("./new_k5/query_cmdrels_weight_analyze/0.3_0.1_0.6/su_303981.xlsx","su_303981")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HYPERLINK("./new_k5/query_cmdrels_weight_analyze/0.3_0.1_0.6/su_305128.xlsx","su_305128")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HYPERLINK("./new_k5/query_cmdrels_weight_analyze/0.3_0.1_0.6/su_31512.xlsx","su_31512")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HYPERLINK("./new_k5/query_cmdrels_weight_analyze/0.3_0.1_0.6/su_380520.xlsx","su_380520")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HYPERLINK("./new_k5/query_cmdrels_weight_analyze/0.3_0.1_0.6/su_38981.xlsx","su_38981")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HYPERLINK("./new_k5/query_cmdrels_weight_analyze/0.3_0.1_0.6/su_437330.xlsx","su_437330")</f>
        <v>su_437330</v>
      </c>
      <c r="B327">
        <v>1</v>
      </c>
      <c r="C327">
        <v>0</v>
      </c>
      <c r="D327">
        <v>1</v>
      </c>
      <c r="E327">
        <v>0.5</v>
      </c>
      <c r="F327">
        <v>1</v>
      </c>
      <c r="G327">
        <v>0.5</v>
      </c>
    </row>
    <row r="328" spans="1:7" x14ac:dyDescent="0.15">
      <c r="A328" t="str">
        <f>HYPERLINK("./new_k5/query_cmdrels_weight_analyze/0.3_0.1_0.6/su_441379.xlsx","su_441379")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HYPERLINK("./new_k5/query_cmdrels_weight_analyze/0.3_0.1_0.6/su_462788.xlsx","su_462788")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HYPERLINK("./new_k5/query_cmdrels_weight_analyze/0.3_0.1_0.6/su_626606.xlsx","su_626606")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HYPERLINK("./new_k5/query_cmdrels_weight_analyze/0.3_0.1_0.6/su_634469.xlsx","su_634469")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HYPERLINK("./new_k5/query_cmdrels_weight_analyze/0.3_0.1_0.6/su_638616.xlsx","su_638616")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HYPERLINK("./new_k5/query_cmdrels_weight_analyze/0.3_0.1_0.6/su_678113.xlsx","su_678113")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HYPERLINK("./new_k5/query_cmdrels_weight_analyze/0.3_0.1_0.6/su_686394.xlsx","su_686394")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HYPERLINK("./new_k5/query_cmdrels_weight_analyze/0.3_0.1_0.6/su_716795.xlsx","su_716795")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</row>
    <row r="336" spans="1:7" x14ac:dyDescent="0.15">
      <c r="A336" t="str">
        <f>HYPERLINK("./new_k5/query_cmdrels_weight_analyze/0.3_0.1_0.6/su_758463.xlsx","su_758463")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HYPERLINK("./new_k5/query_cmdrels_weight_analyze/0.3_0.1_0.6/su_766437.xlsx","su_766437")</f>
        <v>su_766437</v>
      </c>
      <c r="B337">
        <v>0</v>
      </c>
      <c r="C337">
        <v>1</v>
      </c>
      <c r="D337">
        <v>0</v>
      </c>
      <c r="E337">
        <v>1</v>
      </c>
      <c r="F337">
        <v>0.25</v>
      </c>
      <c r="G337">
        <v>1</v>
      </c>
    </row>
    <row r="338" spans="1:7" x14ac:dyDescent="0.15">
      <c r="A338" t="str">
        <f>HYPERLINK("./new_k5/query_cmdrels_weight_analyze/0.3_0.1_0.6/su_904001.xlsx","su_904001")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HYPERLINK("./new_k5/query_cmdrels_weight_analyze/0.3_0.1_0.6/ul_100959.xlsx","ul_100959")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HYPERLINK("./new_k5/query_cmdrels_weight_analyze/0.3_0.1_0.6/ul_101073.xlsx","ul_101073")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HYPERLINK("./new_k5/query_cmdrels_weight_analyze/0.3_0.1_0.6/ul_101237.xlsx","ul_101237")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HYPERLINK("./new_k5/query_cmdrels_weight_analyze/0.3_0.1_0.6/ul_102752.xlsx","ul_102752")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HYPERLINK("./new_k5/query_cmdrels_weight_analyze/0.3_0.1_0.6/ul_108174.xlsx","ul_108174")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HYPERLINK("./new_k5/query_cmdrels_weight_analyze/0.3_0.1_0.6/ul_109536.xlsx","ul_109536")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HYPERLINK("./new_k5/query_cmdrels_weight_analyze/0.3_0.1_0.6/ul_112050.xlsx","ul_112050")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HYPERLINK("./new_k5/query_cmdrels_weight_analyze/0.3_0.1_0.6/ul_116070.xlsx","ul_116070")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HYPERLINK("./new_k5/query_cmdrels_weight_analyze/0.3_0.1_0.6/ul_11851.xlsx","ul_11851")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HYPERLINK("./new_k5/query_cmdrels_weight_analyze/0.3_0.1_0.6/ul_119126.xlsx","ul_119126")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HYPERLINK("./new_k5/query_cmdrels_weight_analyze/0.3_0.1_0.6/ul_121718.xlsx","ul_121718")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HYPERLINK("./new_k5/query_cmdrels_weight_analyze/0.3_0.1_0.6/ul_12227.xlsx","ul_12227")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HYPERLINK("./new_k5/query_cmdrels_weight_analyze/0.3_0.1_0.6/ul_12453.xlsx","ul_12453")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HYPERLINK("./new_k5/query_cmdrels_weight_analyze/0.3_0.1_0.6/ul_12535.xlsx","ul_12535")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HYPERLINK("./new_k5/query_cmdrels_weight_analyze/0.3_0.1_0.6/ul_127066.xlsx","ul_127066")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HYPERLINK("./new_k5/query_cmdrels_weight_analyze/0.3_0.1_0.6/ul_128953.xlsx","ul_128953")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HYPERLINK("./new_k5/query_cmdrels_weight_analyze/0.3_0.1_0.6/ul_134829.xlsx","ul_134829")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HYPERLINK("./new_k5/query_cmdrels_weight_analyze/0.3_0.1_0.6/ul_136371.xlsx","ul_136371")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HYPERLINK("./new_k5/query_cmdrels_weight_analyze/0.3_0.1_0.6/ul_136884.xlsx","ul_136884")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HYPERLINK("./new_k5/query_cmdrels_weight_analyze/0.3_0.1_0.6/ul_138398.xlsx","ul_138398")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0.25</v>
      </c>
    </row>
    <row r="359" spans="1:7" x14ac:dyDescent="0.15">
      <c r="A359" t="str">
        <f>HYPERLINK("./new_k5/query_cmdrels_weight_analyze/0.3_0.1_0.6/ul_139271.xlsx","ul_139271")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HYPERLINK("./new_k5/query_cmdrels_weight_analyze/0.3_0.1_0.6/ul_140482.xlsx","ul_140482")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HYPERLINK("./new_k5/query_cmdrels_weight_analyze/0.3_0.1_0.6/ul_14191.xlsx","ul_14191")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HYPERLINK("./new_k5/query_cmdrels_weight_analyze/0.3_0.1_0.6/ul_145929.xlsx","ul_145929")</f>
        <v>ul_145929</v>
      </c>
      <c r="B362">
        <v>0</v>
      </c>
      <c r="C362">
        <v>0</v>
      </c>
      <c r="D362">
        <v>0.33333333333333331</v>
      </c>
      <c r="E362">
        <v>0</v>
      </c>
      <c r="F362">
        <v>0.33333333333333331</v>
      </c>
      <c r="G362">
        <v>0.25</v>
      </c>
    </row>
    <row r="363" spans="1:7" x14ac:dyDescent="0.15">
      <c r="A363" t="str">
        <f>HYPERLINK("./new_k5/query_cmdrels_weight_analyze/0.3_0.1_0.6/ul_148985.xlsx","ul_148985")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HYPERLINK("./new_k5/query_cmdrels_weight_analyze/0.3_0.1_0.6/ul_15405.xlsx","ul_15405")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HYPERLINK("./new_k5/query_cmdrels_weight_analyze/0.3_0.1_0.6/ul_155551.xlsx","ul_155551")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HYPERLINK("./new_k5/query_cmdrels_weight_analyze/0.3_0.1_0.6/ul_159672.xlsx","ul_159672")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HYPERLINK("./new_k5/query_cmdrels_weight_analyze/0.3_0.1_0.6/ul_163845.xlsx","ul_163845")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HYPERLINK("./new_k5/query_cmdrels_weight_analyze/0.3_0.1_0.6/ul_16407.xlsx","ul_16407")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HYPERLINK("./new_k5/query_cmdrels_weight_analyze/0.3_0.1_0.6/ul_166558.xlsx","ul_166558")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HYPERLINK("./new_k5/query_cmdrels_weight_analyze/0.3_0.1_0.6/ul_171314.xlsx","ul_171314")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HYPERLINK("./new_k5/query_cmdrels_weight_analyze/0.3_0.1_0.6/ul_182032.xlsx","ul_182032")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HYPERLINK("./new_k5/query_cmdrels_weight_analyze/0.3_0.1_0.6/ul_19344.xlsx","ul_19344")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HYPERLINK("./new_k5/query_cmdrels_weight_analyze/0.3_0.1_0.6/ul_19369.xlsx","ul_19369")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HYPERLINK("./new_k5/query_cmdrels_weight_analyze/0.3_0.1_0.6/ul_19485.xlsx","ul_19485")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HYPERLINK("./new_k5/query_cmdrels_weight_analyze/0.3_0.1_0.6/ul_20370.xlsx","ul_20370")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HYPERLINK("./new_k5/query_cmdrels_weight_analyze/0.3_0.1_0.6/ul_211817.xlsx","ul_211817")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HYPERLINK("./new_k5/query_cmdrels_weight_analyze/0.3_0.1_0.6/ul_212925.xlsx","ul_212925")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HYPERLINK("./new_k5/query_cmdrels_weight_analyze/0.3_0.1_0.6/ul_21471.xlsx","ul_21471")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HYPERLINK("./new_k5/query_cmdrels_weight_analyze/0.3_0.1_0.6/ul_22545.xlsx","ul_22545")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HYPERLINK("./new_k5/query_cmdrels_weight_analyze/0.3_0.1_0.6/ul_230481.xlsx","ul_230481")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HYPERLINK("./new_k5/query_cmdrels_weight_analyze/0.3_0.1_0.6/ul_230673.xlsx","ul_230673")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HYPERLINK("./new_k5/query_cmdrels_weight_analyze/0.3_0.1_0.6/ul_230800.xlsx","ul_230800")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HYPERLINK("./new_k5/query_cmdrels_weight_analyze/0.3_0.1_0.6/ul_232384.xlsx","ul_232384")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HYPERLINK("./new_k5/query_cmdrels_weight_analyze/0.3_0.1_0.6/ul_24441.xlsx","ul_24441")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HYPERLINK("./new_k5/query_cmdrels_weight_analyze/0.3_0.1_0.6/ul_246535.xlsx","ul_246535")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HYPERLINK("./new_k5/query_cmdrels_weight_analyze/0.3_0.1_0.6/ul_259791.xlsx","ul_259791")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HYPERLINK("./new_k5/query_cmdrels_weight_analyze/0.3_0.1_0.6/ul_273971.xlsx","ul_273971")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HYPERLINK("./new_k5/query_cmdrels_weight_analyze/0.3_0.1_0.6/ul_28553.xlsx","ul_28553")</f>
        <v>ul_28553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</row>
    <row r="389" spans="1:7" x14ac:dyDescent="0.15">
      <c r="A389" t="str">
        <f>HYPERLINK("./new_k5/query_cmdrels_weight_analyze/0.3_0.1_0.6/ul_288521.xlsx","ul_288521")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HYPERLINK("./new_k5/query_cmdrels_weight_analyze/0.3_0.1_0.6/ul_32290.xlsx","ul_32290")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HYPERLINK("./new_k5/query_cmdrels_weight_analyze/0.3_0.1_0.6/ul_328882.xlsx","ul_328882")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HYPERLINK("./new_k5/query_cmdrels_weight_analyze/0.3_0.1_0.6/ul_35131.xlsx","ul_35131")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HYPERLINK("./new_k5/query_cmdrels_weight_analyze/0.3_0.1_0.6/ul_35333.xlsx","ul_35333")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HYPERLINK("./new_k5/query_cmdrels_weight_analyze/0.3_0.1_0.6/ul_35711.xlsx","ul_35711")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HYPERLINK("./new_k5/query_cmdrels_weight_analyze/0.3_0.1_0.6/ul_3575.xlsx","ul_3575")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HYPERLINK("./new_k5/query_cmdrels_weight_analyze/0.3_0.1_0.6/ul_35832.xlsx","ul_35832")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HYPERLINK("./new_k5/query_cmdrels_weight_analyze/0.3_0.1_0.6/ul_370318.xlsx","ul_370318")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HYPERLINK("./new_k5/query_cmdrels_weight_analyze/0.3_0.1_0.6/ul_37329.xlsx","ul_37329")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HYPERLINK("./new_k5/query_cmdrels_weight_analyze/0.3_0.1_0.6/ul_38209.xlsx","ul_38209")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HYPERLINK("./new_k5/query_cmdrels_weight_analyze/0.3_0.1_0.6/ul_41246.xlsx","ul_41246")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HYPERLINK("./new_k5/query_cmdrels_weight_analyze/0.3_0.1_0.6/ul_41362.xlsx","ul_41362")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HYPERLINK("./new_k5/query_cmdrels_weight_analyze/0.3_0.1_0.6/ul_48200.xlsx","ul_48200")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HYPERLINK("./new_k5/query_cmdrels_weight_analyze/0.3_0.1_0.6/ul_50098.xlsx","ul_50098")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HYPERLINK("./new_k5/query_cmdrels_weight_analyze/0.3_0.1_0.6/ul_50785.xlsx","ul_50785")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HYPERLINK("./new_k5/query_cmdrels_weight_analyze/0.3_0.1_0.6/ul_5085.xlsx","ul_5085")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HYPERLINK("./new_k5/query_cmdrels_weight_analyze/0.3_0.1_0.6/ul_53737.xlsx","ul_53737")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HYPERLINK("./new_k5/query_cmdrels_weight_analyze/0.3_0.1_0.6/ul_55125.xlsx","ul_55125")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HYPERLINK("./new_k5/query_cmdrels_weight_analyze/0.3_0.1_0.6/ul_56453.xlsx","ul_56453")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HYPERLINK("./new_k5/query_cmdrels_weight_analyze/0.3_0.1_0.6/ul_63648.xlsx","ul_63648")</f>
        <v>ul_63648</v>
      </c>
      <c r="B409">
        <v>0</v>
      </c>
      <c r="C409">
        <v>0</v>
      </c>
      <c r="D409">
        <v>0.5</v>
      </c>
      <c r="E409">
        <v>0.33333333333333331</v>
      </c>
      <c r="F409">
        <v>0.5</v>
      </c>
      <c r="G409">
        <v>0.33333333333333331</v>
      </c>
    </row>
    <row r="410" spans="1:7" x14ac:dyDescent="0.15">
      <c r="A410" t="str">
        <f>HYPERLINK("./new_k5/query_cmdrels_weight_analyze/0.3_0.1_0.6/ul_6402.xlsx","ul_6402")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HYPERLINK("./new_k5/query_cmdrels_weight_analyze/0.3_0.1_0.6/ul_65106.xlsx","ul_65106")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HYPERLINK("./new_k5/query_cmdrels_weight_analyze/0.3_0.1_0.6/ul_65932.xlsx","ul_65932")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HYPERLINK("./new_k5/query_cmdrels_weight_analyze/0.3_0.1_0.6/ul_6596.xlsx","ul_6596")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HYPERLINK("./new_k5/query_cmdrels_weight_analyze/0.3_0.1_0.6/ul_67503.xlsx","ul_67503")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HYPERLINK("./new_k5/query_cmdrels_weight_analyze/0.3_0.1_0.6/ul_67592.xlsx","ul_67592")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HYPERLINK("./new_k5/query_cmdrels_weight_analyze/0.3_0.1_0.6/ul_70581.xlsx","ul_70581")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HYPERLINK("./new_k5/query_cmdrels_weight_analyze/0.3_0.1_0.6/ul_70614.xlsx","ul_70614")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HYPERLINK("./new_k5/query_cmdrels_weight_analyze/0.3_0.1_0.6/ul_71465.xlsx","ul_71465")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HYPERLINK("./new_k5/query_cmdrels_weight_analyze/0.3_0.1_0.6/ul_7226.xlsx","ul_7226")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HYPERLINK("./new_k5/query_cmdrels_weight_analyze/0.3_0.1_0.6/ul_78182.xlsx","ul_78182")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HYPERLINK("./new_k5/query_cmdrels_weight_analyze/0.3_0.1_0.6/ul_79678.xlsx","ul_79678")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HYPERLINK("./new_k5/query_cmdrels_weight_analyze/0.3_0.1_0.6/ul_79702.xlsx","ul_79702")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HYPERLINK("./new_k5/query_cmdrels_weight_analyze/0.3_0.1_0.6/ul_83593.xlsx","ul_83593")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HYPERLINK("./new_k5/query_cmdrels_weight_analyze/0.3_0.1_0.6/ul_84381.xlsx","ul_84381")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HYPERLINK("./new_k5/query_cmdrels_weight_analyze/0.3_0.1_0.6/ul_85180.xlsx","ul_85180")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HYPERLINK("./new_k5/query_cmdrels_weight_analyze/0.3_0.1_0.6/ul_86071.xlsx","ul_86071")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0.25</v>
      </c>
    </row>
    <row r="427" spans="1:7" x14ac:dyDescent="0.15">
      <c r="A427" t="str">
        <f>HYPERLINK("./new_k5/query_cmdrels_weight_analyze/0.3_0.1_0.6/ul_86729.xlsx","ul_86729")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HYPERLINK("./new_k5/query_cmdrels_weight_analyze/0.3_0.1_0.6/ul_88824.xlsx","ul_88824")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HYPERLINK("./new_k5/query_cmdrels_weight_analyze/0.3_0.1_0.6/ul_8945.xlsx","ul_8945")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HYPERLINK("./new_k5/query_cmdrels_weight_analyze/0.3_0.1_0.6/ul_89933.xlsx","ul_89933")</f>
        <v>ul_89933</v>
      </c>
      <c r="B430">
        <v>1</v>
      </c>
      <c r="C430">
        <v>0</v>
      </c>
      <c r="D430">
        <v>1</v>
      </c>
      <c r="E430">
        <v>0.5</v>
      </c>
      <c r="F430">
        <v>1</v>
      </c>
      <c r="G430">
        <v>0.5</v>
      </c>
    </row>
    <row r="431" spans="1:7" x14ac:dyDescent="0.15">
      <c r="A431" t="str">
        <f>HYPERLINK("./new_k5/query_cmdrels_weight_analyze/0.3_0.1_0.6/ul_91297.xlsx","ul_91297")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HYPERLINK("./new_k5/query_cmdrels_weight_analyze/0.3_0.1_0.6/ul_9252.xlsx","ul_9252")</f>
        <v>ul_9252</v>
      </c>
      <c r="B432">
        <v>0</v>
      </c>
      <c r="C432">
        <v>0</v>
      </c>
      <c r="D432">
        <v>0.5</v>
      </c>
      <c r="E432">
        <v>0</v>
      </c>
      <c r="F432">
        <v>0.5</v>
      </c>
      <c r="G432">
        <v>0.2</v>
      </c>
    </row>
    <row r="433" spans="1:7" x14ac:dyDescent="0.15">
      <c r="A433" t="str">
        <f>HYPERLINK("./new_k5/query_cmdrels_weight_analyze/0.3_0.1_0.6/ul_92560.xlsx","ul_92560")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HYPERLINK("./new_k5/query_cmdrels_weight_analyze/0.3_0.1_0.6/ul_92799.xlsx","ul_92799")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HYPERLINK("./new_k5/query_cmdrels_weight_analyze/0.3_0.1_0.6/ul_93139.xlsx","ul_93139")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HYPERLINK("./new_k5/query_cmdrels_weight_analyze/0.3_0.1_0.6/ul_98461.xlsx","ul_98461")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HYPERLINK("./new_k5/query_cmdrels_weight_analyze/0.3_0.2_0.5/au_102733.xlsx","au_102733")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HYPERLINK("./new_k5/query_cmdrels_weight_analyze/0.3_0.2_0.5/au_1029436.xlsx","au_1029436")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HYPERLINK("./new_k5/query_cmdrels_weight_analyze/0.3_0.2_0.5/au_1029502.xlsx","au_1029502")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HYPERLINK("./new_k5/query_cmdrels_weight_analyze/0.3_0.2_0.5/au_1029531.xlsx","au_1029531")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HYPERLINK("./new_k5/query_cmdrels_weight_analyze/0.3_0.2_0.5/au_104542.xlsx","au_104542")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HYPERLINK("./new_k5/query_cmdrels_weight_analyze/0.3_0.2_0.5/au_109070.xlsx","au_109070")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HYPERLINK("./new_k5/query_cmdrels_weight_analyze/0.3_0.2_0.5/au_109381.xlsx","au_109381")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HYPERLINK("./new_k5/query_cmdrels_weight_analyze/0.3_0.2_0.5/au_110477.xlsx","au_110477")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HYPERLINK("./new_k5/query_cmdrels_weight_analyze/0.3_0.2_0.5/au_111678.xlsx","au_111678")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HYPERLINK("./new_k5/query_cmdrels_weight_analyze/0.3_0.2_0.5/au_112512.xlsx","au_112512")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HYPERLINK("./new_k5/query_cmdrels_weight_analyze/0.3_0.2_0.5/au_115369.xlsx","au_115369")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HYPERLINK("./new_k5/query_cmdrels_weight_analyze/0.3_0.2_0.5/au_11789.xlsx","au_11789")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HYPERLINK("./new_k5/query_cmdrels_weight_analyze/0.3_0.2_0.5/au_117950.xlsx","au_117950")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HYPERLINK("./new_k5/query_cmdrels_weight_analyze/0.3_0.2_0.5/au_122113.xlsx","au_122113")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HYPERLINK("./new_k5/query_cmdrels_weight_analyze/0.3_0.2_0.5/au_123798.xlsx","au_123798")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HYPERLINK("./new_k5/query_cmdrels_weight_analyze/0.3_0.2_0.5/au_125257.xlsx","au_125257")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HYPERLINK("./new_k5/query_cmdrels_weight_analyze/0.3_0.2_0.5/au_126153.xlsx","au_126153")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HYPERLINK("./new_k5/query_cmdrels_weight_analyze/0.3_0.2_0.5/au_127326.xlsx","au_127326")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HYPERLINK("./new_k5/query_cmdrels_weight_analyze/0.3_0.2_0.5/au_128463.xlsx","au_128463")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HYPERLINK("./new_k5/query_cmdrels_weight_analyze/0.3_0.2_0.5/au_130393.xlsx","au_130393")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HYPERLINK("./new_k5/query_cmdrels_weight_analyze/0.3_0.2_0.5/au_131570.xlsx","au_131570")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HYPERLINK("./new_k5/query_cmdrels_weight_analyze/0.3_0.2_0.5/au_133318.xlsx","au_133318")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HYPERLINK("./new_k5/query_cmdrels_weight_analyze/0.3_0.2_0.5/au_133343.xlsx","au_133343")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HYPERLINK("./new_k5/query_cmdrels_weight_analyze/0.3_0.2_0.5/au_133389.xlsx","au_133389")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HYPERLINK("./new_k5/query_cmdrels_weight_analyze/0.3_0.2_0.5/au_141277.xlsx","au_141277")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HYPERLINK("./new_k5/query_cmdrels_weight_analyze/0.3_0.2_0.5/au_143819.xlsx","au_143819")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HYPERLINK("./new_k5/query_cmdrels_weight_analyze/0.3_0.2_0.5/au_145935.xlsx","au_145935")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HYPERLINK("./new_k5/query_cmdrels_weight_analyze/0.3_0.2_0.5/au_147241.xlsx","au_147241")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HYPERLINK("./new_k5/query_cmdrels_weight_analyze/0.3_0.2_0.5/au_147800.xlsx","au_147800")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HYPERLINK("./new_k5/query_cmdrels_weight_analyze/0.3_0.2_0.5/au_148321.xlsx","au_148321")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HYPERLINK("./new_k5/query_cmdrels_weight_analyze/0.3_0.2_0.5/au_148638.xlsx","au_148638")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HYPERLINK("./new_k5/query_cmdrels_weight_analyze/0.3_0.2_0.5/au_151049.xlsx","au_151049")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HYPERLINK("./new_k5/query_cmdrels_weight_analyze/0.3_0.2_0.5/au_151941.xlsx","au_151941")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HYPERLINK("./new_k5/query_cmdrels_weight_analyze/0.3_0.2_0.5/au_152297.xlsx","au_152297")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HYPERLINK("./new_k5/query_cmdrels_weight_analyze/0.3_0.2_0.5/au_153976.xlsx","au_153976")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HYPERLINK("./new_k5/query_cmdrels_weight_analyze/0.3_0.2_0.5/au_154431.xlsx","au_154431")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HYPERLINK("./new_k5/query_cmdrels_weight_analyze/0.3_0.2_0.5/au_159708.xlsx","au_159708")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HYPERLINK("./new_k5/query_cmdrels_weight_analyze/0.3_0.2_0.5/au_160869.xlsx","au_160869")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HYPERLINK("./new_k5/query_cmdrels_weight_analyze/0.3_0.2_0.5/au_161313.xlsx","au_161313")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HYPERLINK("./new_k5/query_cmdrels_weight_analyze/0.3_0.2_0.5/au_162075.xlsx","au_162075")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HYPERLINK("./new_k5/query_cmdrels_weight_analyze/0.3_0.2_0.5/au_16277.xlsx","au_16277")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HYPERLINK("./new_k5/query_cmdrels_weight_analyze/0.3_0.2_0.5/au_163155.xlsx","au_163155")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HYPERLINK("./new_k5/query_cmdrels_weight_analyze/0.3_0.2_0.5/au_164473.xlsx","au_164473")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HYPERLINK("./new_k5/query_cmdrels_weight_analyze/0.3_0.2_0.5/au_16584.xlsx","au_16584")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HYPERLINK("./new_k5/query_cmdrels_weight_analyze/0.3_0.2_0.5/au_166420.xlsx","au_166420")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HYPERLINK("./new_k5/query_cmdrels_weight_analyze/0.3_0.2_0.5/au_169473.xlsx","au_169473")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HYPERLINK("./new_k5/query_cmdrels_weight_analyze/0.3_0.2_0.5/au_169516.xlsx","au_169516")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HYPERLINK("./new_k5/query_cmdrels_weight_analyze/0.3_0.2_0.5/au_174292.xlsx","au_174292")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HYPERLINK("./new_k5/query_cmdrels_weight_analyze/0.3_0.2_0.5/au_178481.xlsx","au_178481")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HYPERLINK("./new_k5/query_cmdrels_weight_analyze/0.3_0.2_0.5/au_180925.xlsx","au_180925")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HYPERLINK("./new_k5/query_cmdrels_weight_analyze/0.3_0.2_0.5/au_187888.xlsx","au_187888")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HYPERLINK("./new_k5/query_cmdrels_weight_analyze/0.3_0.2_0.5/au_191390.xlsx","au_191390")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HYPERLINK("./new_k5/query_cmdrels_weight_analyze/0.3_0.2_0.5/au_192798.xlsx","au_192798")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HYPERLINK("./new_k5/query_cmdrels_weight_analyze/0.3_0.2_0.5/au_201775.xlsx","au_201775")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HYPERLINK("./new_k5/query_cmdrels_weight_analyze/0.3_0.2_0.5/au_204166.xlsx","au_204166")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HYPERLINK("./new_k5/query_cmdrels_weight_analyze/0.3_0.2_0.5/au_207447.xlsx","au_207447")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HYPERLINK("./new_k5/query_cmdrels_weight_analyze/0.3_0.2_0.5/au_210680.xlsx","au_210680")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HYPERLINK("./new_k5/query_cmdrels_weight_analyze/0.3_0.2_0.5/au_214246.xlsx","au_214246")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HYPERLINK("./new_k5/query_cmdrels_weight_analyze/0.3_0.2_0.5/au_214643.xlsx","au_214643")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HYPERLINK("./new_k5/query_cmdrels_weight_analyze/0.3_0.2_0.5/au_2194.xlsx","au_2194")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HYPERLINK("./new_k5/query_cmdrels_weight_analyze/0.3_0.2_0.5/au_221962.xlsx","au_221962")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HYPERLINK("./new_k5/query_cmdrels_weight_analyze/0.3_0.2_0.5/au_22608.xlsx","au_22608")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HYPERLINK("./new_k5/query_cmdrels_weight_analyze/0.3_0.2_0.5/au_230698.xlsx","au_230698")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HYPERLINK("./new_k5/query_cmdrels_weight_analyze/0.3_0.2_0.5/au_232442.xlsx","au_232442")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HYPERLINK("./new_k5/query_cmdrels_weight_analyze/0.3_0.2_0.5/au_233378.xlsx","au_233378")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HYPERLINK("./new_k5/query_cmdrels_weight_analyze/0.3_0.2_0.5/au_24027.xlsx","au_24027")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HYPERLINK("./new_k5/query_cmdrels_weight_analyze/0.3_0.2_0.5/au_246647.xlsx","au_246647")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HYPERLINK("./new_k5/query_cmdrels_weight_analyze/0.3_0.2_0.5/au_254424.xlsx","au_254424")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HYPERLINK("./new_k5/query_cmdrels_weight_analyze/0.3_0.2_0.5/au_255890.xlsx","au_255890")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HYPERLINK("./new_k5/query_cmdrels_weight_analyze/0.3_0.2_0.5/au_257248.xlsx","au_257248")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HYPERLINK("./new_k5/query_cmdrels_weight_analyze/0.3_0.2_0.5/au_259354.xlsx","au_259354")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HYPERLINK("./new_k5/query_cmdrels_weight_analyze/0.3_0.2_0.5/au_263378.xlsx","au_263378")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HYPERLINK("./new_k5/query_cmdrels_weight_analyze/0.3_0.2_0.5/au_264215.xlsx","au_264215")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HYPERLINK("./new_k5/query_cmdrels_weight_analyze/0.3_0.2_0.5/au_265176.xlsx","au_265176")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HYPERLINK("./new_k5/query_cmdrels_weight_analyze/0.3_0.2_0.5/au_275704.xlsx","au_275704")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HYPERLINK("./new_k5/query_cmdrels_weight_analyze/0.3_0.2_0.5/au_276669.xlsx","au_276669")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HYPERLINK("./new_k5/query_cmdrels_weight_analyze/0.3_0.2_0.5/au_277565.xlsx","au_277565")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HYPERLINK("./new_k5/query_cmdrels_weight_analyze/0.3_0.2_0.5/au_278403.xlsx","au_278403")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HYPERLINK("./new_k5/query_cmdrels_weight_analyze/0.3_0.2_0.5/au_28039.xlsx","au_28039")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HYPERLINK("./new_k5/query_cmdrels_weight_analyze/0.3_0.2_0.5/au_281509.xlsx","au_281509")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HYPERLINK("./new_k5/query_cmdrels_weight_analyze/0.3_0.2_0.5/au_282806.xlsx","au_282806")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HYPERLINK("./new_k5/query_cmdrels_weight_analyze/0.3_0.2_0.5/au_283559.xlsx","au_283559")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HYPERLINK("./new_k5/query_cmdrels_weight_analyze/0.3_0.2_0.5/au_285539.xlsx","au_285539")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HYPERLINK("./new_k5/query_cmdrels_weight_analyze/0.3_0.2_0.5/au_287532.xlsx","au_287532")</f>
        <v>au_287532</v>
      </c>
      <c r="B86">
        <v>0</v>
      </c>
      <c r="C86">
        <v>0</v>
      </c>
      <c r="D86">
        <v>0</v>
      </c>
      <c r="E86">
        <v>0.5</v>
      </c>
      <c r="F86">
        <v>0</v>
      </c>
      <c r="G86">
        <v>0.5</v>
      </c>
    </row>
    <row r="87" spans="1:7" x14ac:dyDescent="0.15">
      <c r="A87" t="str">
        <f>HYPERLINK("./new_k5/query_cmdrels_weight_analyze/0.3_0.2_0.5/au_294257.xlsx","au_294257")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HYPERLINK("./new_k5/query_cmdrels_weight_analyze/0.3_0.2_0.5/au_296155.xlsx","au_296155")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HYPERLINK("./new_k5/query_cmdrels_weight_analyze/0.3_0.2_0.5/au_299975.xlsx","au_299975")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HYPERLINK("./new_k5/query_cmdrels_weight_analyze/0.3_0.2_0.5/au_301096.xlsx","au_301096")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HYPERLINK("./new_k5/query_cmdrels_weight_analyze/0.3_0.2_0.5/au_303593.xlsx","au_303593")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HYPERLINK("./new_k5/query_cmdrels_weight_analyze/0.3_0.2_0.5/au_303849.xlsx","au_303849")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HYPERLINK("./new_k5/query_cmdrels_weight_analyze/0.3_0.2_0.5/au_307541.xlsx","au_307541")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HYPERLINK("./new_k5/query_cmdrels_weight_analyze/0.3_0.2_0.5/au_307688.xlsx","au_307688")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HYPERLINK("./new_k5/query_cmdrels_weight_analyze/0.3_0.2_0.5/au_309047.xlsx","au_309047")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HYPERLINK("./new_k5/query_cmdrels_weight_analyze/0.3_0.2_0.5/au_311558.xlsx","au_311558")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HYPERLINK("./new_k5/query_cmdrels_weight_analyze/0.3_0.2_0.5/au_318973.xlsx","au_318973")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HYPERLINK("./new_k5/query_cmdrels_weight_analyze/0.3_0.2_0.5/au_3205.xlsx","au_3205")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HYPERLINK("./new_k5/query_cmdrels_weight_analyze/0.3_0.2_0.5/au_323131.xlsx","au_323131")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HYPERLINK("./new_k5/query_cmdrels_weight_analyze/0.3_0.2_0.5/au_323392.xlsx","au_323392")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HYPERLINK("./new_k5/query_cmdrels_weight_analyze/0.3_0.2_0.5/au_325368.xlsx","au_325368")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HYPERLINK("./new_k5/query_cmdrels_weight_analyze/0.3_0.2_0.5/au_328162.xlsx","au_328162")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HYPERLINK("./new_k5/query_cmdrels_weight_analyze/0.3_0.2_0.5/au_330148.xlsx","au_330148")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HYPERLINK("./new_k5/query_cmdrels_weight_analyze/0.3_0.2_0.5/au_332315.xlsx","au_332315")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HYPERLINK("./new_k5/query_cmdrels_weight_analyze/0.3_0.2_0.5/au_334081.xlsx","au_334081")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HYPERLINK("./new_k5/query_cmdrels_weight_analyze/0.3_0.2_0.5/au_34077.xlsx","au_34077")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HYPERLINK("./new_k5/query_cmdrels_weight_analyze/0.3_0.2_0.5/au_341428.xlsx","au_341428")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HYPERLINK("./new_k5/query_cmdrels_weight_analyze/0.3_0.2_0.5/au_341584.xlsx","au_341584")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HYPERLINK("./new_k5/query_cmdrels_weight_analyze/0.3_0.2_0.5/au_346864.xlsx","au_346864")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HYPERLINK("./new_k5/query_cmdrels_weight_analyze/0.3_0.2_0.5/au_351765.xlsx","au_351765")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0.2</v>
      </c>
    </row>
    <row r="111" spans="1:7" x14ac:dyDescent="0.15">
      <c r="A111" t="str">
        <f>HYPERLINK("./new_k5/query_cmdrels_weight_analyze/0.3_0.2_0.5/au_35922.xlsx","au_35922")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HYPERLINK("./new_k5/query_cmdrels_weight_analyze/0.3_0.2_0.5/au_359856.xlsx","au_359856")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HYPERLINK("./new_k5/query_cmdrels_weight_analyze/0.3_0.2_0.5/au_360423.xlsx","au_360423")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HYPERLINK("./new_k5/query_cmdrels_weight_analyze/0.3_0.2_0.5/au_36287.xlsx","au_36287")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HYPERLINK("./new_k5/query_cmdrels_weight_analyze/0.3_0.2_0.5/au_366742.xlsx","au_366742")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HYPERLINK("./new_k5/query_cmdrels_weight_analyze/0.3_0.2_0.5/au_377937.xlsx","au_377937")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HYPERLINK("./new_k5/query_cmdrels_weight_analyze/0.3_0.2_0.5/au_383997.xlsx","au_383997")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HYPERLINK("./new_k5/query_cmdrels_weight_analyze/0.3_0.2_0.5/au_3883.xlsx","au_3883")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HYPERLINK("./new_k5/query_cmdrels_weight_analyze/0.3_0.2_0.5/au_396883.xlsx","au_396883")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HYPERLINK("./new_k5/query_cmdrels_weight_analyze/0.3_0.2_0.5/au_39760.xlsx","au_39760")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HYPERLINK("./new_k5/query_cmdrels_weight_analyze/0.3_0.2_0.5/au_398818.xlsx","au_398818")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HYPERLINK("./new_k5/query_cmdrels_weight_analyze/0.3_0.2_0.5/au_400807.xlsx","au_400807")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HYPERLINK("./new_k5/query_cmdrels_weight_analyze/0.3_0.2_0.5/au_408611.xlsx","au_408611")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HYPERLINK("./new_k5/query_cmdrels_weight_analyze/0.3_0.2_0.5/au_414737.xlsx","au_414737")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HYPERLINK("./new_k5/query_cmdrels_weight_analyze/0.3_0.2_0.5/au_420722.xlsx","au_420722")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HYPERLINK("./new_k5/query_cmdrels_weight_analyze/0.3_0.2_0.5/au_423942.xlsx","au_423942")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HYPERLINK("./new_k5/query_cmdrels_weight_analyze/0.3_0.2_0.5/au_430382.xlsx","au_430382")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HYPERLINK("./new_k5/query_cmdrels_weight_analyze/0.3_0.2_0.5/au_432836.xlsx","au_432836")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HYPERLINK("./new_k5/query_cmdrels_weight_analyze/0.3_0.2_0.5/au_440326.xlsx","au_440326")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HYPERLINK("./new_k5/query_cmdrels_weight_analyze/0.3_0.2_0.5/au_442914.xlsx","au_442914")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HYPERLINK("./new_k5/query_cmdrels_weight_analyze/0.3_0.2_0.5/au_443227.xlsx","au_443227")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</row>
    <row r="132" spans="1:7" x14ac:dyDescent="0.15">
      <c r="A132" t="str">
        <f>HYPERLINK("./new_k5/query_cmdrels_weight_analyze/0.3_0.2_0.5/au_44534.xlsx","au_44534")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HYPERLINK("./new_k5/query_cmdrels_weight_analyze/0.3_0.2_0.5/au_451805.xlsx","au_451805")</f>
        <v>au_451805</v>
      </c>
      <c r="B133">
        <v>1</v>
      </c>
      <c r="C133">
        <v>0</v>
      </c>
      <c r="D133">
        <v>1</v>
      </c>
      <c r="E133">
        <v>0.5</v>
      </c>
      <c r="F133">
        <v>1</v>
      </c>
      <c r="G133">
        <v>0.5</v>
      </c>
    </row>
    <row r="134" spans="1:7" x14ac:dyDescent="0.15">
      <c r="A134" t="str">
        <f>HYPERLINK("./new_k5/query_cmdrels_weight_analyze/0.3_0.2_0.5/au_464264.xlsx","au_464264")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HYPERLINK("./new_k5/query_cmdrels_weight_analyze/0.3_0.2_0.5/au_468808.xlsx","au_468808")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HYPERLINK("./new_k5/query_cmdrels_weight_analyze/0.3_0.2_0.5/au_469143.xlsx","au_469143")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HYPERLINK("./new_k5/query_cmdrels_weight_analyze/0.3_0.2_0.5/au_470237.xlsx","au_470237")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HYPERLINK("./new_k5/query_cmdrels_weight_analyze/0.3_0.2_0.5/au_473037.xlsx","au_473037")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HYPERLINK("./new_k5/query_cmdrels_weight_analyze/0.3_0.2_0.5/au_48362.xlsx","au_48362")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HYPERLINK("./new_k5/query_cmdrels_weight_analyze/0.3_0.2_0.5/au_488435.xlsx","au_488435")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HYPERLINK("./new_k5/query_cmdrels_weight_analyze/0.3_0.2_0.5/au_493826.xlsx","au_493826")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HYPERLINK("./new_k5/query_cmdrels_weight_analyze/0.3_0.2_0.5/au_502110.xlsx","au_502110")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HYPERLINK("./new_k5/query_cmdrels_weight_analyze/0.3_0.2_0.5/au_50344.xlsx","au_50344")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HYPERLINK("./new_k5/query_cmdrels_weight_analyze/0.3_0.2_0.5/au_511467.xlsx","au_511467")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HYPERLINK("./new_k5/query_cmdrels_weight_analyze/0.3_0.2_0.5/au_513046.xlsx","au_513046")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HYPERLINK("./new_k5/query_cmdrels_weight_analyze/0.3_0.2_0.5/au_517354.xlsx","au_517354")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HYPERLINK("./new_k5/query_cmdrels_weight_analyze/0.3_0.2_0.5/au_522431.xlsx","au_522431")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HYPERLINK("./new_k5/query_cmdrels_weight_analyze/0.3_0.2_0.5/au_52773.xlsx","au_52773")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HYPERLINK("./new_k5/query_cmdrels_weight_analyze/0.3_0.2_0.5/au_528411.xlsx","au_528411")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HYPERLINK("./new_k5/query_cmdrels_weight_analyze/0.3_0.2_0.5/au_53263.xlsx","au_53263")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HYPERLINK("./new_k5/query_cmdrels_weight_analyze/0.3_0.2_0.5/au_53444.xlsx","au_53444")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HYPERLINK("./new_k5/query_cmdrels_weight_analyze/0.3_0.2_0.5/au_538208.xlsx","au_538208")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HYPERLINK("./new_k5/query_cmdrels_weight_analyze/0.3_0.2_0.5/au_53822.xlsx","au_53822")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HYPERLINK("./new_k5/query_cmdrels_weight_analyze/0.3_0.2_0.5/au_539243.xlsx","au_539243")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HYPERLINK("./new_k5/query_cmdrels_weight_analyze/0.3_0.2_0.5/au_558280.xlsx","au_558280")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HYPERLINK("./new_k5/query_cmdrels_weight_analyze/0.3_0.2_0.5/au_558669.xlsx","au_558669")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HYPERLINK("./new_k5/query_cmdrels_weight_analyze/0.3_0.2_0.5/au_55868.xlsx","au_55868")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HYPERLINK("./new_k5/query_cmdrels_weight_analyze/0.3_0.2_0.5/au_561.xlsx","au_561")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HYPERLINK("./new_k5/query_cmdrels_weight_analyze/0.3_0.2_0.5/au_564567.xlsx","au_564567")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HYPERLINK("./new_k5/query_cmdrels_weight_analyze/0.3_0.2_0.5/au_57994.xlsx","au_57994")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HYPERLINK("./new_k5/query_cmdrels_weight_analyze/0.3_0.2_0.5/au_589210.xlsx","au_589210")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HYPERLINK("./new_k5/query_cmdrels_weight_analyze/0.3_0.2_0.5/au_5911.xlsx","au_5911")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HYPERLINK("./new_k5/query_cmdrels_weight_analyze/0.3_0.2_0.5/au_59356.xlsx","au_59356")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HYPERLINK("./new_k5/query_cmdrels_weight_analyze/0.3_0.2_0.5/au_609850.xlsx","au_609850")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HYPERLINK("./new_k5/query_cmdrels_weight_analyze/0.3_0.2_0.5/au_61408.xlsx","au_61408")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HYPERLINK("./new_k5/query_cmdrels_weight_analyze/0.3_0.2_0.5/au_617850.xlsx","au_617850")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HYPERLINK("./new_k5/query_cmdrels_weight_analyze/0.3_0.2_0.5/au_62073.xlsx","au_62073")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HYPERLINK("./new_k5/query_cmdrels_weight_analyze/0.3_0.2_0.5/au_620930.xlsx","au_620930")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HYPERLINK("./new_k5/query_cmdrels_weight_analyze/0.3_0.2_0.5/au_62492.xlsx","au_62492")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HYPERLINK("./new_k5/query_cmdrels_weight_analyze/0.3_0.2_0.5/au_626078.xlsx","au_626078")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HYPERLINK("./new_k5/query_cmdrels_weight_analyze/0.3_0.2_0.5/au_636944.xlsx","au_636944")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HYPERLINK("./new_k5/query_cmdrels_weight_analyze/0.3_0.2_0.5/au_648603.xlsx","au_648603")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HYPERLINK("./new_k5/query_cmdrels_weight_analyze/0.3_0.2_0.5/au_65331.xlsx","au_65331")</f>
        <v>au_65331</v>
      </c>
      <c r="B173">
        <v>0</v>
      </c>
      <c r="C173">
        <v>0</v>
      </c>
      <c r="D173">
        <v>0.5</v>
      </c>
      <c r="E173">
        <v>0.5</v>
      </c>
      <c r="F173">
        <v>0.5</v>
      </c>
      <c r="G173">
        <v>0.5</v>
      </c>
    </row>
    <row r="174" spans="1:7" x14ac:dyDescent="0.15">
      <c r="A174" t="str">
        <f>HYPERLINK("./new_k5/query_cmdrels_weight_analyze/0.3_0.2_0.5/au_66000.xlsx","au_66000")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HYPERLINK("./new_k5/query_cmdrels_weight_analyze/0.3_0.2_0.5/au_660846.xlsx","au_660846")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HYPERLINK("./new_k5/query_cmdrels_weight_analyze/0.3_0.2_0.5/au_662935.xlsx","au_662935")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HYPERLINK("./new_k5/query_cmdrels_weight_analyze/0.3_0.2_0.5/au_67663.xlsx","au_67663")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HYPERLINK("./new_k5/query_cmdrels_weight_analyze/0.3_0.2_0.5/au_68028.xlsx","au_68028")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HYPERLINK("./new_k5/query_cmdrels_weight_analyze/0.3_0.2_0.5/au_681312.xlsx","au_681312")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HYPERLINK("./new_k5/query_cmdrels_weight_analyze/0.3_0.2_0.5/au_686239.xlsx","au_686239")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HYPERLINK("./new_k5/query_cmdrels_weight_analyze/0.3_0.2_0.5/au_68809.xlsx","au_68809")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HYPERLINK("./new_k5/query_cmdrels_weight_analyze/0.3_0.2_0.5/au_69556.xlsx","au_69556")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HYPERLINK("./new_k5/query_cmdrels_weight_analyze/0.3_0.2_0.5/au_698993.xlsx","au_698993")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HYPERLINK("./new_k5/query_cmdrels_weight_analyze/0.3_0.2_0.5/au_707881.xlsx","au_707881")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HYPERLINK("./new_k5/query_cmdrels_weight_analyze/0.3_0.2_0.5/au_709594.xlsx","au_709594")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HYPERLINK("./new_k5/query_cmdrels_weight_analyze/0.3_0.2_0.5/au_71309.xlsx","au_71309")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HYPERLINK("./new_k5/query_cmdrels_weight_analyze/0.3_0.2_0.5/au_7138.xlsx","au_7138")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HYPERLINK("./new_k5/query_cmdrels_weight_analyze/0.3_0.2_0.5/au_72549.xlsx","au_72549")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HYPERLINK("./new_k5/query_cmdrels_weight_analyze/0.3_0.2_0.5/au_740805.xlsx","au_740805")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HYPERLINK("./new_k5/query_cmdrels_weight_analyze/0.3_0.2_0.5/au_760796.xlsx","au_760796")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HYPERLINK("./new_k5/query_cmdrels_weight_analyze/0.3_0.2_0.5/au_762846.xlsx","au_762846")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HYPERLINK("./new_k5/query_cmdrels_weight_analyze/0.3_0.2_0.5/au_767786.xlsx","au_767786")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HYPERLINK("./new_k5/query_cmdrels_weight_analyze/0.3_0.2_0.5/au_778906.xlsx","au_778906")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HYPERLINK("./new_k5/query_cmdrels_weight_analyze/0.3_0.2_0.5/au_818929.xlsx","au_818929")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HYPERLINK("./new_k5/query_cmdrels_weight_analyze/0.3_0.2_0.5/au_844876.xlsx","au_844876")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HYPERLINK("./new_k5/query_cmdrels_weight_analyze/0.3_0.2_0.5/au_85318.xlsx","au_85318")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HYPERLINK("./new_k5/query_cmdrels_weight_analyze/0.3_0.2_0.5/au_854332.xlsx","au_854332")</f>
        <v>au_854332</v>
      </c>
      <c r="B197">
        <v>1</v>
      </c>
      <c r="C197">
        <v>0</v>
      </c>
      <c r="D197">
        <v>1</v>
      </c>
      <c r="E197">
        <v>0.5</v>
      </c>
      <c r="F197">
        <v>1</v>
      </c>
      <c r="G197">
        <v>0.5</v>
      </c>
    </row>
    <row r="198" spans="1:7" x14ac:dyDescent="0.15">
      <c r="A198" t="str">
        <f>HYPERLINK("./new_k5/query_cmdrels_weight_analyze/0.3_0.2_0.5/au_854373.xlsx","au_854373")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HYPERLINK("./new_k5/query_cmdrels_weight_analyze/0.3_0.2_0.5/au_86843.xlsx","au_86843")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HYPERLINK("./new_k5/query_cmdrels_weight_analyze/0.3_0.2_0.5/au_88108.xlsx","au_88108")</f>
        <v>au_88108</v>
      </c>
      <c r="B200">
        <v>0</v>
      </c>
      <c r="C200">
        <v>0</v>
      </c>
      <c r="D200">
        <v>0.5</v>
      </c>
      <c r="E200">
        <v>0.5</v>
      </c>
      <c r="F200">
        <v>0.5</v>
      </c>
      <c r="G200">
        <v>0.5</v>
      </c>
    </row>
    <row r="201" spans="1:7" x14ac:dyDescent="0.15">
      <c r="A201" t="str">
        <f>HYPERLINK("./new_k5/query_cmdrels_weight_analyze/0.3_0.2_0.5/au_90214.xlsx","au_90214")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HYPERLINK("./new_k5/query_cmdrels_weight_analyze/0.3_0.2_0.5/au_90339.xlsx","au_90339")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HYPERLINK("./new_k5/query_cmdrels_weight_analyze/0.3_0.2_0.5/au_91286.xlsx","au_91286")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0.25</v>
      </c>
    </row>
    <row r="204" spans="1:7" x14ac:dyDescent="0.15">
      <c r="A204" t="str">
        <f>HYPERLINK("./new_k5/query_cmdrels_weight_analyze/0.3_0.2_0.5/au_9135.xlsx","au_9135")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HYPERLINK("./new_k5/query_cmdrels_weight_analyze/0.3_0.2_0.5/au_935569.xlsx","au_935569")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HYPERLINK("./new_k5/query_cmdrels_weight_analyze/0.3_0.2_0.5/au_97936.xlsx","au_97936")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HYPERLINK("./new_k5/query_cmdrels_weight_analyze/0.3_0.2_0.5/so_10235778.xlsx","so_10235778")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HYPERLINK("./new_k5/query_cmdrels_weight_analyze/0.3_0.2_0.5/so_1045910.xlsx","so_1045910")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HYPERLINK("./new_k5/query_cmdrels_weight_analyze/0.3_0.2_0.5/so_10557360.xlsx","so_10557360")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HYPERLINK("./new_k5/query_cmdrels_weight_analyze/0.3_0.2_0.5/so_1058047.xlsx","so_1058047")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HYPERLINK("./new_k5/query_cmdrels_weight_analyze/0.3_0.2_0.5/so_10829402.xlsx","so_10829402")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HYPERLINK("./new_k5/query_cmdrels_weight_analyze/0.3_0.2_0.5/so_1088098.xlsx","so_1088098")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HYPERLINK("./new_k5/query_cmdrels_weight_analyze/0.3_0.2_0.5/so_10990949.xlsx","so_10990949")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HYPERLINK("./new_k5/query_cmdrels_weight_analyze/0.3_0.2_0.5/so_11211705.xlsx","so_11211705")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HYPERLINK("./new_k5/query_cmdrels_weight_analyze/0.3_0.2_0.5/so_112932.xlsx","so_112932")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HYPERLINK("./new_k5/query_cmdrels_weight_analyze/0.3_0.2_0.5/so_11392189.xlsx","so_11392189")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HYPERLINK("./new_k5/query_cmdrels_weight_analyze/0.3_0.2_0.5/so_1183183.xlsx","so_1183183")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HYPERLINK("./new_k5/query_cmdrels_weight_analyze/0.3_0.2_0.5/so_1194882.xlsx","so_1194882")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HYPERLINK("./new_k5/query_cmdrels_weight_analyze/0.3_0.2_0.5/so_12120935.xlsx","so_12120935")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HYPERLINK("./new_k5/query_cmdrels_weight_analyze/0.3_0.2_0.5/so_12313384.xlsx","so_12313384")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HYPERLINK("./new_k5/query_cmdrels_weight_analyze/0.3_0.2_0.5/so_12392598.xlsx","so_12392598")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HYPERLINK("./new_k5/query_cmdrels_weight_analyze/0.3_0.2_0.5/so_1241801.xlsx","so_1241801")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HYPERLINK("./new_k5/query_cmdrels_weight_analyze/0.3_0.2_0.5/so_12522269.xlsx","so_12522269")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HYPERLINK("./new_k5/query_cmdrels_weight_analyze/0.3_0.2_0.5/so_1293907.xlsx","so_1293907")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HYPERLINK("./new_k5/query_cmdrels_weight_analyze/0.3_0.2_0.5/so_13428910.xlsx","so_13428910")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HYPERLINK("./new_k5/query_cmdrels_weight_analyze/0.3_0.2_0.5/so_135688.xlsx","so_135688")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HYPERLINK("./new_k5/query_cmdrels_weight_analyze/0.3_0.2_0.5/so_13778273.xlsx","so_13778273")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HYPERLINK("./new_k5/query_cmdrels_weight_analyze/0.3_0.2_0.5/so_1405611.xlsx","so_1405611")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</v>
      </c>
    </row>
    <row r="229" spans="1:7" x14ac:dyDescent="0.15">
      <c r="A229" t="str">
        <f>HYPERLINK("./new_k5/query_cmdrels_weight_analyze/0.3_0.2_0.5/so_14300794.xlsx","so_14300794")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HYPERLINK("./new_k5/query_cmdrels_weight_analyze/0.3_0.2_0.5/so_143791.xlsx","so_143791")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HYPERLINK("./new_k5/query_cmdrels_weight_analyze/0.3_0.2_0.5/so_14750650.xlsx","so_14750650")</f>
        <v>so_14750650</v>
      </c>
      <c r="B231">
        <v>0</v>
      </c>
      <c r="C231">
        <v>0</v>
      </c>
      <c r="D231">
        <v>0</v>
      </c>
      <c r="E231">
        <v>0.33333333333333331</v>
      </c>
      <c r="F231">
        <v>0</v>
      </c>
      <c r="G231">
        <v>0.33333333333333331</v>
      </c>
    </row>
    <row r="232" spans="1:7" x14ac:dyDescent="0.15">
      <c r="A232" t="str">
        <f>HYPERLINK("./new_k5/query_cmdrels_weight_analyze/0.3_0.2_0.5/so_14978411.xlsx","so_14978411")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HYPERLINK("./new_k5/query_cmdrels_weight_analyze/0.3_0.2_0.5/so_15236308.xlsx","so_15236308")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HYPERLINK("./new_k5/query_cmdrels_weight_analyze/0.3_0.2_0.5/so_15286947.xlsx","so_15286947")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HYPERLINK("./new_k5/query_cmdrels_weight_analyze/0.3_0.2_0.5/so_15402770.xlsx","so_15402770")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HYPERLINK("./new_k5/query_cmdrels_weight_analyze/0.3_0.2_0.5/so_1570262.xlsx","so_1570262")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HYPERLINK("./new_k5/query_cmdrels_weight_analyze/0.3_0.2_0.5/so_1583219.xlsx","so_1583219")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HYPERLINK("./new_k5/query_cmdrels_weight_analyze/0.3_0.2_0.5/so_15872543.xlsx","so_15872543")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HYPERLINK("./new_k5/query_cmdrels_weight_analyze/0.3_0.2_0.5/so_16038087.xlsx","so_16038087")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HYPERLINK("./new_k5/query_cmdrels_weight_analyze/0.3_0.2_0.5/so_16212656.xlsx","so_16212656")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HYPERLINK("./new_k5/query_cmdrels_weight_analyze/0.3_0.2_0.5/so_16575419.xlsx","so_16575419")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HYPERLINK("./new_k5/query_cmdrels_weight_analyze/0.3_0.2_0.5/so_17582768.xlsx","so_17582768")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</v>
      </c>
    </row>
    <row r="243" spans="1:7" x14ac:dyDescent="0.15">
      <c r="A243" t="str">
        <f>HYPERLINK("./new_k5/query_cmdrels_weight_analyze/0.3_0.2_0.5/so_17607612.xlsx","so_17607612")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HYPERLINK("./new_k5/query_cmdrels_weight_analyze/0.3_0.2_0.5/so_17829785.xlsx","so_17829785")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HYPERLINK("./new_k5/query_cmdrels_weight_analyze/0.3_0.2_0.5/so_1839841.xlsx","so_1839841")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HYPERLINK("./new_k5/query_cmdrels_weight_analyze/0.3_0.2_0.5/so_18468716.xlsx","so_18468716")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HYPERLINK("./new_k5/query_cmdrels_weight_analyze/0.3_0.2_0.5/so_19196105.xlsx","so_19196105")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HYPERLINK("./new_k5/query_cmdrels_weight_analyze/0.3_0.2_0.5/so_19482123.xlsx","so_19482123")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HYPERLINK("./new_k5/query_cmdrels_weight_analyze/0.3_0.2_0.5/so_1975849.xlsx","so_1975849")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HYPERLINK("./new_k5/query_cmdrels_weight_analyze/0.3_0.2_0.5/so_212528.xlsx","so_212528")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HYPERLINK("./new_k5/query_cmdrels_weight_analyze/0.3_0.2_0.5/so_21620406.xlsx","so_21620406")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HYPERLINK("./new_k5/query_cmdrels_weight_analyze/0.3_0.2_0.5/so_23509348.xlsx","so_23509348")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HYPERLINK("./new_k5/query_cmdrels_weight_analyze/0.3_0.2_0.5/so_24058544.xlsx","so_24058544")</f>
        <v>so_24058544</v>
      </c>
      <c r="B253">
        <v>1</v>
      </c>
      <c r="C253">
        <v>0</v>
      </c>
      <c r="D253">
        <v>1</v>
      </c>
      <c r="E253">
        <v>0.5</v>
      </c>
      <c r="F253">
        <v>1</v>
      </c>
      <c r="G253">
        <v>0.5</v>
      </c>
    </row>
    <row r="254" spans="1:7" x14ac:dyDescent="0.15">
      <c r="A254" t="str">
        <f>HYPERLINK("./new_k5/query_cmdrels_weight_analyze/0.3_0.2_0.5/so_24283097.xlsx","so_24283097")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HYPERLINK("./new_k5/query_cmdrels_weight_analyze/0.3_0.2_0.5/so_26256279.xlsx","so_26256279")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HYPERLINK("./new_k5/query_cmdrels_weight_analyze/0.3_0.2_0.5/so_26331651.xlsx","so_26331651")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HYPERLINK("./new_k5/query_cmdrels_weight_analyze/0.3_0.2_0.5/so_26988262.xlsx","so_26988262")</f>
        <v>so_26988262</v>
      </c>
      <c r="B257">
        <v>0</v>
      </c>
      <c r="C257">
        <v>0</v>
      </c>
      <c r="D257">
        <v>0.5</v>
      </c>
      <c r="E257">
        <v>0.5</v>
      </c>
      <c r="F257">
        <v>0.5</v>
      </c>
      <c r="G257">
        <v>0.5</v>
      </c>
    </row>
    <row r="258" spans="1:7" x14ac:dyDescent="0.15">
      <c r="A258" t="str">
        <f>HYPERLINK("./new_k5/query_cmdrels_weight_analyze/0.3_0.2_0.5/so_27238411.xlsx","so_27238411")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HYPERLINK("./new_k5/query_cmdrels_weight_analyze/0.3_0.2_0.5/so_27943059.xlsx","so_27943059")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HYPERLINK("./new_k5/query_cmdrels_weight_analyze/0.3_0.2_0.5/so_28869004.xlsx","so_28869004")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HYPERLINK("./new_k5/query_cmdrels_weight_analyze/0.3_0.2_0.5/so_2973624.xlsx","so_2973624")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HYPERLINK("./new_k5/query_cmdrels_weight_analyze/0.3_0.2_0.5/so_30177455.xlsx","so_30177455")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HYPERLINK("./new_k5/query_cmdrels_weight_analyze/0.3_0.2_0.5/so_30251889.xlsx","so_30251889")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HYPERLINK("./new_k5/query_cmdrels_weight_analyze/0.3_0.2_0.5/so_305035.xlsx","so_305035")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HYPERLINK("./new_k5/query_cmdrels_weight_analyze/0.3_0.2_0.5/so_36249744.xlsx","so_36249744")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HYPERLINK("./new_k5/query_cmdrels_weight_analyze/0.3_0.2_0.5/so_3643848.xlsx","so_3643848")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HYPERLINK("./new_k5/query_cmdrels_weight_analyze/0.3_0.2_0.5/so_3667329.xlsx","so_3667329")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HYPERLINK("./new_k5/query_cmdrels_weight_analyze/0.3_0.2_0.5/so_369758.xlsx","so_369758")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HYPERLINK("./new_k5/query_cmdrels_weight_analyze/0.3_0.2_0.5/so_3756323.xlsx","so_3756323")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HYPERLINK("./new_k5/query_cmdrels_weight_analyze/0.3_0.2_0.5/so_3767267.xlsx","so_3767267")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HYPERLINK("./new_k5/query_cmdrels_weight_analyze/0.3_0.2_0.5/so_3833578.xlsx","so_3833578")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HYPERLINK("./new_k5/query_cmdrels_weight_analyze/0.3_0.2_0.5/so_3891076.xlsx","so_3891076")</f>
        <v>so_3891076</v>
      </c>
      <c r="B272">
        <v>1</v>
      </c>
      <c r="C272">
        <v>0</v>
      </c>
      <c r="D272">
        <v>1</v>
      </c>
      <c r="E272">
        <v>0.5</v>
      </c>
      <c r="F272">
        <v>1</v>
      </c>
      <c r="G272">
        <v>0.5</v>
      </c>
    </row>
    <row r="273" spans="1:7" x14ac:dyDescent="0.15">
      <c r="A273" t="str">
        <f>HYPERLINK("./new_k5/query_cmdrels_weight_analyze/0.3_0.2_0.5/so_3963085.xlsx","so_3963085")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HYPERLINK("./new_k5/query_cmdrels_weight_analyze/0.3_0.2_0.5/so_4325216.xlsx","so_4325216")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HYPERLINK("./new_k5/query_cmdrels_weight_analyze/0.3_0.2_0.5/so_448005.xlsx","so_448005")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HYPERLINK("./new_k5/query_cmdrels_weight_analyze/0.3_0.2_0.5/so_4921879.xlsx","so_4921879")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HYPERLINK("./new_k5/query_cmdrels_weight_analyze/0.3_0.2_0.5/so_4922943.xlsx","so_4922943")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HYPERLINK("./new_k5/query_cmdrels_weight_analyze/0.3_0.2_0.5/so_5119946.xlsx","so_5119946")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HYPERLINK("./new_k5/query_cmdrels_weight_analyze/0.3_0.2_0.5/so_5164985.xlsx","so_5164985")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HYPERLINK("./new_k5/query_cmdrels_weight_analyze/0.3_0.2_0.5/so_5306153.xlsx","so_5306153")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HYPERLINK("./new_k5/query_cmdrels_weight_analyze/0.3_0.2_0.5/so_5566310.xlsx","so_5566310")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HYPERLINK("./new_k5/query_cmdrels_weight_analyze/0.3_0.2_0.5/so_5927369.xlsx","so_5927369")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HYPERLINK("./new_k5/query_cmdrels_weight_analyze/0.3_0.2_0.5/so_5947742.xlsx","so_5947742")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HYPERLINK("./new_k5/query_cmdrels_weight_analyze/0.3_0.2_0.5/so_614795.xlsx","so_614795")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HYPERLINK("./new_k5/query_cmdrels_weight_analyze/0.3_0.2_0.5/so_6207573.xlsx","so_6207573")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HYPERLINK("./new_k5/query_cmdrels_weight_analyze/0.3_0.2_0.5/so_6283167.xlsx","so_6283167")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HYPERLINK("./new_k5/query_cmdrels_weight_analyze/0.3_0.2_0.5/so_6329505.xlsx","so_6329505")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HYPERLINK("./new_k5/query_cmdrels_weight_analyze/0.3_0.2_0.5/so_6423532.xlsx","so_6423532")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HYPERLINK("./new_k5/query_cmdrels_weight_analyze/0.3_0.2_0.5/so_669438.xlsx","so_669438")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HYPERLINK("./new_k5/query_cmdrels_weight_analyze/0.3_0.2_0.5/so_7052875.xlsx","so_7052875")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HYPERLINK("./new_k5/query_cmdrels_weight_analyze/0.3_0.2_0.5/so_7221757.xlsx","so_7221757")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HYPERLINK("./new_k5/query_cmdrels_weight_analyze/0.3_0.2_0.5/so_750604.xlsx","so_750604")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HYPERLINK("./new_k5/query_cmdrels_weight_analyze/0.3_0.2_0.5/so_7575267.xlsx","so_7575267")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HYPERLINK("./new_k5/query_cmdrels_weight_analyze/0.3_0.2_0.5/so_7698488.xlsx","so_7698488")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HYPERLINK("./new_k5/query_cmdrels_weight_analyze/0.3_0.2_0.5/so_801095.xlsx","so_801095")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HYPERLINK("./new_k5/query_cmdrels_weight_analyze/0.3_0.2_0.5/so_8249705.xlsx","so_8249705")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HYPERLINK("./new_k5/query_cmdrels_weight_analyze/0.3_0.2_0.5/so_8423541.xlsx","so_8423541")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HYPERLINK("./new_k5/query_cmdrels_weight_analyze/0.3_0.2_0.5/so_8654051.xlsx","so_8654051")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HYPERLINK("./new_k5/query_cmdrels_weight_analyze/0.3_0.2_0.5/so_890262.xlsx","so_890262")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HYPERLINK("./new_k5/query_cmdrels_weight_analyze/0.3_0.2_0.5/so_893585.xlsx","so_893585")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HYPERLINK("./new_k5/query_cmdrels_weight_analyze/0.3_0.2_0.5/so_9223460.xlsx","so_9223460")</f>
        <v>so_9223460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</row>
    <row r="302" spans="1:7" x14ac:dyDescent="0.15">
      <c r="A302" t="str">
        <f>HYPERLINK("./new_k5/query_cmdrels_weight_analyze/0.3_0.2_0.5/so_9245638.xlsx","so_9245638")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HYPERLINK("./new_k5/query_cmdrels_weight_analyze/0.3_0.2_0.5/so_9304953.xlsx","so_9304953")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HYPERLINK("./new_k5/query_cmdrels_weight_analyze/0.3_0.2_0.5/so_9361816.xlsx","so_9361816")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HYPERLINK("./new_k5/query_cmdrels_weight_analyze/0.3_0.2_0.5/su_116617.xlsx","su_116617")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HYPERLINK("./new_k5/query_cmdrels_weight_analyze/0.3_0.2_0.5/su_120045.xlsx","su_120045")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HYPERLINK("./new_k5/query_cmdrels_weight_analyze/0.3_0.2_0.5/su_127863.xlsx","su_127863")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HYPERLINK("./new_k5/query_cmdrels_weight_analyze/0.3_0.2_0.5/su_135498.xlsx","su_135498")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HYPERLINK("./new_k5/query_cmdrels_weight_analyze/0.3_0.2_0.5/su_147027.xlsx","su_147027")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HYPERLINK("./new_k5/query_cmdrels_weight_analyze/0.3_0.2_0.5/su_151911.xlsx","su_151911")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HYPERLINK("./new_k5/query_cmdrels_weight_analyze/0.3_0.2_0.5/su_153415.xlsx","su_153415")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HYPERLINK("./new_k5/query_cmdrels_weight_analyze/0.3_0.2_0.5/su_156189.xlsx","su_156189")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HYPERLINK("./new_k5/query_cmdrels_weight_analyze/0.3_0.2_0.5/su_161531.xlsx","su_161531")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HYPERLINK("./new_k5/query_cmdrels_weight_analyze/0.3_0.2_0.5/su_204209.xlsx","su_204209")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HYPERLINK("./new_k5/query_cmdrels_weight_analyze/0.3_0.2_0.5/su_214390.xlsx","su_214390")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HYPERLINK("./new_k5/query_cmdrels_weight_analyze/0.3_0.2_0.5/su_215483.xlsx","su_215483")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HYPERLINK("./new_k5/query_cmdrels_weight_analyze/0.3_0.2_0.5/su_215504.xlsx","su_215504")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HYPERLINK("./new_k5/query_cmdrels_weight_analyze/0.3_0.2_0.5/su_227385.xlsx","su_227385")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HYPERLINK("./new_k5/query_cmdrels_weight_analyze/0.3_0.2_0.5/su_273254.xlsx","su_273254")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HYPERLINK("./new_k5/query_cmdrels_weight_analyze/0.3_0.2_0.5/su_294161.xlsx","su_294161")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HYPERLINK("./new_k5/query_cmdrels_weight_analyze/0.3_0.2_0.5/su_302396.xlsx","su_302396")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HYPERLINK("./new_k5/query_cmdrels_weight_analyze/0.3_0.2_0.5/su_303981.xlsx","su_303981")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HYPERLINK("./new_k5/query_cmdrels_weight_analyze/0.3_0.2_0.5/su_305128.xlsx","su_305128")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HYPERLINK("./new_k5/query_cmdrels_weight_analyze/0.3_0.2_0.5/su_31512.xlsx","su_31512")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HYPERLINK("./new_k5/query_cmdrels_weight_analyze/0.3_0.2_0.5/su_380520.xlsx","su_380520")</f>
        <v>su_380520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</row>
    <row r="326" spans="1:7" x14ac:dyDescent="0.15">
      <c r="A326" t="str">
        <f>HYPERLINK("./new_k5/query_cmdrels_weight_analyze/0.3_0.2_0.5/su_38981.xlsx","su_38981")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HYPERLINK("./new_k5/query_cmdrels_weight_analyze/0.3_0.2_0.5/su_437330.xlsx","su_437330")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HYPERLINK("./new_k5/query_cmdrels_weight_analyze/0.3_0.2_0.5/su_441379.xlsx","su_441379")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HYPERLINK("./new_k5/query_cmdrels_weight_analyze/0.3_0.2_0.5/su_462788.xlsx","su_462788")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HYPERLINK("./new_k5/query_cmdrels_weight_analyze/0.3_0.2_0.5/su_626606.xlsx","su_626606")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HYPERLINK("./new_k5/query_cmdrels_weight_analyze/0.3_0.2_0.5/su_634469.xlsx","su_634469")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HYPERLINK("./new_k5/query_cmdrels_weight_analyze/0.3_0.2_0.5/su_638616.xlsx","su_638616")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HYPERLINK("./new_k5/query_cmdrels_weight_analyze/0.3_0.2_0.5/su_678113.xlsx","su_678113")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HYPERLINK("./new_k5/query_cmdrels_weight_analyze/0.3_0.2_0.5/su_686394.xlsx","su_686394")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HYPERLINK("./new_k5/query_cmdrels_weight_analyze/0.3_0.2_0.5/su_716795.xlsx","su_716795")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HYPERLINK("./new_k5/query_cmdrels_weight_analyze/0.3_0.2_0.5/su_758463.xlsx","su_758463")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HYPERLINK("./new_k5/query_cmdrels_weight_analyze/0.3_0.2_0.5/su_766437.xlsx","su_766437")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HYPERLINK("./new_k5/query_cmdrels_weight_analyze/0.3_0.2_0.5/su_904001.xlsx","su_904001")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HYPERLINK("./new_k5/query_cmdrels_weight_analyze/0.3_0.2_0.5/ul_100959.xlsx","ul_100959")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HYPERLINK("./new_k5/query_cmdrels_weight_analyze/0.3_0.2_0.5/ul_101073.xlsx","ul_101073")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HYPERLINK("./new_k5/query_cmdrels_weight_analyze/0.3_0.2_0.5/ul_101237.xlsx","ul_101237")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HYPERLINK("./new_k5/query_cmdrels_weight_analyze/0.3_0.2_0.5/ul_102752.xlsx","ul_102752")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HYPERLINK("./new_k5/query_cmdrels_weight_analyze/0.3_0.2_0.5/ul_108174.xlsx","ul_108174")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HYPERLINK("./new_k5/query_cmdrels_weight_analyze/0.3_0.2_0.5/ul_109536.xlsx","ul_109536")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HYPERLINK("./new_k5/query_cmdrels_weight_analyze/0.3_0.2_0.5/ul_112050.xlsx","ul_112050")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HYPERLINK("./new_k5/query_cmdrels_weight_analyze/0.3_0.2_0.5/ul_116070.xlsx","ul_116070")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HYPERLINK("./new_k5/query_cmdrels_weight_analyze/0.3_0.2_0.5/ul_11851.xlsx","ul_11851")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HYPERLINK("./new_k5/query_cmdrels_weight_analyze/0.3_0.2_0.5/ul_119126.xlsx","ul_119126")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HYPERLINK("./new_k5/query_cmdrels_weight_analyze/0.3_0.2_0.5/ul_121718.xlsx","ul_121718")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HYPERLINK("./new_k5/query_cmdrels_weight_analyze/0.3_0.2_0.5/ul_12227.xlsx","ul_12227")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HYPERLINK("./new_k5/query_cmdrels_weight_analyze/0.3_0.2_0.5/ul_12453.xlsx","ul_12453")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HYPERLINK("./new_k5/query_cmdrels_weight_analyze/0.3_0.2_0.5/ul_12535.xlsx","ul_12535")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HYPERLINK("./new_k5/query_cmdrels_weight_analyze/0.3_0.2_0.5/ul_127066.xlsx","ul_127066")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HYPERLINK("./new_k5/query_cmdrels_weight_analyze/0.3_0.2_0.5/ul_128953.xlsx","ul_128953")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HYPERLINK("./new_k5/query_cmdrels_weight_analyze/0.3_0.2_0.5/ul_134829.xlsx","ul_134829")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HYPERLINK("./new_k5/query_cmdrels_weight_analyze/0.3_0.2_0.5/ul_136371.xlsx","ul_136371")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HYPERLINK("./new_k5/query_cmdrels_weight_analyze/0.3_0.2_0.5/ul_136884.xlsx","ul_136884")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HYPERLINK("./new_k5/query_cmdrels_weight_analyze/0.3_0.2_0.5/ul_138398.xlsx","ul_138398")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HYPERLINK("./new_k5/query_cmdrels_weight_analyze/0.3_0.2_0.5/ul_139271.xlsx","ul_139271")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HYPERLINK("./new_k5/query_cmdrels_weight_analyze/0.3_0.2_0.5/ul_140482.xlsx","ul_140482")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HYPERLINK("./new_k5/query_cmdrels_weight_analyze/0.3_0.2_0.5/ul_14191.xlsx","ul_14191")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HYPERLINK("./new_k5/query_cmdrels_weight_analyze/0.3_0.2_0.5/ul_145929.xlsx","ul_145929")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HYPERLINK("./new_k5/query_cmdrels_weight_analyze/0.3_0.2_0.5/ul_148985.xlsx","ul_148985")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HYPERLINK("./new_k5/query_cmdrels_weight_analyze/0.3_0.2_0.5/ul_15405.xlsx","ul_15405")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HYPERLINK("./new_k5/query_cmdrels_weight_analyze/0.3_0.2_0.5/ul_155551.xlsx","ul_155551")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HYPERLINK("./new_k5/query_cmdrels_weight_analyze/0.3_0.2_0.5/ul_159672.xlsx","ul_159672")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HYPERLINK("./new_k5/query_cmdrels_weight_analyze/0.3_0.2_0.5/ul_163845.xlsx","ul_163845")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HYPERLINK("./new_k5/query_cmdrels_weight_analyze/0.3_0.2_0.5/ul_16407.xlsx","ul_16407")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HYPERLINK("./new_k5/query_cmdrels_weight_analyze/0.3_0.2_0.5/ul_166558.xlsx","ul_166558")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HYPERLINK("./new_k5/query_cmdrels_weight_analyze/0.3_0.2_0.5/ul_171314.xlsx","ul_171314")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HYPERLINK("./new_k5/query_cmdrels_weight_analyze/0.3_0.2_0.5/ul_182032.xlsx","ul_182032")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HYPERLINK("./new_k5/query_cmdrels_weight_analyze/0.3_0.2_0.5/ul_19344.xlsx","ul_19344")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HYPERLINK("./new_k5/query_cmdrels_weight_analyze/0.3_0.2_0.5/ul_19369.xlsx","ul_19369")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HYPERLINK("./new_k5/query_cmdrels_weight_analyze/0.3_0.2_0.5/ul_19485.xlsx","ul_19485")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HYPERLINK("./new_k5/query_cmdrels_weight_analyze/0.3_0.2_0.5/ul_20370.xlsx","ul_20370")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HYPERLINK("./new_k5/query_cmdrels_weight_analyze/0.3_0.2_0.5/ul_211817.xlsx","ul_211817")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HYPERLINK("./new_k5/query_cmdrels_weight_analyze/0.3_0.2_0.5/ul_212925.xlsx","ul_212925")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HYPERLINK("./new_k5/query_cmdrels_weight_analyze/0.3_0.2_0.5/ul_21471.xlsx","ul_21471")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HYPERLINK("./new_k5/query_cmdrels_weight_analyze/0.3_0.2_0.5/ul_22545.xlsx","ul_22545")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HYPERLINK("./new_k5/query_cmdrels_weight_analyze/0.3_0.2_0.5/ul_230481.xlsx","ul_230481")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HYPERLINK("./new_k5/query_cmdrels_weight_analyze/0.3_0.2_0.5/ul_230673.xlsx","ul_230673")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HYPERLINK("./new_k5/query_cmdrels_weight_analyze/0.3_0.2_0.5/ul_230800.xlsx","ul_230800")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HYPERLINK("./new_k5/query_cmdrels_weight_analyze/0.3_0.2_0.5/ul_232384.xlsx","ul_232384")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HYPERLINK("./new_k5/query_cmdrels_weight_analyze/0.3_0.2_0.5/ul_24441.xlsx","ul_24441")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HYPERLINK("./new_k5/query_cmdrels_weight_analyze/0.3_0.2_0.5/ul_246535.xlsx","ul_246535")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HYPERLINK("./new_k5/query_cmdrels_weight_analyze/0.3_0.2_0.5/ul_259791.xlsx","ul_259791")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HYPERLINK("./new_k5/query_cmdrels_weight_analyze/0.3_0.2_0.5/ul_273971.xlsx","ul_273971")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HYPERLINK("./new_k5/query_cmdrels_weight_analyze/0.3_0.2_0.5/ul_28553.xlsx","ul_28553")</f>
        <v>ul_28553</v>
      </c>
      <c r="B388">
        <v>1</v>
      </c>
      <c r="C388">
        <v>0</v>
      </c>
      <c r="D388">
        <v>1</v>
      </c>
      <c r="E388">
        <v>0.33333333333333331</v>
      </c>
      <c r="F388">
        <v>1</v>
      </c>
      <c r="G388">
        <v>0.33333333333333331</v>
      </c>
    </row>
    <row r="389" spans="1:7" x14ac:dyDescent="0.15">
      <c r="A389" t="str">
        <f>HYPERLINK("./new_k5/query_cmdrels_weight_analyze/0.3_0.2_0.5/ul_288521.xlsx","ul_288521")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HYPERLINK("./new_k5/query_cmdrels_weight_analyze/0.3_0.2_0.5/ul_32290.xlsx","ul_32290")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HYPERLINK("./new_k5/query_cmdrels_weight_analyze/0.3_0.2_0.5/ul_328882.xlsx","ul_328882")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HYPERLINK("./new_k5/query_cmdrels_weight_analyze/0.3_0.2_0.5/ul_35131.xlsx","ul_35131")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HYPERLINK("./new_k5/query_cmdrels_weight_analyze/0.3_0.2_0.5/ul_35333.xlsx","ul_35333")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HYPERLINK("./new_k5/query_cmdrels_weight_analyze/0.3_0.2_0.5/ul_35711.xlsx","ul_35711")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HYPERLINK("./new_k5/query_cmdrels_weight_analyze/0.3_0.2_0.5/ul_3575.xlsx","ul_3575")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HYPERLINK("./new_k5/query_cmdrels_weight_analyze/0.3_0.2_0.5/ul_35832.xlsx","ul_35832")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HYPERLINK("./new_k5/query_cmdrels_weight_analyze/0.3_0.2_0.5/ul_370318.xlsx","ul_370318")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HYPERLINK("./new_k5/query_cmdrels_weight_analyze/0.3_0.2_0.5/ul_37329.xlsx","ul_37329")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HYPERLINK("./new_k5/query_cmdrels_weight_analyze/0.3_0.2_0.5/ul_38209.xlsx","ul_38209")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HYPERLINK("./new_k5/query_cmdrels_weight_analyze/0.3_0.2_0.5/ul_41246.xlsx","ul_41246")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HYPERLINK("./new_k5/query_cmdrels_weight_analyze/0.3_0.2_0.5/ul_41362.xlsx","ul_41362")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HYPERLINK("./new_k5/query_cmdrels_weight_analyze/0.3_0.2_0.5/ul_48200.xlsx","ul_48200")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HYPERLINK("./new_k5/query_cmdrels_weight_analyze/0.3_0.2_0.5/ul_50098.xlsx","ul_50098")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HYPERLINK("./new_k5/query_cmdrels_weight_analyze/0.3_0.2_0.5/ul_50785.xlsx","ul_50785")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HYPERLINK("./new_k5/query_cmdrels_weight_analyze/0.3_0.2_0.5/ul_5085.xlsx","ul_5085")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HYPERLINK("./new_k5/query_cmdrels_weight_analyze/0.3_0.2_0.5/ul_53737.xlsx","ul_53737")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HYPERLINK("./new_k5/query_cmdrels_weight_analyze/0.3_0.2_0.5/ul_55125.xlsx","ul_55125")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HYPERLINK("./new_k5/query_cmdrels_weight_analyze/0.3_0.2_0.5/ul_56453.xlsx","ul_56453")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HYPERLINK("./new_k5/query_cmdrels_weight_analyze/0.3_0.2_0.5/ul_63648.xlsx","ul_63648")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HYPERLINK("./new_k5/query_cmdrels_weight_analyze/0.3_0.2_0.5/ul_6402.xlsx","ul_6402")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HYPERLINK("./new_k5/query_cmdrels_weight_analyze/0.3_0.2_0.5/ul_65106.xlsx","ul_65106")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HYPERLINK("./new_k5/query_cmdrels_weight_analyze/0.3_0.2_0.5/ul_65932.xlsx","ul_65932")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HYPERLINK("./new_k5/query_cmdrels_weight_analyze/0.3_0.2_0.5/ul_6596.xlsx","ul_6596")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HYPERLINK("./new_k5/query_cmdrels_weight_analyze/0.3_0.2_0.5/ul_67503.xlsx","ul_67503")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HYPERLINK("./new_k5/query_cmdrels_weight_analyze/0.3_0.2_0.5/ul_67592.xlsx","ul_67592")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HYPERLINK("./new_k5/query_cmdrels_weight_analyze/0.3_0.2_0.5/ul_70581.xlsx","ul_70581")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HYPERLINK("./new_k5/query_cmdrels_weight_analyze/0.3_0.2_0.5/ul_70614.xlsx","ul_70614")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HYPERLINK("./new_k5/query_cmdrels_weight_analyze/0.3_0.2_0.5/ul_71465.xlsx","ul_71465")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HYPERLINK("./new_k5/query_cmdrels_weight_analyze/0.3_0.2_0.5/ul_7226.xlsx","ul_7226")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HYPERLINK("./new_k5/query_cmdrels_weight_analyze/0.3_0.2_0.5/ul_78182.xlsx","ul_78182")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HYPERLINK("./new_k5/query_cmdrels_weight_analyze/0.3_0.2_0.5/ul_79678.xlsx","ul_79678")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HYPERLINK("./new_k5/query_cmdrels_weight_analyze/0.3_0.2_0.5/ul_79702.xlsx","ul_79702")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HYPERLINK("./new_k5/query_cmdrels_weight_analyze/0.3_0.2_0.5/ul_83593.xlsx","ul_83593")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HYPERLINK("./new_k5/query_cmdrels_weight_analyze/0.3_0.2_0.5/ul_84381.xlsx","ul_84381")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HYPERLINK("./new_k5/query_cmdrels_weight_analyze/0.3_0.2_0.5/ul_85180.xlsx","ul_85180")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HYPERLINK("./new_k5/query_cmdrels_weight_analyze/0.3_0.2_0.5/ul_86071.xlsx","ul_86071")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HYPERLINK("./new_k5/query_cmdrels_weight_analyze/0.3_0.2_0.5/ul_86729.xlsx","ul_86729")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HYPERLINK("./new_k5/query_cmdrels_weight_analyze/0.3_0.2_0.5/ul_88824.xlsx","ul_88824")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HYPERLINK("./new_k5/query_cmdrels_weight_analyze/0.3_0.2_0.5/ul_8945.xlsx","ul_8945")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HYPERLINK("./new_k5/query_cmdrels_weight_analyze/0.3_0.2_0.5/ul_89933.xlsx","ul_89933")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HYPERLINK("./new_k5/query_cmdrels_weight_analyze/0.3_0.2_0.5/ul_91297.xlsx","ul_91297")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HYPERLINK("./new_k5/query_cmdrels_weight_analyze/0.3_0.2_0.5/ul_9252.xlsx","ul_9252")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HYPERLINK("./new_k5/query_cmdrels_weight_analyze/0.3_0.2_0.5/ul_92560.xlsx","ul_92560")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HYPERLINK("./new_k5/query_cmdrels_weight_analyze/0.3_0.2_0.5/ul_92799.xlsx","ul_92799")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HYPERLINK("./new_k5/query_cmdrels_weight_analyze/0.3_0.2_0.5/ul_93139.xlsx","ul_93139")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HYPERLINK("./new_k5/query_cmdrels_weight_analyze/0.3_0.2_0.5/ul_98461.xlsx","ul_98461")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HYPERLINK("./new_k5/query_cmdrels_weight_analyze/0.3_0.3_0.4/au_102733.xlsx","au_102733")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HYPERLINK("./new_k5/query_cmdrels_weight_analyze/0.3_0.3_0.4/au_1029436.xlsx","au_1029436")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HYPERLINK("./new_k5/query_cmdrels_weight_analyze/0.3_0.3_0.4/au_1029502.xlsx","au_1029502")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HYPERLINK("./new_k5/query_cmdrels_weight_analyze/0.3_0.3_0.4/au_1029531.xlsx","au_1029531")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HYPERLINK("./new_k5/query_cmdrels_weight_analyze/0.3_0.3_0.4/au_104542.xlsx","au_104542")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HYPERLINK("./new_k5/query_cmdrels_weight_analyze/0.3_0.3_0.4/au_109070.xlsx","au_109070")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HYPERLINK("./new_k5/query_cmdrels_weight_analyze/0.3_0.3_0.4/au_109381.xlsx","au_109381")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HYPERLINK("./new_k5/query_cmdrels_weight_analyze/0.3_0.3_0.4/au_110477.xlsx","au_110477")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HYPERLINK("./new_k5/query_cmdrels_weight_analyze/0.3_0.3_0.4/au_111678.xlsx","au_111678")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HYPERLINK("./new_k5/query_cmdrels_weight_analyze/0.3_0.3_0.4/au_112512.xlsx","au_112512")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HYPERLINK("./new_k5/query_cmdrels_weight_analyze/0.3_0.3_0.4/au_115369.xlsx","au_115369")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HYPERLINK("./new_k5/query_cmdrels_weight_analyze/0.3_0.3_0.4/au_11789.xlsx","au_11789")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HYPERLINK("./new_k5/query_cmdrels_weight_analyze/0.3_0.3_0.4/au_117950.xlsx","au_117950")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HYPERLINK("./new_k5/query_cmdrels_weight_analyze/0.3_0.3_0.4/au_122113.xlsx","au_122113")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HYPERLINK("./new_k5/query_cmdrels_weight_analyze/0.3_0.3_0.4/au_123798.xlsx","au_123798")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HYPERLINK("./new_k5/query_cmdrels_weight_analyze/0.3_0.3_0.4/au_125257.xlsx","au_125257")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HYPERLINK("./new_k5/query_cmdrels_weight_analyze/0.3_0.3_0.4/au_126153.xlsx","au_126153")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HYPERLINK("./new_k5/query_cmdrels_weight_analyze/0.3_0.3_0.4/au_127326.xlsx","au_127326")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HYPERLINK("./new_k5/query_cmdrels_weight_analyze/0.3_0.3_0.4/au_128463.xlsx","au_128463")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HYPERLINK("./new_k5/query_cmdrels_weight_analyze/0.3_0.3_0.4/au_130393.xlsx","au_130393")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HYPERLINK("./new_k5/query_cmdrels_weight_analyze/0.3_0.3_0.4/au_131570.xlsx","au_131570")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HYPERLINK("./new_k5/query_cmdrels_weight_analyze/0.3_0.3_0.4/au_133318.xlsx","au_133318")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HYPERLINK("./new_k5/query_cmdrels_weight_analyze/0.3_0.3_0.4/au_133343.xlsx","au_133343")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HYPERLINK("./new_k5/query_cmdrels_weight_analyze/0.3_0.3_0.4/au_133389.xlsx","au_133389")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HYPERLINK("./new_k5/query_cmdrels_weight_analyze/0.3_0.3_0.4/au_141277.xlsx","au_141277")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HYPERLINK("./new_k5/query_cmdrels_weight_analyze/0.3_0.3_0.4/au_143819.xlsx","au_143819")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HYPERLINK("./new_k5/query_cmdrels_weight_analyze/0.3_0.3_0.4/au_145935.xlsx","au_145935")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HYPERLINK("./new_k5/query_cmdrels_weight_analyze/0.3_0.3_0.4/au_147241.xlsx","au_147241")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HYPERLINK("./new_k5/query_cmdrels_weight_analyze/0.3_0.3_0.4/au_147800.xlsx","au_147800")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HYPERLINK("./new_k5/query_cmdrels_weight_analyze/0.3_0.3_0.4/au_148321.xlsx","au_148321")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HYPERLINK("./new_k5/query_cmdrels_weight_analyze/0.3_0.3_0.4/au_148638.xlsx","au_148638")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HYPERLINK("./new_k5/query_cmdrels_weight_analyze/0.3_0.3_0.4/au_151049.xlsx","au_151049")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HYPERLINK("./new_k5/query_cmdrels_weight_analyze/0.3_0.3_0.4/au_151941.xlsx","au_151941")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HYPERLINK("./new_k5/query_cmdrels_weight_analyze/0.3_0.3_0.4/au_152297.xlsx","au_152297")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HYPERLINK("./new_k5/query_cmdrels_weight_analyze/0.3_0.3_0.4/au_153976.xlsx","au_153976")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HYPERLINK("./new_k5/query_cmdrels_weight_analyze/0.3_0.3_0.4/au_154431.xlsx","au_154431")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HYPERLINK("./new_k5/query_cmdrels_weight_analyze/0.3_0.3_0.4/au_159708.xlsx","au_159708")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HYPERLINK("./new_k5/query_cmdrels_weight_analyze/0.3_0.3_0.4/au_160869.xlsx","au_160869")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HYPERLINK("./new_k5/query_cmdrels_weight_analyze/0.3_0.3_0.4/au_161313.xlsx","au_161313")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HYPERLINK("./new_k5/query_cmdrels_weight_analyze/0.3_0.3_0.4/au_162075.xlsx","au_162075")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HYPERLINK("./new_k5/query_cmdrels_weight_analyze/0.3_0.3_0.4/au_16277.xlsx","au_16277")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HYPERLINK("./new_k5/query_cmdrels_weight_analyze/0.3_0.3_0.4/au_163155.xlsx","au_163155")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HYPERLINK("./new_k5/query_cmdrels_weight_analyze/0.3_0.3_0.4/au_164473.xlsx","au_164473")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HYPERLINK("./new_k5/query_cmdrels_weight_analyze/0.3_0.3_0.4/au_16584.xlsx","au_16584")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HYPERLINK("./new_k5/query_cmdrels_weight_analyze/0.3_0.3_0.4/au_166420.xlsx","au_166420")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HYPERLINK("./new_k5/query_cmdrels_weight_analyze/0.3_0.3_0.4/au_169473.xlsx","au_169473")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HYPERLINK("./new_k5/query_cmdrels_weight_analyze/0.3_0.3_0.4/au_169516.xlsx","au_169516")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HYPERLINK("./new_k5/query_cmdrels_weight_analyze/0.3_0.3_0.4/au_174292.xlsx","au_174292")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HYPERLINK("./new_k5/query_cmdrels_weight_analyze/0.3_0.3_0.4/au_178481.xlsx","au_178481")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HYPERLINK("./new_k5/query_cmdrels_weight_analyze/0.3_0.3_0.4/au_180925.xlsx","au_180925")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HYPERLINK("./new_k5/query_cmdrels_weight_analyze/0.3_0.3_0.4/au_187888.xlsx","au_187888")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HYPERLINK("./new_k5/query_cmdrels_weight_analyze/0.3_0.3_0.4/au_191390.xlsx","au_191390")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HYPERLINK("./new_k5/query_cmdrels_weight_analyze/0.3_0.3_0.4/au_192798.xlsx","au_192798")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HYPERLINK("./new_k5/query_cmdrels_weight_analyze/0.3_0.3_0.4/au_201775.xlsx","au_201775")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HYPERLINK("./new_k5/query_cmdrels_weight_analyze/0.3_0.3_0.4/au_204166.xlsx","au_204166")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HYPERLINK("./new_k5/query_cmdrels_weight_analyze/0.3_0.3_0.4/au_207447.xlsx","au_207447")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HYPERLINK("./new_k5/query_cmdrels_weight_analyze/0.3_0.3_0.4/au_210680.xlsx","au_210680")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HYPERLINK("./new_k5/query_cmdrels_weight_analyze/0.3_0.3_0.4/au_214246.xlsx","au_214246")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HYPERLINK("./new_k5/query_cmdrels_weight_analyze/0.3_0.3_0.4/au_214643.xlsx","au_214643")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HYPERLINK("./new_k5/query_cmdrels_weight_analyze/0.3_0.3_0.4/au_2194.xlsx","au_2194")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HYPERLINK("./new_k5/query_cmdrels_weight_analyze/0.3_0.3_0.4/au_221962.xlsx","au_221962")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HYPERLINK("./new_k5/query_cmdrels_weight_analyze/0.3_0.3_0.4/au_22608.xlsx","au_22608")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HYPERLINK("./new_k5/query_cmdrels_weight_analyze/0.3_0.3_0.4/au_230698.xlsx","au_230698")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HYPERLINK("./new_k5/query_cmdrels_weight_analyze/0.3_0.3_0.4/au_232442.xlsx","au_232442")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HYPERLINK("./new_k5/query_cmdrels_weight_analyze/0.3_0.3_0.4/au_233378.xlsx","au_233378")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HYPERLINK("./new_k5/query_cmdrels_weight_analyze/0.3_0.3_0.4/au_24027.xlsx","au_24027")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HYPERLINK("./new_k5/query_cmdrels_weight_analyze/0.3_0.3_0.4/au_246647.xlsx","au_246647")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HYPERLINK("./new_k5/query_cmdrels_weight_analyze/0.3_0.3_0.4/au_254424.xlsx","au_254424")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HYPERLINK("./new_k5/query_cmdrels_weight_analyze/0.3_0.3_0.4/au_255890.xlsx","au_255890")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HYPERLINK("./new_k5/query_cmdrels_weight_analyze/0.3_0.3_0.4/au_257248.xlsx","au_257248")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HYPERLINK("./new_k5/query_cmdrels_weight_analyze/0.3_0.3_0.4/au_259354.xlsx","au_259354")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HYPERLINK("./new_k5/query_cmdrels_weight_analyze/0.3_0.3_0.4/au_263378.xlsx","au_263378")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HYPERLINK("./new_k5/query_cmdrels_weight_analyze/0.3_0.3_0.4/au_264215.xlsx","au_264215")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HYPERLINK("./new_k5/query_cmdrels_weight_analyze/0.3_0.3_0.4/au_265176.xlsx","au_265176")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HYPERLINK("./new_k5/query_cmdrels_weight_analyze/0.3_0.3_0.4/au_275704.xlsx","au_275704")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HYPERLINK("./new_k5/query_cmdrels_weight_analyze/0.3_0.3_0.4/au_276669.xlsx","au_276669")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HYPERLINK("./new_k5/query_cmdrels_weight_analyze/0.3_0.3_0.4/au_277565.xlsx","au_277565")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HYPERLINK("./new_k5/query_cmdrels_weight_analyze/0.3_0.3_0.4/au_278403.xlsx","au_278403")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HYPERLINK("./new_k5/query_cmdrels_weight_analyze/0.3_0.3_0.4/au_28039.xlsx","au_28039")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HYPERLINK("./new_k5/query_cmdrels_weight_analyze/0.3_0.3_0.4/au_281509.xlsx","au_281509")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HYPERLINK("./new_k5/query_cmdrels_weight_analyze/0.3_0.3_0.4/au_282806.xlsx","au_282806")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HYPERLINK("./new_k5/query_cmdrels_weight_analyze/0.3_0.3_0.4/au_283559.xlsx","au_283559")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HYPERLINK("./new_k5/query_cmdrels_weight_analyze/0.3_0.3_0.4/au_285539.xlsx","au_285539")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HYPERLINK("./new_k5/query_cmdrels_weight_analyze/0.3_0.3_0.4/au_287532.xlsx","au_287532")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HYPERLINK("./new_k5/query_cmdrels_weight_analyze/0.3_0.3_0.4/au_294257.xlsx","au_294257")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HYPERLINK("./new_k5/query_cmdrels_weight_analyze/0.3_0.3_0.4/au_296155.xlsx","au_296155")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HYPERLINK("./new_k5/query_cmdrels_weight_analyze/0.3_0.3_0.4/au_299975.xlsx","au_299975")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HYPERLINK("./new_k5/query_cmdrels_weight_analyze/0.3_0.3_0.4/au_301096.xlsx","au_301096")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HYPERLINK("./new_k5/query_cmdrels_weight_analyze/0.3_0.3_0.4/au_303593.xlsx","au_303593")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HYPERLINK("./new_k5/query_cmdrels_weight_analyze/0.3_0.3_0.4/au_303849.xlsx","au_303849")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HYPERLINK("./new_k5/query_cmdrels_weight_analyze/0.3_0.3_0.4/au_307541.xlsx","au_307541")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HYPERLINK("./new_k5/query_cmdrels_weight_analyze/0.3_0.3_0.4/au_307688.xlsx","au_307688")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HYPERLINK("./new_k5/query_cmdrels_weight_analyze/0.3_0.3_0.4/au_309047.xlsx","au_309047")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HYPERLINK("./new_k5/query_cmdrels_weight_analyze/0.3_0.3_0.4/au_311558.xlsx","au_311558")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HYPERLINK("./new_k5/query_cmdrels_weight_analyze/0.3_0.3_0.4/au_318973.xlsx","au_318973")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HYPERLINK("./new_k5/query_cmdrels_weight_analyze/0.3_0.3_0.4/au_3205.xlsx","au_3205")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HYPERLINK("./new_k5/query_cmdrels_weight_analyze/0.3_0.3_0.4/au_323131.xlsx","au_323131")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HYPERLINK("./new_k5/query_cmdrels_weight_analyze/0.3_0.3_0.4/au_323392.xlsx","au_323392")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HYPERLINK("./new_k5/query_cmdrels_weight_analyze/0.3_0.3_0.4/au_325368.xlsx","au_325368")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HYPERLINK("./new_k5/query_cmdrels_weight_analyze/0.3_0.3_0.4/au_328162.xlsx","au_328162")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HYPERLINK("./new_k5/query_cmdrels_weight_analyze/0.3_0.3_0.4/au_330148.xlsx","au_330148")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HYPERLINK("./new_k5/query_cmdrels_weight_analyze/0.3_0.3_0.4/au_332315.xlsx","au_332315")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HYPERLINK("./new_k5/query_cmdrels_weight_analyze/0.3_0.3_0.4/au_334081.xlsx","au_334081")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HYPERLINK("./new_k5/query_cmdrels_weight_analyze/0.3_0.3_0.4/au_34077.xlsx","au_34077")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HYPERLINK("./new_k5/query_cmdrels_weight_analyze/0.3_0.3_0.4/au_341428.xlsx","au_341428")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HYPERLINK("./new_k5/query_cmdrels_weight_analyze/0.3_0.3_0.4/au_341584.xlsx","au_341584")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HYPERLINK("./new_k5/query_cmdrels_weight_analyze/0.3_0.3_0.4/au_346864.xlsx","au_346864")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HYPERLINK("./new_k5/query_cmdrels_weight_analyze/0.3_0.3_0.4/au_351765.xlsx","au_351765")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HYPERLINK("./new_k5/query_cmdrels_weight_analyze/0.3_0.3_0.4/au_35922.xlsx","au_35922")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HYPERLINK("./new_k5/query_cmdrels_weight_analyze/0.3_0.3_0.4/au_359856.xlsx","au_359856")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HYPERLINK("./new_k5/query_cmdrels_weight_analyze/0.3_0.3_0.4/au_360423.xlsx","au_360423")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HYPERLINK("./new_k5/query_cmdrels_weight_analyze/0.3_0.3_0.4/au_36287.xlsx","au_36287")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HYPERLINK("./new_k5/query_cmdrels_weight_analyze/0.3_0.3_0.4/au_366742.xlsx","au_366742")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HYPERLINK("./new_k5/query_cmdrels_weight_analyze/0.3_0.3_0.4/au_377937.xlsx","au_377937")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HYPERLINK("./new_k5/query_cmdrels_weight_analyze/0.3_0.3_0.4/au_383997.xlsx","au_383997")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HYPERLINK("./new_k5/query_cmdrels_weight_analyze/0.3_0.3_0.4/au_3883.xlsx","au_3883")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HYPERLINK("./new_k5/query_cmdrels_weight_analyze/0.3_0.3_0.4/au_396883.xlsx","au_396883")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HYPERLINK("./new_k5/query_cmdrels_weight_analyze/0.3_0.3_0.4/au_39760.xlsx","au_39760")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HYPERLINK("./new_k5/query_cmdrels_weight_analyze/0.3_0.3_0.4/au_398818.xlsx","au_398818")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HYPERLINK("./new_k5/query_cmdrels_weight_analyze/0.3_0.3_0.4/au_400807.xlsx","au_400807")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HYPERLINK("./new_k5/query_cmdrels_weight_analyze/0.3_0.3_0.4/au_408611.xlsx","au_408611")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HYPERLINK("./new_k5/query_cmdrels_weight_analyze/0.3_0.3_0.4/au_414737.xlsx","au_414737")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HYPERLINK("./new_k5/query_cmdrels_weight_analyze/0.3_0.3_0.4/au_420722.xlsx","au_420722")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HYPERLINK("./new_k5/query_cmdrels_weight_analyze/0.3_0.3_0.4/au_423942.xlsx","au_423942")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HYPERLINK("./new_k5/query_cmdrels_weight_analyze/0.3_0.3_0.4/au_430382.xlsx","au_430382")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HYPERLINK("./new_k5/query_cmdrels_weight_analyze/0.3_0.3_0.4/au_432836.xlsx","au_432836")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HYPERLINK("./new_k5/query_cmdrels_weight_analyze/0.3_0.3_0.4/au_440326.xlsx","au_440326")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HYPERLINK("./new_k5/query_cmdrels_weight_analyze/0.3_0.3_0.4/au_442914.xlsx","au_442914")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HYPERLINK("./new_k5/query_cmdrels_weight_analyze/0.3_0.3_0.4/au_443227.xlsx","au_443227")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HYPERLINK("./new_k5/query_cmdrels_weight_analyze/0.3_0.3_0.4/au_44534.xlsx","au_44534")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HYPERLINK("./new_k5/query_cmdrels_weight_analyze/0.3_0.3_0.4/au_451805.xlsx","au_451805")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HYPERLINK("./new_k5/query_cmdrels_weight_analyze/0.3_0.3_0.4/au_464264.xlsx","au_464264")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HYPERLINK("./new_k5/query_cmdrels_weight_analyze/0.3_0.3_0.4/au_468808.xlsx","au_468808")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HYPERLINK("./new_k5/query_cmdrels_weight_analyze/0.3_0.3_0.4/au_469143.xlsx","au_469143")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HYPERLINK("./new_k5/query_cmdrels_weight_analyze/0.3_0.3_0.4/au_470237.xlsx","au_470237")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HYPERLINK("./new_k5/query_cmdrels_weight_analyze/0.3_0.3_0.4/au_473037.xlsx","au_473037")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0.25</v>
      </c>
    </row>
    <row r="139" spans="1:7" x14ac:dyDescent="0.15">
      <c r="A139" t="str">
        <f>HYPERLINK("./new_k5/query_cmdrels_weight_analyze/0.3_0.3_0.4/au_48362.xlsx","au_48362")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HYPERLINK("./new_k5/query_cmdrels_weight_analyze/0.3_0.3_0.4/au_488435.xlsx","au_488435")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HYPERLINK("./new_k5/query_cmdrels_weight_analyze/0.3_0.3_0.4/au_493826.xlsx","au_493826")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HYPERLINK("./new_k5/query_cmdrels_weight_analyze/0.3_0.3_0.4/au_502110.xlsx","au_502110")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HYPERLINK("./new_k5/query_cmdrels_weight_analyze/0.3_0.3_0.4/au_50344.xlsx","au_50344")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HYPERLINK("./new_k5/query_cmdrels_weight_analyze/0.3_0.3_0.4/au_511467.xlsx","au_511467")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HYPERLINK("./new_k5/query_cmdrels_weight_analyze/0.3_0.3_0.4/au_513046.xlsx","au_513046")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HYPERLINK("./new_k5/query_cmdrels_weight_analyze/0.3_0.3_0.4/au_517354.xlsx","au_517354")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HYPERLINK("./new_k5/query_cmdrels_weight_analyze/0.3_0.3_0.4/au_522431.xlsx","au_522431")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HYPERLINK("./new_k5/query_cmdrels_weight_analyze/0.3_0.3_0.4/au_52773.xlsx","au_52773")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HYPERLINK("./new_k5/query_cmdrels_weight_analyze/0.3_0.3_0.4/au_528411.xlsx","au_528411")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HYPERLINK("./new_k5/query_cmdrels_weight_analyze/0.3_0.3_0.4/au_53263.xlsx","au_53263")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HYPERLINK("./new_k5/query_cmdrels_weight_analyze/0.3_0.3_0.4/au_53444.xlsx","au_53444")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0.25</v>
      </c>
    </row>
    <row r="152" spans="1:7" x14ac:dyDescent="0.15">
      <c r="A152" t="str">
        <f>HYPERLINK("./new_k5/query_cmdrels_weight_analyze/0.3_0.3_0.4/au_538208.xlsx","au_538208")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HYPERLINK("./new_k5/query_cmdrels_weight_analyze/0.3_0.3_0.4/au_53822.xlsx","au_53822")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HYPERLINK("./new_k5/query_cmdrels_weight_analyze/0.3_0.3_0.4/au_539243.xlsx","au_539243")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HYPERLINK("./new_k5/query_cmdrels_weight_analyze/0.3_0.3_0.4/au_558280.xlsx","au_558280")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HYPERLINK("./new_k5/query_cmdrels_weight_analyze/0.3_0.3_0.4/au_558669.xlsx","au_558669")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HYPERLINK("./new_k5/query_cmdrels_weight_analyze/0.3_0.3_0.4/au_55868.xlsx","au_55868")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HYPERLINK("./new_k5/query_cmdrels_weight_analyze/0.3_0.3_0.4/au_561.xlsx","au_561")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HYPERLINK("./new_k5/query_cmdrels_weight_analyze/0.3_0.3_0.4/au_564567.xlsx","au_564567")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HYPERLINK("./new_k5/query_cmdrels_weight_analyze/0.3_0.3_0.4/au_57994.xlsx","au_57994")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HYPERLINK("./new_k5/query_cmdrels_weight_analyze/0.3_0.3_0.4/au_589210.xlsx","au_589210")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HYPERLINK("./new_k5/query_cmdrels_weight_analyze/0.3_0.3_0.4/au_5911.xlsx","au_5911")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HYPERLINK("./new_k5/query_cmdrels_weight_analyze/0.3_0.3_0.4/au_59356.xlsx","au_59356")</f>
        <v>au_59356</v>
      </c>
      <c r="B163">
        <v>0</v>
      </c>
      <c r="C163">
        <v>0</v>
      </c>
      <c r="D163">
        <v>0.33333333333333331</v>
      </c>
      <c r="E163">
        <v>0.33333333333333331</v>
      </c>
      <c r="F163">
        <v>0.33333333333333331</v>
      </c>
      <c r="G163">
        <v>0.33333333333333331</v>
      </c>
    </row>
    <row r="164" spans="1:7" x14ac:dyDescent="0.15">
      <c r="A164" t="str">
        <f>HYPERLINK("./new_k5/query_cmdrels_weight_analyze/0.3_0.3_0.4/au_609850.xlsx","au_609850")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HYPERLINK("./new_k5/query_cmdrels_weight_analyze/0.3_0.3_0.4/au_61408.xlsx","au_61408")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HYPERLINK("./new_k5/query_cmdrels_weight_analyze/0.3_0.3_0.4/au_617850.xlsx","au_617850")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HYPERLINK("./new_k5/query_cmdrels_weight_analyze/0.3_0.3_0.4/au_62073.xlsx","au_62073")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HYPERLINK("./new_k5/query_cmdrels_weight_analyze/0.3_0.3_0.4/au_620930.xlsx","au_620930")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HYPERLINK("./new_k5/query_cmdrels_weight_analyze/0.3_0.3_0.4/au_62492.xlsx","au_62492")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HYPERLINK("./new_k5/query_cmdrels_weight_analyze/0.3_0.3_0.4/au_626078.xlsx","au_626078")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HYPERLINK("./new_k5/query_cmdrels_weight_analyze/0.3_0.3_0.4/au_636944.xlsx","au_636944")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HYPERLINK("./new_k5/query_cmdrels_weight_analyze/0.3_0.3_0.4/au_648603.xlsx","au_648603")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HYPERLINK("./new_k5/query_cmdrels_weight_analyze/0.3_0.3_0.4/au_65331.xlsx","au_65331")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HYPERLINK("./new_k5/query_cmdrels_weight_analyze/0.3_0.3_0.4/au_66000.xlsx","au_66000")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HYPERLINK("./new_k5/query_cmdrels_weight_analyze/0.3_0.3_0.4/au_660846.xlsx","au_660846")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HYPERLINK("./new_k5/query_cmdrels_weight_analyze/0.3_0.3_0.4/au_662935.xlsx","au_662935")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HYPERLINK("./new_k5/query_cmdrels_weight_analyze/0.3_0.3_0.4/au_67663.xlsx","au_67663")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HYPERLINK("./new_k5/query_cmdrels_weight_analyze/0.3_0.3_0.4/au_68028.xlsx","au_68028")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HYPERLINK("./new_k5/query_cmdrels_weight_analyze/0.3_0.3_0.4/au_681312.xlsx","au_681312")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HYPERLINK("./new_k5/query_cmdrels_weight_analyze/0.3_0.3_0.4/au_686239.xlsx","au_686239")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HYPERLINK("./new_k5/query_cmdrels_weight_analyze/0.3_0.3_0.4/au_68809.xlsx","au_68809")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HYPERLINK("./new_k5/query_cmdrels_weight_analyze/0.3_0.3_0.4/au_69556.xlsx","au_69556")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HYPERLINK("./new_k5/query_cmdrels_weight_analyze/0.3_0.3_0.4/au_698993.xlsx","au_698993")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HYPERLINK("./new_k5/query_cmdrels_weight_analyze/0.3_0.3_0.4/au_707881.xlsx","au_707881")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HYPERLINK("./new_k5/query_cmdrels_weight_analyze/0.3_0.3_0.4/au_709594.xlsx","au_709594")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HYPERLINK("./new_k5/query_cmdrels_weight_analyze/0.3_0.3_0.4/au_71309.xlsx","au_71309")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HYPERLINK("./new_k5/query_cmdrels_weight_analyze/0.3_0.3_0.4/au_7138.xlsx","au_7138")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HYPERLINK("./new_k5/query_cmdrels_weight_analyze/0.3_0.3_0.4/au_72549.xlsx","au_72549")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HYPERLINK("./new_k5/query_cmdrels_weight_analyze/0.3_0.3_0.4/au_740805.xlsx","au_740805")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HYPERLINK("./new_k5/query_cmdrels_weight_analyze/0.3_0.3_0.4/au_760796.xlsx","au_760796")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HYPERLINK("./new_k5/query_cmdrels_weight_analyze/0.3_0.3_0.4/au_762846.xlsx","au_762846")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HYPERLINK("./new_k5/query_cmdrels_weight_analyze/0.3_0.3_0.4/au_767786.xlsx","au_767786")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HYPERLINK("./new_k5/query_cmdrels_weight_analyze/0.3_0.3_0.4/au_778906.xlsx","au_778906")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HYPERLINK("./new_k5/query_cmdrels_weight_analyze/0.3_0.3_0.4/au_818929.xlsx","au_818929")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HYPERLINK("./new_k5/query_cmdrels_weight_analyze/0.3_0.3_0.4/au_844876.xlsx","au_844876")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HYPERLINK("./new_k5/query_cmdrels_weight_analyze/0.3_0.3_0.4/au_85318.xlsx","au_85318")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HYPERLINK("./new_k5/query_cmdrels_weight_analyze/0.3_0.3_0.4/au_854332.xlsx","au_854332")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HYPERLINK("./new_k5/query_cmdrels_weight_analyze/0.3_0.3_0.4/au_854373.xlsx","au_854373")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HYPERLINK("./new_k5/query_cmdrels_weight_analyze/0.3_0.3_0.4/au_86843.xlsx","au_86843")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HYPERLINK("./new_k5/query_cmdrels_weight_analyze/0.3_0.3_0.4/au_88108.xlsx","au_88108")</f>
        <v>au_88108</v>
      </c>
      <c r="B200">
        <v>0</v>
      </c>
      <c r="C200">
        <v>0</v>
      </c>
      <c r="D200">
        <v>0.5</v>
      </c>
      <c r="E200">
        <v>0.5</v>
      </c>
      <c r="F200">
        <v>0.5</v>
      </c>
      <c r="G200">
        <v>0.5</v>
      </c>
    </row>
    <row r="201" spans="1:7" x14ac:dyDescent="0.15">
      <c r="A201" t="str">
        <f>HYPERLINK("./new_k5/query_cmdrels_weight_analyze/0.3_0.3_0.4/au_90214.xlsx","au_90214")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HYPERLINK("./new_k5/query_cmdrels_weight_analyze/0.3_0.3_0.4/au_90339.xlsx","au_90339")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HYPERLINK("./new_k5/query_cmdrels_weight_analyze/0.3_0.3_0.4/au_91286.xlsx","au_91286")</f>
        <v>au_91286</v>
      </c>
      <c r="B203">
        <v>1</v>
      </c>
      <c r="C203">
        <v>0</v>
      </c>
      <c r="D203">
        <v>1</v>
      </c>
      <c r="E203">
        <v>0.5</v>
      </c>
      <c r="F203">
        <v>1</v>
      </c>
      <c r="G203">
        <v>0.5</v>
      </c>
    </row>
    <row r="204" spans="1:7" x14ac:dyDescent="0.15">
      <c r="A204" t="str">
        <f>HYPERLINK("./new_k5/query_cmdrels_weight_analyze/0.3_0.3_0.4/au_9135.xlsx","au_9135")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HYPERLINK("./new_k5/query_cmdrels_weight_analyze/0.3_0.3_0.4/au_935569.xlsx","au_935569")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HYPERLINK("./new_k5/query_cmdrels_weight_analyze/0.3_0.3_0.4/au_97936.xlsx","au_97936")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HYPERLINK("./new_k5/query_cmdrels_weight_analyze/0.3_0.3_0.4/so_10235778.xlsx","so_10235778")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HYPERLINK("./new_k5/query_cmdrels_weight_analyze/0.3_0.3_0.4/so_1045910.xlsx","so_1045910")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HYPERLINK("./new_k5/query_cmdrels_weight_analyze/0.3_0.3_0.4/so_10557360.xlsx","so_10557360")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HYPERLINK("./new_k5/query_cmdrels_weight_analyze/0.3_0.3_0.4/so_1058047.xlsx","so_1058047")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HYPERLINK("./new_k5/query_cmdrels_weight_analyze/0.3_0.3_0.4/so_10829402.xlsx","so_10829402")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HYPERLINK("./new_k5/query_cmdrels_weight_analyze/0.3_0.3_0.4/so_1088098.xlsx","so_1088098")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HYPERLINK("./new_k5/query_cmdrels_weight_analyze/0.3_0.3_0.4/so_10990949.xlsx","so_10990949")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HYPERLINK("./new_k5/query_cmdrels_weight_analyze/0.3_0.3_0.4/so_11211705.xlsx","so_11211705")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HYPERLINK("./new_k5/query_cmdrels_weight_analyze/0.3_0.3_0.4/so_112932.xlsx","so_112932")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HYPERLINK("./new_k5/query_cmdrels_weight_analyze/0.3_0.3_0.4/so_11392189.xlsx","so_11392189")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HYPERLINK("./new_k5/query_cmdrels_weight_analyze/0.3_0.3_0.4/so_1183183.xlsx","so_1183183")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HYPERLINK("./new_k5/query_cmdrels_weight_analyze/0.3_0.3_0.4/so_1194882.xlsx","so_1194882")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HYPERLINK("./new_k5/query_cmdrels_weight_analyze/0.3_0.3_0.4/so_12120935.xlsx","so_12120935")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HYPERLINK("./new_k5/query_cmdrels_weight_analyze/0.3_0.3_0.4/so_12313384.xlsx","so_12313384")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HYPERLINK("./new_k5/query_cmdrels_weight_analyze/0.3_0.3_0.4/so_12392598.xlsx","so_12392598")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HYPERLINK("./new_k5/query_cmdrels_weight_analyze/0.3_0.3_0.4/so_1241801.xlsx","so_1241801")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HYPERLINK("./new_k5/query_cmdrels_weight_analyze/0.3_0.3_0.4/so_12522269.xlsx","so_12522269")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HYPERLINK("./new_k5/query_cmdrels_weight_analyze/0.3_0.3_0.4/so_1293907.xlsx","so_1293907")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HYPERLINK("./new_k5/query_cmdrels_weight_analyze/0.3_0.3_0.4/so_13428910.xlsx","so_13428910")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HYPERLINK("./new_k5/query_cmdrels_weight_analyze/0.3_0.3_0.4/so_135688.xlsx","so_135688")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HYPERLINK("./new_k5/query_cmdrels_weight_analyze/0.3_0.3_0.4/so_13778273.xlsx","so_13778273")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HYPERLINK("./new_k5/query_cmdrels_weight_analyze/0.3_0.3_0.4/so_1405611.xlsx","so_1405611")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</v>
      </c>
    </row>
    <row r="229" spans="1:7" x14ac:dyDescent="0.15">
      <c r="A229" t="str">
        <f>HYPERLINK("./new_k5/query_cmdrels_weight_analyze/0.3_0.3_0.4/so_14300794.xlsx","so_14300794")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HYPERLINK("./new_k5/query_cmdrels_weight_analyze/0.3_0.3_0.4/so_143791.xlsx","so_143791")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HYPERLINK("./new_k5/query_cmdrels_weight_analyze/0.3_0.3_0.4/so_14750650.xlsx","so_14750650")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HYPERLINK("./new_k5/query_cmdrels_weight_analyze/0.3_0.3_0.4/so_14978411.xlsx","so_14978411")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HYPERLINK("./new_k5/query_cmdrels_weight_analyze/0.3_0.3_0.4/so_15236308.xlsx","so_15236308")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HYPERLINK("./new_k5/query_cmdrels_weight_analyze/0.3_0.3_0.4/so_15286947.xlsx","so_15286947")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HYPERLINK("./new_k5/query_cmdrels_weight_analyze/0.3_0.3_0.4/so_15402770.xlsx","so_15402770")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HYPERLINK("./new_k5/query_cmdrels_weight_analyze/0.3_0.3_0.4/so_1570262.xlsx","so_1570262")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HYPERLINK("./new_k5/query_cmdrels_weight_analyze/0.3_0.3_0.4/so_1583219.xlsx","so_1583219")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HYPERLINK("./new_k5/query_cmdrels_weight_analyze/0.3_0.3_0.4/so_15872543.xlsx","so_15872543")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HYPERLINK("./new_k5/query_cmdrels_weight_analyze/0.3_0.3_0.4/so_16038087.xlsx","so_16038087")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HYPERLINK("./new_k5/query_cmdrels_weight_analyze/0.3_0.3_0.4/so_16212656.xlsx","so_16212656")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HYPERLINK("./new_k5/query_cmdrels_weight_analyze/0.3_0.3_0.4/so_16575419.xlsx","so_16575419")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HYPERLINK("./new_k5/query_cmdrels_weight_analyze/0.3_0.3_0.4/so_17582768.xlsx","so_17582768")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</v>
      </c>
    </row>
    <row r="243" spans="1:7" x14ac:dyDescent="0.15">
      <c r="A243" t="str">
        <f>HYPERLINK("./new_k5/query_cmdrels_weight_analyze/0.3_0.3_0.4/so_17607612.xlsx","so_17607612")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HYPERLINK("./new_k5/query_cmdrels_weight_analyze/0.3_0.3_0.4/so_17829785.xlsx","so_17829785")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HYPERLINK("./new_k5/query_cmdrels_weight_analyze/0.3_0.3_0.4/so_1839841.xlsx","so_1839841")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HYPERLINK("./new_k5/query_cmdrels_weight_analyze/0.3_0.3_0.4/so_18468716.xlsx","so_18468716")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HYPERLINK("./new_k5/query_cmdrels_weight_analyze/0.3_0.3_0.4/so_19196105.xlsx","so_19196105")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HYPERLINK("./new_k5/query_cmdrels_weight_analyze/0.3_0.3_0.4/so_19482123.xlsx","so_19482123")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HYPERLINK("./new_k5/query_cmdrels_weight_analyze/0.3_0.3_0.4/so_1975849.xlsx","so_1975849")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HYPERLINK("./new_k5/query_cmdrels_weight_analyze/0.3_0.3_0.4/so_212528.xlsx","so_212528")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HYPERLINK("./new_k5/query_cmdrels_weight_analyze/0.3_0.3_0.4/so_21620406.xlsx","so_21620406")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HYPERLINK("./new_k5/query_cmdrels_weight_analyze/0.3_0.3_0.4/so_23509348.xlsx","so_23509348")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HYPERLINK("./new_k5/query_cmdrels_weight_analyze/0.3_0.3_0.4/so_24058544.xlsx","so_24058544")</f>
        <v>so_24058544</v>
      </c>
      <c r="B253">
        <v>1</v>
      </c>
      <c r="C253">
        <v>0</v>
      </c>
      <c r="D253">
        <v>1</v>
      </c>
      <c r="E253">
        <v>0.5</v>
      </c>
      <c r="F253">
        <v>1</v>
      </c>
      <c r="G253">
        <v>0.5</v>
      </c>
    </row>
    <row r="254" spans="1:7" x14ac:dyDescent="0.15">
      <c r="A254" t="str">
        <f>HYPERLINK("./new_k5/query_cmdrels_weight_analyze/0.3_0.3_0.4/so_24283097.xlsx","so_24283097")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HYPERLINK("./new_k5/query_cmdrels_weight_analyze/0.3_0.3_0.4/so_26256279.xlsx","so_26256279")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HYPERLINK("./new_k5/query_cmdrels_weight_analyze/0.3_0.3_0.4/so_26331651.xlsx","so_26331651")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HYPERLINK("./new_k5/query_cmdrels_weight_analyze/0.3_0.3_0.4/so_26988262.xlsx","so_26988262")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HYPERLINK("./new_k5/query_cmdrels_weight_analyze/0.3_0.3_0.4/so_27238411.xlsx","so_27238411")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HYPERLINK("./new_k5/query_cmdrels_weight_analyze/0.3_0.3_0.4/so_27943059.xlsx","so_27943059")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HYPERLINK("./new_k5/query_cmdrels_weight_analyze/0.3_0.3_0.4/so_28869004.xlsx","so_28869004")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HYPERLINK("./new_k5/query_cmdrels_weight_analyze/0.3_0.3_0.4/so_2973624.xlsx","so_2973624")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HYPERLINK("./new_k5/query_cmdrels_weight_analyze/0.3_0.3_0.4/so_30177455.xlsx","so_30177455")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HYPERLINK("./new_k5/query_cmdrels_weight_analyze/0.3_0.3_0.4/so_30251889.xlsx","so_30251889")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HYPERLINK("./new_k5/query_cmdrels_weight_analyze/0.3_0.3_0.4/so_305035.xlsx","so_305035")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HYPERLINK("./new_k5/query_cmdrels_weight_analyze/0.3_0.3_0.4/so_36249744.xlsx","so_36249744")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HYPERLINK("./new_k5/query_cmdrels_weight_analyze/0.3_0.3_0.4/so_3643848.xlsx","so_3643848")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HYPERLINK("./new_k5/query_cmdrels_weight_analyze/0.3_0.3_0.4/so_3667329.xlsx","so_3667329")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HYPERLINK("./new_k5/query_cmdrels_weight_analyze/0.3_0.3_0.4/so_369758.xlsx","so_369758")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HYPERLINK("./new_k5/query_cmdrels_weight_analyze/0.3_0.3_0.4/so_3756323.xlsx","so_3756323")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HYPERLINK("./new_k5/query_cmdrels_weight_analyze/0.3_0.3_0.4/so_3767267.xlsx","so_3767267")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HYPERLINK("./new_k5/query_cmdrels_weight_analyze/0.3_0.3_0.4/so_3833578.xlsx","so_3833578")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HYPERLINK("./new_k5/query_cmdrels_weight_analyze/0.3_0.3_0.4/so_3891076.xlsx","so_3891076")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HYPERLINK("./new_k5/query_cmdrels_weight_analyze/0.3_0.3_0.4/so_3963085.xlsx","so_3963085")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HYPERLINK("./new_k5/query_cmdrels_weight_analyze/0.3_0.3_0.4/so_4325216.xlsx","so_4325216")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HYPERLINK("./new_k5/query_cmdrels_weight_analyze/0.3_0.3_0.4/so_448005.xlsx","so_448005")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HYPERLINK("./new_k5/query_cmdrels_weight_analyze/0.3_0.3_0.4/so_4921879.xlsx","so_4921879")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HYPERLINK("./new_k5/query_cmdrels_weight_analyze/0.3_0.3_0.4/so_4922943.xlsx","so_4922943")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HYPERLINK("./new_k5/query_cmdrels_weight_analyze/0.3_0.3_0.4/so_5119946.xlsx","so_5119946")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HYPERLINK("./new_k5/query_cmdrels_weight_analyze/0.3_0.3_0.4/so_5164985.xlsx","so_5164985")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HYPERLINK("./new_k5/query_cmdrels_weight_analyze/0.3_0.3_0.4/so_5306153.xlsx","so_5306153")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HYPERLINK("./new_k5/query_cmdrels_weight_analyze/0.3_0.3_0.4/so_5566310.xlsx","so_5566310")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HYPERLINK("./new_k5/query_cmdrels_weight_analyze/0.3_0.3_0.4/so_5927369.xlsx","so_5927369")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HYPERLINK("./new_k5/query_cmdrels_weight_analyze/0.3_0.3_0.4/so_5947742.xlsx","so_5947742")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HYPERLINK("./new_k5/query_cmdrels_weight_analyze/0.3_0.3_0.4/so_614795.xlsx","so_614795")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HYPERLINK("./new_k5/query_cmdrels_weight_analyze/0.3_0.3_0.4/so_6207573.xlsx","so_6207573")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HYPERLINK("./new_k5/query_cmdrels_weight_analyze/0.3_0.3_0.4/so_6283167.xlsx","so_6283167")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HYPERLINK("./new_k5/query_cmdrels_weight_analyze/0.3_0.3_0.4/so_6329505.xlsx","so_6329505")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HYPERLINK("./new_k5/query_cmdrels_weight_analyze/0.3_0.3_0.4/so_6423532.xlsx","so_6423532")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HYPERLINK("./new_k5/query_cmdrels_weight_analyze/0.3_0.3_0.4/so_669438.xlsx","so_669438")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HYPERLINK("./new_k5/query_cmdrels_weight_analyze/0.3_0.3_0.4/so_7052875.xlsx","so_7052875")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HYPERLINK("./new_k5/query_cmdrels_weight_analyze/0.3_0.3_0.4/so_7221757.xlsx","so_7221757")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HYPERLINK("./new_k5/query_cmdrels_weight_analyze/0.3_0.3_0.4/so_750604.xlsx","so_750604")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HYPERLINK("./new_k5/query_cmdrels_weight_analyze/0.3_0.3_0.4/so_7575267.xlsx","so_7575267")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HYPERLINK("./new_k5/query_cmdrels_weight_analyze/0.3_0.3_0.4/so_7698488.xlsx","so_7698488")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HYPERLINK("./new_k5/query_cmdrels_weight_analyze/0.3_0.3_0.4/so_801095.xlsx","so_801095")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HYPERLINK("./new_k5/query_cmdrels_weight_analyze/0.3_0.3_0.4/so_8249705.xlsx","so_8249705")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HYPERLINK("./new_k5/query_cmdrels_weight_analyze/0.3_0.3_0.4/so_8423541.xlsx","so_8423541")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HYPERLINK("./new_k5/query_cmdrels_weight_analyze/0.3_0.3_0.4/so_8654051.xlsx","so_8654051")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HYPERLINK("./new_k5/query_cmdrels_weight_analyze/0.3_0.3_0.4/so_890262.xlsx","so_890262")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HYPERLINK("./new_k5/query_cmdrels_weight_analyze/0.3_0.3_0.4/so_893585.xlsx","so_893585")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HYPERLINK("./new_k5/query_cmdrels_weight_analyze/0.3_0.3_0.4/so_9223460.xlsx","so_9223460")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HYPERLINK("./new_k5/query_cmdrels_weight_analyze/0.3_0.3_0.4/so_9245638.xlsx","so_9245638")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HYPERLINK("./new_k5/query_cmdrels_weight_analyze/0.3_0.3_0.4/so_9304953.xlsx","so_9304953")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HYPERLINK("./new_k5/query_cmdrels_weight_analyze/0.3_0.3_0.4/so_9361816.xlsx","so_9361816")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HYPERLINK("./new_k5/query_cmdrels_weight_analyze/0.3_0.3_0.4/su_116617.xlsx","su_116617")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HYPERLINK("./new_k5/query_cmdrels_weight_analyze/0.3_0.3_0.4/su_120045.xlsx","su_120045")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HYPERLINK("./new_k5/query_cmdrels_weight_analyze/0.3_0.3_0.4/su_127863.xlsx","su_127863")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HYPERLINK("./new_k5/query_cmdrels_weight_analyze/0.3_0.3_0.4/su_135498.xlsx","su_135498")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HYPERLINK("./new_k5/query_cmdrels_weight_analyze/0.3_0.3_0.4/su_147027.xlsx","su_147027")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HYPERLINK("./new_k5/query_cmdrels_weight_analyze/0.3_0.3_0.4/su_151911.xlsx","su_151911")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HYPERLINK("./new_k5/query_cmdrels_weight_analyze/0.3_0.3_0.4/su_153415.xlsx","su_153415")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HYPERLINK("./new_k5/query_cmdrels_weight_analyze/0.3_0.3_0.4/su_156189.xlsx","su_156189")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HYPERLINK("./new_k5/query_cmdrels_weight_analyze/0.3_0.3_0.4/su_161531.xlsx","su_161531")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HYPERLINK("./new_k5/query_cmdrels_weight_analyze/0.3_0.3_0.4/su_204209.xlsx","su_204209")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HYPERLINK("./new_k5/query_cmdrels_weight_analyze/0.3_0.3_0.4/su_214390.xlsx","su_214390")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HYPERLINK("./new_k5/query_cmdrels_weight_analyze/0.3_0.3_0.4/su_215483.xlsx","su_215483")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HYPERLINK("./new_k5/query_cmdrels_weight_analyze/0.3_0.3_0.4/su_215504.xlsx","su_215504")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HYPERLINK("./new_k5/query_cmdrels_weight_analyze/0.3_0.3_0.4/su_227385.xlsx","su_227385")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HYPERLINK("./new_k5/query_cmdrels_weight_analyze/0.3_0.3_0.4/su_273254.xlsx","su_273254")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HYPERLINK("./new_k5/query_cmdrels_weight_analyze/0.3_0.3_0.4/su_294161.xlsx","su_294161")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HYPERLINK("./new_k5/query_cmdrels_weight_analyze/0.3_0.3_0.4/su_302396.xlsx","su_302396")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HYPERLINK("./new_k5/query_cmdrels_weight_analyze/0.3_0.3_0.4/su_303981.xlsx","su_303981")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HYPERLINK("./new_k5/query_cmdrels_weight_analyze/0.3_0.3_0.4/su_305128.xlsx","su_305128")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HYPERLINK("./new_k5/query_cmdrels_weight_analyze/0.3_0.3_0.4/su_31512.xlsx","su_31512")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HYPERLINK("./new_k5/query_cmdrels_weight_analyze/0.3_0.3_0.4/su_380520.xlsx","su_380520")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HYPERLINK("./new_k5/query_cmdrels_weight_analyze/0.3_0.3_0.4/su_38981.xlsx","su_38981")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HYPERLINK("./new_k5/query_cmdrels_weight_analyze/0.3_0.3_0.4/su_437330.xlsx","su_437330")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HYPERLINK("./new_k5/query_cmdrels_weight_analyze/0.3_0.3_0.4/su_441379.xlsx","su_441379")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HYPERLINK("./new_k5/query_cmdrels_weight_analyze/0.3_0.3_0.4/su_462788.xlsx","su_462788")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HYPERLINK("./new_k5/query_cmdrels_weight_analyze/0.3_0.3_0.4/su_626606.xlsx","su_626606")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HYPERLINK("./new_k5/query_cmdrels_weight_analyze/0.3_0.3_0.4/su_634469.xlsx","su_634469")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HYPERLINK("./new_k5/query_cmdrels_weight_analyze/0.3_0.3_0.4/su_638616.xlsx","su_638616")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HYPERLINK("./new_k5/query_cmdrels_weight_analyze/0.3_0.3_0.4/su_678113.xlsx","su_678113")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HYPERLINK("./new_k5/query_cmdrels_weight_analyze/0.3_0.3_0.4/su_686394.xlsx","su_686394")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HYPERLINK("./new_k5/query_cmdrels_weight_analyze/0.3_0.3_0.4/su_716795.xlsx","su_716795")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HYPERLINK("./new_k5/query_cmdrels_weight_analyze/0.3_0.3_0.4/su_758463.xlsx","su_758463")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HYPERLINK("./new_k5/query_cmdrels_weight_analyze/0.3_0.3_0.4/su_766437.xlsx","su_766437")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HYPERLINK("./new_k5/query_cmdrels_weight_analyze/0.3_0.3_0.4/su_904001.xlsx","su_904001")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HYPERLINK("./new_k5/query_cmdrels_weight_analyze/0.3_0.3_0.4/ul_100959.xlsx","ul_100959")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HYPERLINK("./new_k5/query_cmdrels_weight_analyze/0.3_0.3_0.4/ul_101073.xlsx","ul_101073")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HYPERLINK("./new_k5/query_cmdrels_weight_analyze/0.3_0.3_0.4/ul_101237.xlsx","ul_101237")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HYPERLINK("./new_k5/query_cmdrels_weight_analyze/0.3_0.3_0.4/ul_102752.xlsx","ul_102752")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HYPERLINK("./new_k5/query_cmdrels_weight_analyze/0.3_0.3_0.4/ul_108174.xlsx","ul_108174")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HYPERLINK("./new_k5/query_cmdrels_weight_analyze/0.3_0.3_0.4/ul_109536.xlsx","ul_109536")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HYPERLINK("./new_k5/query_cmdrels_weight_analyze/0.3_0.3_0.4/ul_112050.xlsx","ul_112050")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HYPERLINK("./new_k5/query_cmdrels_weight_analyze/0.3_0.3_0.4/ul_116070.xlsx","ul_116070")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HYPERLINK("./new_k5/query_cmdrels_weight_analyze/0.3_0.3_0.4/ul_11851.xlsx","ul_11851")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HYPERLINK("./new_k5/query_cmdrels_weight_analyze/0.3_0.3_0.4/ul_119126.xlsx","ul_119126")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HYPERLINK("./new_k5/query_cmdrels_weight_analyze/0.3_0.3_0.4/ul_121718.xlsx","ul_121718")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HYPERLINK("./new_k5/query_cmdrels_weight_analyze/0.3_0.3_0.4/ul_12227.xlsx","ul_12227")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HYPERLINK("./new_k5/query_cmdrels_weight_analyze/0.3_0.3_0.4/ul_12453.xlsx","ul_12453")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HYPERLINK("./new_k5/query_cmdrels_weight_analyze/0.3_0.3_0.4/ul_12535.xlsx","ul_12535")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HYPERLINK("./new_k5/query_cmdrels_weight_analyze/0.3_0.3_0.4/ul_127066.xlsx","ul_127066")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HYPERLINK("./new_k5/query_cmdrels_weight_analyze/0.3_0.3_0.4/ul_128953.xlsx","ul_128953")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HYPERLINK("./new_k5/query_cmdrels_weight_analyze/0.3_0.3_0.4/ul_134829.xlsx","ul_134829")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HYPERLINK("./new_k5/query_cmdrels_weight_analyze/0.3_0.3_0.4/ul_136371.xlsx","ul_136371")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HYPERLINK("./new_k5/query_cmdrels_weight_analyze/0.3_0.3_0.4/ul_136884.xlsx","ul_136884")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HYPERLINK("./new_k5/query_cmdrels_weight_analyze/0.3_0.3_0.4/ul_138398.xlsx","ul_138398")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HYPERLINK("./new_k5/query_cmdrels_weight_analyze/0.3_0.3_0.4/ul_139271.xlsx","ul_139271")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HYPERLINK("./new_k5/query_cmdrels_weight_analyze/0.3_0.3_0.4/ul_140482.xlsx","ul_140482")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HYPERLINK("./new_k5/query_cmdrels_weight_analyze/0.3_0.3_0.4/ul_14191.xlsx","ul_14191")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HYPERLINK("./new_k5/query_cmdrels_weight_analyze/0.3_0.3_0.4/ul_145929.xlsx","ul_145929")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HYPERLINK("./new_k5/query_cmdrels_weight_analyze/0.3_0.3_0.4/ul_148985.xlsx","ul_148985")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HYPERLINK("./new_k5/query_cmdrels_weight_analyze/0.3_0.3_0.4/ul_15405.xlsx","ul_15405")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HYPERLINK("./new_k5/query_cmdrels_weight_analyze/0.3_0.3_0.4/ul_155551.xlsx","ul_155551")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HYPERLINK("./new_k5/query_cmdrels_weight_analyze/0.3_0.3_0.4/ul_159672.xlsx","ul_159672")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HYPERLINK("./new_k5/query_cmdrels_weight_analyze/0.3_0.3_0.4/ul_163845.xlsx","ul_163845")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HYPERLINK("./new_k5/query_cmdrels_weight_analyze/0.3_0.3_0.4/ul_16407.xlsx","ul_16407")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HYPERLINK("./new_k5/query_cmdrels_weight_analyze/0.3_0.3_0.4/ul_166558.xlsx","ul_166558")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HYPERLINK("./new_k5/query_cmdrels_weight_analyze/0.3_0.3_0.4/ul_171314.xlsx","ul_171314")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HYPERLINK("./new_k5/query_cmdrels_weight_analyze/0.3_0.3_0.4/ul_182032.xlsx","ul_182032")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HYPERLINK("./new_k5/query_cmdrels_weight_analyze/0.3_0.3_0.4/ul_19344.xlsx","ul_19344")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HYPERLINK("./new_k5/query_cmdrels_weight_analyze/0.3_0.3_0.4/ul_19369.xlsx","ul_19369")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HYPERLINK("./new_k5/query_cmdrels_weight_analyze/0.3_0.3_0.4/ul_19485.xlsx","ul_19485")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HYPERLINK("./new_k5/query_cmdrels_weight_analyze/0.3_0.3_0.4/ul_20370.xlsx","ul_20370")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HYPERLINK("./new_k5/query_cmdrels_weight_analyze/0.3_0.3_0.4/ul_211817.xlsx","ul_211817")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HYPERLINK("./new_k5/query_cmdrels_weight_analyze/0.3_0.3_0.4/ul_212925.xlsx","ul_212925")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HYPERLINK("./new_k5/query_cmdrels_weight_analyze/0.3_0.3_0.4/ul_21471.xlsx","ul_21471")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HYPERLINK("./new_k5/query_cmdrels_weight_analyze/0.3_0.3_0.4/ul_22545.xlsx","ul_22545")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HYPERLINK("./new_k5/query_cmdrels_weight_analyze/0.3_0.3_0.4/ul_230481.xlsx","ul_230481")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HYPERLINK("./new_k5/query_cmdrels_weight_analyze/0.3_0.3_0.4/ul_230673.xlsx","ul_230673")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HYPERLINK("./new_k5/query_cmdrels_weight_analyze/0.3_0.3_0.4/ul_230800.xlsx","ul_230800")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HYPERLINK("./new_k5/query_cmdrels_weight_analyze/0.3_0.3_0.4/ul_232384.xlsx","ul_232384")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HYPERLINK("./new_k5/query_cmdrels_weight_analyze/0.3_0.3_0.4/ul_24441.xlsx","ul_24441")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HYPERLINK("./new_k5/query_cmdrels_weight_analyze/0.3_0.3_0.4/ul_246535.xlsx","ul_246535")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HYPERLINK("./new_k5/query_cmdrels_weight_analyze/0.3_0.3_0.4/ul_259791.xlsx","ul_259791")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HYPERLINK("./new_k5/query_cmdrels_weight_analyze/0.3_0.3_0.4/ul_273971.xlsx","ul_273971")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HYPERLINK("./new_k5/query_cmdrels_weight_analyze/0.3_0.3_0.4/ul_28553.xlsx","ul_28553")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HYPERLINK("./new_k5/query_cmdrels_weight_analyze/0.3_0.3_0.4/ul_288521.xlsx","ul_288521")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HYPERLINK("./new_k5/query_cmdrels_weight_analyze/0.3_0.3_0.4/ul_32290.xlsx","ul_32290")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HYPERLINK("./new_k5/query_cmdrels_weight_analyze/0.3_0.3_0.4/ul_328882.xlsx","ul_328882")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HYPERLINK("./new_k5/query_cmdrels_weight_analyze/0.3_0.3_0.4/ul_35131.xlsx","ul_35131")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HYPERLINK("./new_k5/query_cmdrels_weight_analyze/0.3_0.3_0.4/ul_35333.xlsx","ul_35333")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HYPERLINK("./new_k5/query_cmdrels_weight_analyze/0.3_0.3_0.4/ul_35711.xlsx","ul_35711")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HYPERLINK("./new_k5/query_cmdrels_weight_analyze/0.3_0.3_0.4/ul_3575.xlsx","ul_3575")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HYPERLINK("./new_k5/query_cmdrels_weight_analyze/0.3_0.3_0.4/ul_35832.xlsx","ul_35832")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HYPERLINK("./new_k5/query_cmdrels_weight_analyze/0.3_0.3_0.4/ul_370318.xlsx","ul_370318")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HYPERLINK("./new_k5/query_cmdrels_weight_analyze/0.3_0.3_0.4/ul_37329.xlsx","ul_37329")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HYPERLINK("./new_k5/query_cmdrels_weight_analyze/0.3_0.3_0.4/ul_38209.xlsx","ul_38209")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HYPERLINK("./new_k5/query_cmdrels_weight_analyze/0.3_0.3_0.4/ul_41246.xlsx","ul_41246")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HYPERLINK("./new_k5/query_cmdrels_weight_analyze/0.3_0.3_0.4/ul_41362.xlsx","ul_41362")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HYPERLINK("./new_k5/query_cmdrels_weight_analyze/0.3_0.3_0.4/ul_48200.xlsx","ul_48200")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HYPERLINK("./new_k5/query_cmdrels_weight_analyze/0.3_0.3_0.4/ul_50098.xlsx","ul_50098")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HYPERLINK("./new_k5/query_cmdrels_weight_analyze/0.3_0.3_0.4/ul_50785.xlsx","ul_50785")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HYPERLINK("./new_k5/query_cmdrels_weight_analyze/0.3_0.3_0.4/ul_5085.xlsx","ul_5085")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HYPERLINK("./new_k5/query_cmdrels_weight_analyze/0.3_0.3_0.4/ul_53737.xlsx","ul_53737")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HYPERLINK("./new_k5/query_cmdrels_weight_analyze/0.3_0.3_0.4/ul_55125.xlsx","ul_55125")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HYPERLINK("./new_k5/query_cmdrels_weight_analyze/0.3_0.3_0.4/ul_56453.xlsx","ul_56453")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HYPERLINK("./new_k5/query_cmdrels_weight_analyze/0.3_0.3_0.4/ul_63648.xlsx","ul_63648")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HYPERLINK("./new_k5/query_cmdrels_weight_analyze/0.3_0.3_0.4/ul_6402.xlsx","ul_6402")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HYPERLINK("./new_k5/query_cmdrels_weight_analyze/0.3_0.3_0.4/ul_65106.xlsx","ul_65106")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HYPERLINK("./new_k5/query_cmdrels_weight_analyze/0.3_0.3_0.4/ul_65932.xlsx","ul_65932")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HYPERLINK("./new_k5/query_cmdrels_weight_analyze/0.3_0.3_0.4/ul_6596.xlsx","ul_6596")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HYPERLINK("./new_k5/query_cmdrels_weight_analyze/0.3_0.3_0.4/ul_67503.xlsx","ul_67503")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HYPERLINK("./new_k5/query_cmdrels_weight_analyze/0.3_0.3_0.4/ul_67592.xlsx","ul_67592")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HYPERLINK("./new_k5/query_cmdrels_weight_analyze/0.3_0.3_0.4/ul_70581.xlsx","ul_70581")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HYPERLINK("./new_k5/query_cmdrels_weight_analyze/0.3_0.3_0.4/ul_70614.xlsx","ul_70614")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HYPERLINK("./new_k5/query_cmdrels_weight_analyze/0.3_0.3_0.4/ul_71465.xlsx","ul_71465")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HYPERLINK("./new_k5/query_cmdrels_weight_analyze/0.3_0.3_0.4/ul_7226.xlsx","ul_7226")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HYPERLINK("./new_k5/query_cmdrels_weight_analyze/0.3_0.3_0.4/ul_78182.xlsx","ul_78182")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HYPERLINK("./new_k5/query_cmdrels_weight_analyze/0.3_0.3_0.4/ul_79678.xlsx","ul_79678")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HYPERLINK("./new_k5/query_cmdrels_weight_analyze/0.3_0.3_0.4/ul_79702.xlsx","ul_79702")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HYPERLINK("./new_k5/query_cmdrels_weight_analyze/0.3_0.3_0.4/ul_83593.xlsx","ul_83593")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HYPERLINK("./new_k5/query_cmdrels_weight_analyze/0.3_0.3_0.4/ul_84381.xlsx","ul_84381")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HYPERLINK("./new_k5/query_cmdrels_weight_analyze/0.3_0.3_0.4/ul_85180.xlsx","ul_85180")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HYPERLINK("./new_k5/query_cmdrels_weight_analyze/0.3_0.3_0.4/ul_86071.xlsx","ul_86071")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HYPERLINK("./new_k5/query_cmdrels_weight_analyze/0.3_0.3_0.4/ul_86729.xlsx","ul_86729")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HYPERLINK("./new_k5/query_cmdrels_weight_analyze/0.3_0.3_0.4/ul_88824.xlsx","ul_88824")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HYPERLINK("./new_k5/query_cmdrels_weight_analyze/0.3_0.3_0.4/ul_8945.xlsx","ul_8945")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HYPERLINK("./new_k5/query_cmdrels_weight_analyze/0.3_0.3_0.4/ul_89933.xlsx","ul_89933")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HYPERLINK("./new_k5/query_cmdrels_weight_analyze/0.3_0.3_0.4/ul_91297.xlsx","ul_91297")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HYPERLINK("./new_k5/query_cmdrels_weight_analyze/0.3_0.3_0.4/ul_9252.xlsx","ul_9252")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HYPERLINK("./new_k5/query_cmdrels_weight_analyze/0.3_0.3_0.4/ul_92560.xlsx","ul_92560")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HYPERLINK("./new_k5/query_cmdrels_weight_analyze/0.3_0.3_0.4/ul_92799.xlsx","ul_92799")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HYPERLINK("./new_k5/query_cmdrels_weight_analyze/0.3_0.3_0.4/ul_93139.xlsx","ul_93139")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HYPERLINK("./new_k5/query_cmdrels_weight_analyze/0.3_0.3_0.4/ul_98461.xlsx","ul_98461")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HYPERLINK("./new_k5/query_cmdrels_weight_analyze/0.1_0.1_0.8/au_102733.xlsx","au_102733")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HYPERLINK("./new_k5/query_cmdrels_weight_analyze/0.1_0.1_0.8/au_1029436.xlsx","au_1029436")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HYPERLINK("./new_k5/query_cmdrels_weight_analyze/0.1_0.1_0.8/au_1029502.xlsx","au_1029502")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HYPERLINK("./new_k5/query_cmdrels_weight_analyze/0.1_0.1_0.8/au_1029531.xlsx","au_1029531")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HYPERLINK("./new_k5/query_cmdrels_weight_analyze/0.1_0.1_0.8/au_104542.xlsx","au_104542")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HYPERLINK("./new_k5/query_cmdrels_weight_analyze/0.1_0.1_0.8/au_109070.xlsx","au_109070")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HYPERLINK("./new_k5/query_cmdrels_weight_analyze/0.1_0.1_0.8/au_109381.xlsx","au_109381")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HYPERLINK("./new_k5/query_cmdrels_weight_analyze/0.1_0.1_0.8/au_110477.xlsx","au_110477")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HYPERLINK("./new_k5/query_cmdrels_weight_analyze/0.1_0.1_0.8/au_111678.xlsx","au_111678")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HYPERLINK("./new_k5/query_cmdrels_weight_analyze/0.1_0.1_0.8/au_112512.xlsx","au_112512")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HYPERLINK("./new_k5/query_cmdrels_weight_analyze/0.1_0.1_0.8/au_115369.xlsx","au_115369")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HYPERLINK("./new_k5/query_cmdrels_weight_analyze/0.1_0.1_0.8/au_11789.xlsx","au_11789")</f>
        <v>au_11789</v>
      </c>
      <c r="B14">
        <v>0</v>
      </c>
      <c r="C14">
        <v>0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HYPERLINK("./new_k5/query_cmdrels_weight_analyze/0.1_0.1_0.8/au_117950.xlsx","au_117950")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</v>
      </c>
    </row>
    <row r="16" spans="1:7" x14ac:dyDescent="0.15">
      <c r="A16" t="str">
        <f>HYPERLINK("./new_k5/query_cmdrels_weight_analyze/0.1_0.1_0.8/au_122113.xlsx","au_122113")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HYPERLINK("./new_k5/query_cmdrels_weight_analyze/0.1_0.1_0.8/au_123798.xlsx","au_123798")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HYPERLINK("./new_k5/query_cmdrels_weight_analyze/0.1_0.1_0.8/au_125257.xlsx","au_125257")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HYPERLINK("./new_k5/query_cmdrels_weight_analyze/0.1_0.1_0.8/au_126153.xlsx","au_126153")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HYPERLINK("./new_k5/query_cmdrels_weight_analyze/0.1_0.1_0.8/au_127326.xlsx","au_127326")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HYPERLINK("./new_k5/query_cmdrels_weight_analyze/0.1_0.1_0.8/au_128463.xlsx","au_128463")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HYPERLINK("./new_k5/query_cmdrels_weight_analyze/0.1_0.1_0.8/au_130393.xlsx","au_130393")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HYPERLINK("./new_k5/query_cmdrels_weight_analyze/0.1_0.1_0.8/au_131570.xlsx","au_131570")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HYPERLINK("./new_k5/query_cmdrels_weight_analyze/0.1_0.1_0.8/au_133318.xlsx","au_133318")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HYPERLINK("./new_k5/query_cmdrels_weight_analyze/0.1_0.1_0.8/au_133343.xlsx","au_133343")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HYPERLINK("./new_k5/query_cmdrels_weight_analyze/0.1_0.1_0.8/au_133389.xlsx","au_133389")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HYPERLINK("./new_k5/query_cmdrels_weight_analyze/0.1_0.1_0.8/au_141277.xlsx","au_141277")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HYPERLINK("./new_k5/query_cmdrels_weight_analyze/0.1_0.1_0.8/au_143819.xlsx","au_143819")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HYPERLINK("./new_k5/query_cmdrels_weight_analyze/0.1_0.1_0.8/au_145935.xlsx","au_145935")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HYPERLINK("./new_k5/query_cmdrels_weight_analyze/0.1_0.1_0.8/au_147241.xlsx","au_147241")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HYPERLINK("./new_k5/query_cmdrels_weight_analyze/0.1_0.1_0.8/au_147800.xlsx","au_147800")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HYPERLINK("./new_k5/query_cmdrels_weight_analyze/0.1_0.1_0.8/au_148321.xlsx","au_148321")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HYPERLINK("./new_k5/query_cmdrels_weight_analyze/0.1_0.1_0.8/au_148638.xlsx","au_148638")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HYPERLINK("./new_k5/query_cmdrels_weight_analyze/0.1_0.1_0.8/au_151049.xlsx","au_151049")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HYPERLINK("./new_k5/query_cmdrels_weight_analyze/0.1_0.1_0.8/au_151941.xlsx","au_151941")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HYPERLINK("./new_k5/query_cmdrels_weight_analyze/0.1_0.1_0.8/au_152297.xlsx","au_152297")</f>
        <v>au_152297</v>
      </c>
      <c r="B36">
        <v>0</v>
      </c>
      <c r="C36">
        <v>1</v>
      </c>
      <c r="D36">
        <v>0.5</v>
      </c>
      <c r="E36">
        <v>1</v>
      </c>
      <c r="F36">
        <v>0.5</v>
      </c>
      <c r="G36">
        <v>1</v>
      </c>
    </row>
    <row r="37" spans="1:7" x14ac:dyDescent="0.15">
      <c r="A37" t="str">
        <f>HYPERLINK("./new_k5/query_cmdrels_weight_analyze/0.1_0.1_0.8/au_153976.xlsx","au_153976")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HYPERLINK("./new_k5/query_cmdrels_weight_analyze/0.1_0.1_0.8/au_154431.xlsx","au_154431")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HYPERLINK("./new_k5/query_cmdrels_weight_analyze/0.1_0.1_0.8/au_159708.xlsx","au_159708")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HYPERLINK("./new_k5/query_cmdrels_weight_analyze/0.1_0.1_0.8/au_160869.xlsx","au_160869")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HYPERLINK("./new_k5/query_cmdrels_weight_analyze/0.1_0.1_0.8/au_161313.xlsx","au_161313")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HYPERLINK("./new_k5/query_cmdrels_weight_analyze/0.1_0.1_0.8/au_162075.xlsx","au_162075")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HYPERLINK("./new_k5/query_cmdrels_weight_analyze/0.1_0.1_0.8/au_16277.xlsx","au_16277")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HYPERLINK("./new_k5/query_cmdrels_weight_analyze/0.1_0.1_0.8/au_163155.xlsx","au_163155")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HYPERLINK("./new_k5/query_cmdrels_weight_analyze/0.1_0.1_0.8/au_164473.xlsx","au_164473")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0.2</v>
      </c>
    </row>
    <row r="46" spans="1:7" x14ac:dyDescent="0.15">
      <c r="A46" t="str">
        <f>HYPERLINK("./new_k5/query_cmdrels_weight_analyze/0.1_0.1_0.8/au_16584.xlsx","au_16584")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HYPERLINK("./new_k5/query_cmdrels_weight_analyze/0.1_0.1_0.8/au_166420.xlsx","au_166420")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HYPERLINK("./new_k5/query_cmdrels_weight_analyze/0.1_0.1_0.8/au_169473.xlsx","au_169473")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HYPERLINK("./new_k5/query_cmdrels_weight_analyze/0.1_0.1_0.8/au_169516.xlsx","au_169516")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HYPERLINK("./new_k5/query_cmdrels_weight_analyze/0.1_0.1_0.8/au_174292.xlsx","au_174292")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HYPERLINK("./new_k5/query_cmdrels_weight_analyze/0.1_0.1_0.8/au_178481.xlsx","au_178481")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HYPERLINK("./new_k5/query_cmdrels_weight_analyze/0.1_0.1_0.8/au_180925.xlsx","au_180925")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HYPERLINK("./new_k5/query_cmdrels_weight_analyze/0.1_0.1_0.8/au_187888.xlsx","au_187888")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HYPERLINK("./new_k5/query_cmdrels_weight_analyze/0.1_0.1_0.8/au_191390.xlsx","au_191390")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HYPERLINK("./new_k5/query_cmdrels_weight_analyze/0.1_0.1_0.8/au_192798.xlsx","au_192798")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HYPERLINK("./new_k5/query_cmdrels_weight_analyze/0.1_0.1_0.8/au_201775.xlsx","au_201775")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HYPERLINK("./new_k5/query_cmdrels_weight_analyze/0.1_0.1_0.8/au_204166.xlsx","au_204166")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HYPERLINK("./new_k5/query_cmdrels_weight_analyze/0.1_0.1_0.8/au_207447.xlsx","au_207447")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HYPERLINK("./new_k5/query_cmdrels_weight_analyze/0.1_0.1_0.8/au_210680.xlsx","au_210680")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HYPERLINK("./new_k5/query_cmdrels_weight_analyze/0.1_0.1_0.8/au_214246.xlsx","au_214246")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HYPERLINK("./new_k5/query_cmdrels_weight_analyze/0.1_0.1_0.8/au_214643.xlsx","au_214643")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HYPERLINK("./new_k5/query_cmdrels_weight_analyze/0.1_0.1_0.8/au_2194.xlsx","au_2194")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HYPERLINK("./new_k5/query_cmdrels_weight_analyze/0.1_0.1_0.8/au_221962.xlsx","au_221962")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HYPERLINK("./new_k5/query_cmdrels_weight_analyze/0.1_0.1_0.8/au_22608.xlsx","au_22608")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HYPERLINK("./new_k5/query_cmdrels_weight_analyze/0.1_0.1_0.8/au_230698.xlsx","au_230698")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HYPERLINK("./new_k5/query_cmdrels_weight_analyze/0.1_0.1_0.8/au_232442.xlsx","au_232442")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HYPERLINK("./new_k5/query_cmdrels_weight_analyze/0.1_0.1_0.8/au_233378.xlsx","au_233378")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HYPERLINK("./new_k5/query_cmdrels_weight_analyze/0.1_0.1_0.8/au_24027.xlsx","au_24027")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HYPERLINK("./new_k5/query_cmdrels_weight_analyze/0.1_0.1_0.8/au_246647.xlsx","au_246647")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HYPERLINK("./new_k5/query_cmdrels_weight_analyze/0.1_0.1_0.8/au_254424.xlsx","au_254424")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HYPERLINK("./new_k5/query_cmdrels_weight_analyze/0.1_0.1_0.8/au_255890.xlsx","au_255890")</f>
        <v>au_255890</v>
      </c>
      <c r="B71">
        <v>0</v>
      </c>
      <c r="C71">
        <v>0</v>
      </c>
      <c r="D71">
        <v>0.5</v>
      </c>
      <c r="E71">
        <v>0.5</v>
      </c>
      <c r="F71">
        <v>0.5</v>
      </c>
      <c r="G71">
        <v>0.5</v>
      </c>
    </row>
    <row r="72" spans="1:7" x14ac:dyDescent="0.15">
      <c r="A72" t="str">
        <f>HYPERLINK("./new_k5/query_cmdrels_weight_analyze/0.1_0.1_0.8/au_257248.xlsx","au_257248")</f>
        <v>au_257248</v>
      </c>
      <c r="B72">
        <v>0</v>
      </c>
      <c r="C72">
        <v>0</v>
      </c>
      <c r="D72">
        <v>0.5</v>
      </c>
      <c r="E72">
        <v>0.5</v>
      </c>
      <c r="F72">
        <v>0.5</v>
      </c>
      <c r="G72">
        <v>0.5</v>
      </c>
    </row>
    <row r="73" spans="1:7" x14ac:dyDescent="0.15">
      <c r="A73" t="str">
        <f>HYPERLINK("./new_k5/query_cmdrels_weight_analyze/0.1_0.1_0.8/au_259354.xlsx","au_259354")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HYPERLINK("./new_k5/query_cmdrels_weight_analyze/0.1_0.1_0.8/au_263378.xlsx","au_263378")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HYPERLINK("./new_k5/query_cmdrels_weight_analyze/0.1_0.1_0.8/au_264215.xlsx","au_264215")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HYPERLINK("./new_k5/query_cmdrels_weight_analyze/0.1_0.1_0.8/au_265176.xlsx","au_265176")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HYPERLINK("./new_k5/query_cmdrels_weight_analyze/0.1_0.1_0.8/au_275704.xlsx","au_275704")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HYPERLINK("./new_k5/query_cmdrels_weight_analyze/0.1_0.1_0.8/au_276669.xlsx","au_276669")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HYPERLINK("./new_k5/query_cmdrels_weight_analyze/0.1_0.1_0.8/au_277565.xlsx","au_277565")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HYPERLINK("./new_k5/query_cmdrels_weight_analyze/0.1_0.1_0.8/au_278403.xlsx","au_278403")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HYPERLINK("./new_k5/query_cmdrels_weight_analyze/0.1_0.1_0.8/au_28039.xlsx","au_28039")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HYPERLINK("./new_k5/query_cmdrels_weight_analyze/0.1_0.1_0.8/au_281509.xlsx","au_281509")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HYPERLINK("./new_k5/query_cmdrels_weight_analyze/0.1_0.1_0.8/au_282806.xlsx","au_282806")</f>
        <v>au_282806</v>
      </c>
      <c r="B83">
        <v>0</v>
      </c>
      <c r="C83">
        <v>0</v>
      </c>
      <c r="D83">
        <v>0.5</v>
      </c>
      <c r="E83">
        <v>0.5</v>
      </c>
      <c r="F83">
        <v>0.5</v>
      </c>
      <c r="G83">
        <v>0.5</v>
      </c>
    </row>
    <row r="84" spans="1:7" x14ac:dyDescent="0.15">
      <c r="A84" t="str">
        <f>HYPERLINK("./new_k5/query_cmdrels_weight_analyze/0.1_0.1_0.8/au_283559.xlsx","au_283559")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HYPERLINK("./new_k5/query_cmdrels_weight_analyze/0.1_0.1_0.8/au_285539.xlsx","au_285539")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HYPERLINK("./new_k5/query_cmdrels_weight_analyze/0.1_0.1_0.8/au_287532.xlsx","au_287532")</f>
        <v>au_287532</v>
      </c>
      <c r="B86">
        <v>0</v>
      </c>
      <c r="C86">
        <v>0</v>
      </c>
      <c r="D86">
        <v>0</v>
      </c>
      <c r="E86">
        <v>0.5</v>
      </c>
      <c r="F86">
        <v>0</v>
      </c>
      <c r="G86">
        <v>0.5</v>
      </c>
    </row>
    <row r="87" spans="1:7" x14ac:dyDescent="0.15">
      <c r="A87" t="str">
        <f>HYPERLINK("./new_k5/query_cmdrels_weight_analyze/0.1_0.1_0.8/au_294257.xlsx","au_294257")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HYPERLINK("./new_k5/query_cmdrels_weight_analyze/0.1_0.1_0.8/au_296155.xlsx","au_296155")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HYPERLINK("./new_k5/query_cmdrels_weight_analyze/0.1_0.1_0.8/au_299975.xlsx","au_299975")</f>
        <v>au_299975</v>
      </c>
      <c r="B89">
        <v>1</v>
      </c>
      <c r="C89">
        <v>0</v>
      </c>
      <c r="D89">
        <v>1</v>
      </c>
      <c r="E89">
        <v>0</v>
      </c>
      <c r="F89">
        <v>1</v>
      </c>
      <c r="G89">
        <v>0.25</v>
      </c>
    </row>
    <row r="90" spans="1:7" x14ac:dyDescent="0.15">
      <c r="A90" t="str">
        <f>HYPERLINK("./new_k5/query_cmdrels_weight_analyze/0.1_0.1_0.8/au_301096.xlsx","au_301096")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HYPERLINK("./new_k5/query_cmdrels_weight_analyze/0.1_0.1_0.8/au_303593.xlsx","au_303593")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HYPERLINK("./new_k5/query_cmdrels_weight_analyze/0.1_0.1_0.8/au_303849.xlsx","au_303849")</f>
        <v>au_303849</v>
      </c>
      <c r="B92">
        <v>1</v>
      </c>
      <c r="C92">
        <v>0</v>
      </c>
      <c r="D92">
        <v>1</v>
      </c>
      <c r="E92">
        <v>0.33333333333333331</v>
      </c>
      <c r="F92">
        <v>1</v>
      </c>
      <c r="G92">
        <v>0.33333333333333331</v>
      </c>
    </row>
    <row r="93" spans="1:7" x14ac:dyDescent="0.15">
      <c r="A93" t="str">
        <f>HYPERLINK("./new_k5/query_cmdrels_weight_analyze/0.1_0.1_0.8/au_307541.xlsx","au_307541")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HYPERLINK("./new_k5/query_cmdrels_weight_analyze/0.1_0.1_0.8/au_307688.xlsx","au_307688")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HYPERLINK("./new_k5/query_cmdrels_weight_analyze/0.1_0.1_0.8/au_309047.xlsx","au_309047")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HYPERLINK("./new_k5/query_cmdrels_weight_analyze/0.1_0.1_0.8/au_311558.xlsx","au_311558")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HYPERLINK("./new_k5/query_cmdrels_weight_analyze/0.1_0.1_0.8/au_318973.xlsx","au_318973")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HYPERLINK("./new_k5/query_cmdrels_weight_analyze/0.1_0.1_0.8/au_3205.xlsx","au_3205")</f>
        <v>au_3205</v>
      </c>
      <c r="B98">
        <v>1</v>
      </c>
      <c r="C98">
        <v>0</v>
      </c>
      <c r="D98">
        <v>1</v>
      </c>
      <c r="E98">
        <v>0.5</v>
      </c>
      <c r="F98">
        <v>1</v>
      </c>
      <c r="G98">
        <v>0.5</v>
      </c>
    </row>
    <row r="99" spans="1:7" x14ac:dyDescent="0.15">
      <c r="A99" t="str">
        <f>HYPERLINK("./new_k5/query_cmdrels_weight_analyze/0.1_0.1_0.8/au_323131.xlsx","au_323131")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HYPERLINK("./new_k5/query_cmdrels_weight_analyze/0.1_0.1_0.8/au_323392.xlsx","au_323392")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HYPERLINK("./new_k5/query_cmdrels_weight_analyze/0.1_0.1_0.8/au_325368.xlsx","au_325368")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HYPERLINK("./new_k5/query_cmdrels_weight_analyze/0.1_0.1_0.8/au_328162.xlsx","au_328162")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HYPERLINK("./new_k5/query_cmdrels_weight_analyze/0.1_0.1_0.8/au_330148.xlsx","au_330148")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HYPERLINK("./new_k5/query_cmdrels_weight_analyze/0.1_0.1_0.8/au_332315.xlsx","au_332315")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HYPERLINK("./new_k5/query_cmdrels_weight_analyze/0.1_0.1_0.8/au_334081.xlsx","au_334081")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HYPERLINK("./new_k5/query_cmdrels_weight_analyze/0.1_0.1_0.8/au_34077.xlsx","au_34077")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HYPERLINK("./new_k5/query_cmdrels_weight_analyze/0.1_0.1_0.8/au_341428.xlsx","au_341428")</f>
        <v>au_341428</v>
      </c>
      <c r="B107">
        <v>1</v>
      </c>
      <c r="C107">
        <v>0</v>
      </c>
      <c r="D107">
        <v>1</v>
      </c>
      <c r="E107">
        <v>0.5</v>
      </c>
      <c r="F107">
        <v>1</v>
      </c>
      <c r="G107">
        <v>0.5</v>
      </c>
    </row>
    <row r="108" spans="1:7" x14ac:dyDescent="0.15">
      <c r="A108" t="str">
        <f>HYPERLINK("./new_k5/query_cmdrels_weight_analyze/0.1_0.1_0.8/au_341584.xlsx","au_341584")</f>
        <v>au_341584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</row>
    <row r="109" spans="1:7" x14ac:dyDescent="0.15">
      <c r="A109" t="str">
        <f>HYPERLINK("./new_k5/query_cmdrels_weight_analyze/0.1_0.1_0.8/au_346864.xlsx","au_346864")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HYPERLINK("./new_k5/query_cmdrels_weight_analyze/0.1_0.1_0.8/au_351765.xlsx","au_351765")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HYPERLINK("./new_k5/query_cmdrels_weight_analyze/0.1_0.1_0.8/au_35922.xlsx","au_35922")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HYPERLINK("./new_k5/query_cmdrels_weight_analyze/0.1_0.1_0.8/au_359856.xlsx","au_359856")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HYPERLINK("./new_k5/query_cmdrels_weight_analyze/0.1_0.1_0.8/au_360423.xlsx","au_360423")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HYPERLINK("./new_k5/query_cmdrels_weight_analyze/0.1_0.1_0.8/au_36287.xlsx","au_36287")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HYPERLINK("./new_k5/query_cmdrels_weight_analyze/0.1_0.1_0.8/au_366742.xlsx","au_366742")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0.2</v>
      </c>
    </row>
    <row r="116" spans="1:7" x14ac:dyDescent="0.15">
      <c r="A116" t="str">
        <f>HYPERLINK("./new_k5/query_cmdrels_weight_analyze/0.1_0.1_0.8/au_377937.xlsx","au_377937")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HYPERLINK("./new_k5/query_cmdrels_weight_analyze/0.1_0.1_0.8/au_383997.xlsx","au_383997")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HYPERLINK("./new_k5/query_cmdrels_weight_analyze/0.1_0.1_0.8/au_3883.xlsx","au_3883")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HYPERLINK("./new_k5/query_cmdrels_weight_analyze/0.1_0.1_0.8/au_396883.xlsx","au_396883")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HYPERLINK("./new_k5/query_cmdrels_weight_analyze/0.1_0.1_0.8/au_39760.xlsx","au_39760")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HYPERLINK("./new_k5/query_cmdrels_weight_analyze/0.1_0.1_0.8/au_398818.xlsx","au_398818")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HYPERLINK("./new_k5/query_cmdrels_weight_analyze/0.1_0.1_0.8/au_400807.xlsx","au_400807")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HYPERLINK("./new_k5/query_cmdrels_weight_analyze/0.1_0.1_0.8/au_408611.xlsx","au_408611")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HYPERLINK("./new_k5/query_cmdrels_weight_analyze/0.1_0.1_0.8/au_414737.xlsx","au_414737")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HYPERLINK("./new_k5/query_cmdrels_weight_analyze/0.1_0.1_0.8/au_420722.xlsx","au_420722")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HYPERLINK("./new_k5/query_cmdrels_weight_analyze/0.1_0.1_0.8/au_423942.xlsx","au_423942")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HYPERLINK("./new_k5/query_cmdrels_weight_analyze/0.1_0.1_0.8/au_430382.xlsx","au_430382")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HYPERLINK("./new_k5/query_cmdrels_weight_analyze/0.1_0.1_0.8/au_432836.xlsx","au_432836")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HYPERLINK("./new_k5/query_cmdrels_weight_analyze/0.1_0.1_0.8/au_440326.xlsx","au_440326")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HYPERLINK("./new_k5/query_cmdrels_weight_analyze/0.1_0.1_0.8/au_442914.xlsx","au_442914")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HYPERLINK("./new_k5/query_cmdrels_weight_analyze/0.1_0.1_0.8/au_443227.xlsx","au_443227")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HYPERLINK("./new_k5/query_cmdrels_weight_analyze/0.1_0.1_0.8/au_44534.xlsx","au_44534")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HYPERLINK("./new_k5/query_cmdrels_weight_analyze/0.1_0.1_0.8/au_451805.xlsx","au_451805")</f>
        <v>au_451805</v>
      </c>
      <c r="B133">
        <v>1</v>
      </c>
      <c r="C133">
        <v>0</v>
      </c>
      <c r="D133">
        <v>1</v>
      </c>
      <c r="E133">
        <v>0.5</v>
      </c>
      <c r="F133">
        <v>1</v>
      </c>
      <c r="G133">
        <v>0.5</v>
      </c>
    </row>
    <row r="134" spans="1:7" x14ac:dyDescent="0.15">
      <c r="A134" t="str">
        <f>HYPERLINK("./new_k5/query_cmdrels_weight_analyze/0.1_0.1_0.8/au_464264.xlsx","au_464264")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HYPERLINK("./new_k5/query_cmdrels_weight_analyze/0.1_0.1_0.8/au_468808.xlsx","au_468808")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HYPERLINK("./new_k5/query_cmdrels_weight_analyze/0.1_0.1_0.8/au_469143.xlsx","au_469143")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HYPERLINK("./new_k5/query_cmdrels_weight_analyze/0.1_0.1_0.8/au_470237.xlsx","au_470237")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HYPERLINK("./new_k5/query_cmdrels_weight_analyze/0.1_0.1_0.8/au_473037.xlsx","au_473037")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HYPERLINK("./new_k5/query_cmdrels_weight_analyze/0.1_0.1_0.8/au_48362.xlsx","au_48362")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HYPERLINK("./new_k5/query_cmdrels_weight_analyze/0.1_0.1_0.8/au_488435.xlsx","au_488435")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HYPERLINK("./new_k5/query_cmdrels_weight_analyze/0.1_0.1_0.8/au_493826.xlsx","au_493826")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HYPERLINK("./new_k5/query_cmdrels_weight_analyze/0.1_0.1_0.8/au_502110.xlsx","au_502110")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HYPERLINK("./new_k5/query_cmdrels_weight_analyze/0.1_0.1_0.8/au_50344.xlsx","au_50344")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HYPERLINK("./new_k5/query_cmdrels_weight_analyze/0.1_0.1_0.8/au_511467.xlsx","au_511467")</f>
        <v>au_511467</v>
      </c>
      <c r="B144">
        <v>0</v>
      </c>
      <c r="C144">
        <v>0</v>
      </c>
      <c r="D144">
        <v>0.5</v>
      </c>
      <c r="E144">
        <v>0.5</v>
      </c>
      <c r="F144">
        <v>0.5</v>
      </c>
      <c r="G144">
        <v>0.5</v>
      </c>
    </row>
    <row r="145" spans="1:7" x14ac:dyDescent="0.15">
      <c r="A145" t="str">
        <f>HYPERLINK("./new_k5/query_cmdrels_weight_analyze/0.1_0.1_0.8/au_513046.xlsx","au_513046")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HYPERLINK("./new_k5/query_cmdrels_weight_analyze/0.1_0.1_0.8/au_517354.xlsx","au_517354")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HYPERLINK("./new_k5/query_cmdrels_weight_analyze/0.1_0.1_0.8/au_522431.xlsx","au_522431")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HYPERLINK("./new_k5/query_cmdrels_weight_analyze/0.1_0.1_0.8/au_52773.xlsx","au_52773")</f>
        <v>au_52773</v>
      </c>
      <c r="B148">
        <v>0</v>
      </c>
      <c r="C148">
        <v>1</v>
      </c>
      <c r="D148">
        <v>0.5</v>
      </c>
      <c r="E148">
        <v>1</v>
      </c>
      <c r="F148">
        <v>0.5</v>
      </c>
      <c r="G148">
        <v>1</v>
      </c>
    </row>
    <row r="149" spans="1:7" x14ac:dyDescent="0.15">
      <c r="A149" t="str">
        <f>HYPERLINK("./new_k5/query_cmdrels_weight_analyze/0.1_0.1_0.8/au_528411.xlsx","au_528411")</f>
        <v>au_528411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</row>
    <row r="150" spans="1:7" x14ac:dyDescent="0.15">
      <c r="A150" t="str">
        <f>HYPERLINK("./new_k5/query_cmdrels_weight_analyze/0.1_0.1_0.8/au_53263.xlsx","au_53263")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HYPERLINK("./new_k5/query_cmdrels_weight_analyze/0.1_0.1_0.8/au_53444.xlsx","au_53444")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HYPERLINK("./new_k5/query_cmdrels_weight_analyze/0.1_0.1_0.8/au_538208.xlsx","au_538208")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HYPERLINK("./new_k5/query_cmdrels_weight_analyze/0.1_0.1_0.8/au_53822.xlsx","au_53822")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HYPERLINK("./new_k5/query_cmdrels_weight_analyze/0.1_0.1_0.8/au_539243.xlsx","au_539243")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HYPERLINK("./new_k5/query_cmdrels_weight_analyze/0.1_0.1_0.8/au_558280.xlsx","au_558280")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HYPERLINK("./new_k5/query_cmdrels_weight_analyze/0.1_0.1_0.8/au_558669.xlsx","au_558669")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HYPERLINK("./new_k5/query_cmdrels_weight_analyze/0.1_0.1_0.8/au_55868.xlsx","au_55868")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HYPERLINK("./new_k5/query_cmdrels_weight_analyze/0.1_0.1_0.8/au_561.xlsx","au_561")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HYPERLINK("./new_k5/query_cmdrels_weight_analyze/0.1_0.1_0.8/au_564567.xlsx","au_564567")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HYPERLINK("./new_k5/query_cmdrels_weight_analyze/0.1_0.1_0.8/au_57994.xlsx","au_57994")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HYPERLINK("./new_k5/query_cmdrels_weight_analyze/0.1_0.1_0.8/au_589210.xlsx","au_589210")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HYPERLINK("./new_k5/query_cmdrels_weight_analyze/0.1_0.1_0.8/au_5911.xlsx","au_5911")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HYPERLINK("./new_k5/query_cmdrels_weight_analyze/0.1_0.1_0.8/au_59356.xlsx","au_59356")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HYPERLINK("./new_k5/query_cmdrels_weight_analyze/0.1_0.1_0.8/au_609850.xlsx","au_609850")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HYPERLINK("./new_k5/query_cmdrels_weight_analyze/0.1_0.1_0.8/au_61408.xlsx","au_61408")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HYPERLINK("./new_k5/query_cmdrels_weight_analyze/0.1_0.1_0.8/au_617850.xlsx","au_617850")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HYPERLINK("./new_k5/query_cmdrels_weight_analyze/0.1_0.1_0.8/au_62073.xlsx","au_62073")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HYPERLINK("./new_k5/query_cmdrels_weight_analyze/0.1_0.1_0.8/au_620930.xlsx","au_620930")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HYPERLINK("./new_k5/query_cmdrels_weight_analyze/0.1_0.1_0.8/au_62492.xlsx","au_62492")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HYPERLINK("./new_k5/query_cmdrels_weight_analyze/0.1_0.1_0.8/au_626078.xlsx","au_626078")</f>
        <v>au_626078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</row>
    <row r="171" spans="1:7" x14ac:dyDescent="0.15">
      <c r="A171" t="str">
        <f>HYPERLINK("./new_k5/query_cmdrels_weight_analyze/0.1_0.1_0.8/au_636944.xlsx","au_636944")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HYPERLINK("./new_k5/query_cmdrels_weight_analyze/0.1_0.1_0.8/au_648603.xlsx","au_648603")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HYPERLINK("./new_k5/query_cmdrels_weight_analyze/0.1_0.1_0.8/au_65331.xlsx","au_65331")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HYPERLINK("./new_k5/query_cmdrels_weight_analyze/0.1_0.1_0.8/au_66000.xlsx","au_66000")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HYPERLINK("./new_k5/query_cmdrels_weight_analyze/0.1_0.1_0.8/au_660846.xlsx","au_660846")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HYPERLINK("./new_k5/query_cmdrels_weight_analyze/0.1_0.1_0.8/au_662935.xlsx","au_662935")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HYPERLINK("./new_k5/query_cmdrels_weight_analyze/0.1_0.1_0.8/au_67663.xlsx","au_67663")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HYPERLINK("./new_k5/query_cmdrels_weight_analyze/0.1_0.1_0.8/au_68028.xlsx","au_68028")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HYPERLINK("./new_k5/query_cmdrels_weight_analyze/0.1_0.1_0.8/au_681312.xlsx","au_681312")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HYPERLINK("./new_k5/query_cmdrels_weight_analyze/0.1_0.1_0.8/au_686239.xlsx","au_686239")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HYPERLINK("./new_k5/query_cmdrels_weight_analyze/0.1_0.1_0.8/au_68809.xlsx","au_68809")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HYPERLINK("./new_k5/query_cmdrels_weight_analyze/0.1_0.1_0.8/au_69556.xlsx","au_69556")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HYPERLINK("./new_k5/query_cmdrels_weight_analyze/0.1_0.1_0.8/au_698993.xlsx","au_698993")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HYPERLINK("./new_k5/query_cmdrels_weight_analyze/0.1_0.1_0.8/au_707881.xlsx","au_707881")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HYPERLINK("./new_k5/query_cmdrels_weight_analyze/0.1_0.1_0.8/au_709594.xlsx","au_709594")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HYPERLINK("./new_k5/query_cmdrels_weight_analyze/0.1_0.1_0.8/au_71309.xlsx","au_71309")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HYPERLINK("./new_k5/query_cmdrels_weight_analyze/0.1_0.1_0.8/au_7138.xlsx","au_7138")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HYPERLINK("./new_k5/query_cmdrels_weight_analyze/0.1_0.1_0.8/au_72549.xlsx","au_72549")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HYPERLINK("./new_k5/query_cmdrels_weight_analyze/0.1_0.1_0.8/au_740805.xlsx","au_740805")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HYPERLINK("./new_k5/query_cmdrels_weight_analyze/0.1_0.1_0.8/au_760796.xlsx","au_760796")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HYPERLINK("./new_k5/query_cmdrels_weight_analyze/0.1_0.1_0.8/au_762846.xlsx","au_762846")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HYPERLINK("./new_k5/query_cmdrels_weight_analyze/0.1_0.1_0.8/au_767786.xlsx","au_767786")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HYPERLINK("./new_k5/query_cmdrels_weight_analyze/0.1_0.1_0.8/au_778906.xlsx","au_778906")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HYPERLINK("./new_k5/query_cmdrels_weight_analyze/0.1_0.1_0.8/au_818929.xlsx","au_818929")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HYPERLINK("./new_k5/query_cmdrels_weight_analyze/0.1_0.1_0.8/au_844876.xlsx","au_844876")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HYPERLINK("./new_k5/query_cmdrels_weight_analyze/0.1_0.1_0.8/au_85318.xlsx","au_85318")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HYPERLINK("./new_k5/query_cmdrels_weight_analyze/0.1_0.1_0.8/au_854332.xlsx","au_854332")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HYPERLINK("./new_k5/query_cmdrels_weight_analyze/0.1_0.1_0.8/au_854373.xlsx","au_854373")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HYPERLINK("./new_k5/query_cmdrels_weight_analyze/0.1_0.1_0.8/au_86843.xlsx","au_86843")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0.25</v>
      </c>
    </row>
    <row r="200" spans="1:7" x14ac:dyDescent="0.15">
      <c r="A200" t="str">
        <f>HYPERLINK("./new_k5/query_cmdrels_weight_analyze/0.1_0.1_0.8/au_88108.xlsx","au_88108")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</v>
      </c>
    </row>
    <row r="201" spans="1:7" x14ac:dyDescent="0.15">
      <c r="A201" t="str">
        <f>HYPERLINK("./new_k5/query_cmdrels_weight_analyze/0.1_0.1_0.8/au_90214.xlsx","au_90214")</f>
        <v>au_90214</v>
      </c>
      <c r="B201">
        <v>0</v>
      </c>
      <c r="C201">
        <v>0</v>
      </c>
      <c r="D201">
        <v>0.5</v>
      </c>
      <c r="E201">
        <v>0.5</v>
      </c>
      <c r="F201">
        <v>0.5</v>
      </c>
      <c r="G201">
        <v>0.5</v>
      </c>
    </row>
    <row r="202" spans="1:7" x14ac:dyDescent="0.15">
      <c r="A202" t="str">
        <f>HYPERLINK("./new_k5/query_cmdrels_weight_analyze/0.1_0.1_0.8/au_90339.xlsx","au_90339")</f>
        <v>au_90339</v>
      </c>
      <c r="B202">
        <v>0</v>
      </c>
      <c r="C202">
        <v>0</v>
      </c>
      <c r="D202">
        <v>0.33333333333333331</v>
      </c>
      <c r="E202">
        <v>0.33333333333333331</v>
      </c>
      <c r="F202">
        <v>0.33333333333333331</v>
      </c>
      <c r="G202">
        <v>0.33333333333333331</v>
      </c>
    </row>
    <row r="203" spans="1:7" x14ac:dyDescent="0.15">
      <c r="A203" t="str">
        <f>HYPERLINK("./new_k5/query_cmdrels_weight_analyze/0.1_0.1_0.8/au_91286.xlsx","au_91286")</f>
        <v>au_91286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</row>
    <row r="204" spans="1:7" x14ac:dyDescent="0.15">
      <c r="A204" t="str">
        <f>HYPERLINK("./new_k5/query_cmdrels_weight_analyze/0.1_0.1_0.8/au_9135.xlsx","au_9135")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HYPERLINK("./new_k5/query_cmdrels_weight_analyze/0.1_0.1_0.8/au_935569.xlsx","au_935569")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HYPERLINK("./new_k5/query_cmdrels_weight_analyze/0.1_0.1_0.8/au_97936.xlsx","au_97936")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HYPERLINK("./new_k5/query_cmdrels_weight_analyze/0.1_0.1_0.8/so_10235778.xlsx","so_10235778")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HYPERLINK("./new_k5/query_cmdrels_weight_analyze/0.1_0.1_0.8/so_1045910.xlsx","so_1045910")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HYPERLINK("./new_k5/query_cmdrels_weight_analyze/0.1_0.1_0.8/so_10557360.xlsx","so_10557360")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0.25</v>
      </c>
    </row>
    <row r="210" spans="1:7" x14ac:dyDescent="0.15">
      <c r="A210" t="str">
        <f>HYPERLINK("./new_k5/query_cmdrels_weight_analyze/0.1_0.1_0.8/so_1058047.xlsx","so_1058047")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HYPERLINK("./new_k5/query_cmdrels_weight_analyze/0.1_0.1_0.8/so_10829402.xlsx","so_10829402")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HYPERLINK("./new_k5/query_cmdrels_weight_analyze/0.1_0.1_0.8/so_1088098.xlsx","so_1088098")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HYPERLINK("./new_k5/query_cmdrels_weight_analyze/0.1_0.1_0.8/so_10990949.xlsx","so_10990949")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HYPERLINK("./new_k5/query_cmdrels_weight_analyze/0.1_0.1_0.8/so_11211705.xlsx","so_11211705")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HYPERLINK("./new_k5/query_cmdrels_weight_analyze/0.1_0.1_0.8/so_112932.xlsx","so_112932")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HYPERLINK("./new_k5/query_cmdrels_weight_analyze/0.1_0.1_0.8/so_11392189.xlsx","so_11392189")</f>
        <v>so_11392189</v>
      </c>
      <c r="B216">
        <v>0</v>
      </c>
      <c r="C216">
        <v>0</v>
      </c>
      <c r="D216">
        <v>0</v>
      </c>
      <c r="E216">
        <v>0.5</v>
      </c>
      <c r="F216">
        <v>0</v>
      </c>
      <c r="G216">
        <v>0.5</v>
      </c>
    </row>
    <row r="217" spans="1:7" x14ac:dyDescent="0.15">
      <c r="A217" t="str">
        <f>HYPERLINK("./new_k5/query_cmdrels_weight_analyze/0.1_0.1_0.8/so_1183183.xlsx","so_1183183")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HYPERLINK("./new_k5/query_cmdrels_weight_analyze/0.1_0.1_0.8/so_1194882.xlsx","so_1194882")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HYPERLINK("./new_k5/query_cmdrels_weight_analyze/0.1_0.1_0.8/so_12120935.xlsx","so_12120935")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HYPERLINK("./new_k5/query_cmdrels_weight_analyze/0.1_0.1_0.8/so_12313384.xlsx","so_12313384")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HYPERLINK("./new_k5/query_cmdrels_weight_analyze/0.1_0.1_0.8/so_12392598.xlsx","so_12392598")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HYPERLINK("./new_k5/query_cmdrels_weight_analyze/0.1_0.1_0.8/so_1241801.xlsx","so_1241801")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HYPERLINK("./new_k5/query_cmdrels_weight_analyze/0.1_0.1_0.8/so_12522269.xlsx","so_12522269")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HYPERLINK("./new_k5/query_cmdrels_weight_analyze/0.1_0.1_0.8/so_1293907.xlsx","so_1293907")</f>
        <v>so_1293907</v>
      </c>
      <c r="B224">
        <v>0</v>
      </c>
      <c r="C224">
        <v>0</v>
      </c>
      <c r="D224">
        <v>0</v>
      </c>
      <c r="E224">
        <v>0.5</v>
      </c>
      <c r="F224">
        <v>0.25</v>
      </c>
      <c r="G224">
        <v>0.5</v>
      </c>
    </row>
    <row r="225" spans="1:7" x14ac:dyDescent="0.15">
      <c r="A225" t="str">
        <f>HYPERLINK("./new_k5/query_cmdrels_weight_analyze/0.1_0.1_0.8/so_13428910.xlsx","so_13428910")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HYPERLINK("./new_k5/query_cmdrels_weight_analyze/0.1_0.1_0.8/so_135688.xlsx","so_135688")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HYPERLINK("./new_k5/query_cmdrels_weight_analyze/0.1_0.1_0.8/so_13778273.xlsx","so_13778273")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HYPERLINK("./new_k5/query_cmdrels_weight_analyze/0.1_0.1_0.8/so_1405611.xlsx","so_1405611")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HYPERLINK("./new_k5/query_cmdrels_weight_analyze/0.1_0.1_0.8/so_14300794.xlsx","so_14300794")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HYPERLINK("./new_k5/query_cmdrels_weight_analyze/0.1_0.1_0.8/so_143791.xlsx","so_143791")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HYPERLINK("./new_k5/query_cmdrels_weight_analyze/0.1_0.1_0.8/so_14750650.xlsx","so_14750650")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15">
      <c r="A232" t="str">
        <f>HYPERLINK("./new_k5/query_cmdrels_weight_analyze/0.1_0.1_0.8/so_14978411.xlsx","so_14978411")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HYPERLINK("./new_k5/query_cmdrels_weight_analyze/0.1_0.1_0.8/so_15236308.xlsx","so_15236308")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HYPERLINK("./new_k5/query_cmdrels_weight_analyze/0.1_0.1_0.8/so_15286947.xlsx","so_15286947")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HYPERLINK("./new_k5/query_cmdrels_weight_analyze/0.1_0.1_0.8/so_15402770.xlsx","so_15402770")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HYPERLINK("./new_k5/query_cmdrels_weight_analyze/0.1_0.1_0.8/so_1570262.xlsx","so_1570262")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HYPERLINK("./new_k5/query_cmdrels_weight_analyze/0.1_0.1_0.8/so_1583219.xlsx","so_1583219")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HYPERLINK("./new_k5/query_cmdrels_weight_analyze/0.1_0.1_0.8/so_15872543.xlsx","so_15872543")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HYPERLINK("./new_k5/query_cmdrels_weight_analyze/0.1_0.1_0.8/so_16038087.xlsx","so_16038087")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HYPERLINK("./new_k5/query_cmdrels_weight_analyze/0.1_0.1_0.8/so_16212656.xlsx","so_16212656")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HYPERLINK("./new_k5/query_cmdrels_weight_analyze/0.1_0.1_0.8/so_16575419.xlsx","so_16575419")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HYPERLINK("./new_k5/query_cmdrels_weight_analyze/0.1_0.1_0.8/so_17582768.xlsx","so_17582768")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HYPERLINK("./new_k5/query_cmdrels_weight_analyze/0.1_0.1_0.8/so_17607612.xlsx","so_17607612")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HYPERLINK("./new_k5/query_cmdrels_weight_analyze/0.1_0.1_0.8/so_17829785.xlsx","so_17829785")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HYPERLINK("./new_k5/query_cmdrels_weight_analyze/0.1_0.1_0.8/so_1839841.xlsx","so_1839841")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HYPERLINK("./new_k5/query_cmdrels_weight_analyze/0.1_0.1_0.8/so_18468716.xlsx","so_18468716")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HYPERLINK("./new_k5/query_cmdrels_weight_analyze/0.1_0.1_0.8/so_19196105.xlsx","so_19196105")</f>
        <v>so_19196105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</row>
    <row r="248" spans="1:7" x14ac:dyDescent="0.15">
      <c r="A248" t="str">
        <f>HYPERLINK("./new_k5/query_cmdrels_weight_analyze/0.1_0.1_0.8/so_19482123.xlsx","so_19482123")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HYPERLINK("./new_k5/query_cmdrels_weight_analyze/0.1_0.1_0.8/so_1975849.xlsx","so_1975849")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HYPERLINK("./new_k5/query_cmdrels_weight_analyze/0.1_0.1_0.8/so_212528.xlsx","so_212528")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HYPERLINK("./new_k5/query_cmdrels_weight_analyze/0.1_0.1_0.8/so_21620406.xlsx","so_21620406")</f>
        <v>so_21620406</v>
      </c>
      <c r="B251">
        <v>0</v>
      </c>
      <c r="C251">
        <v>0</v>
      </c>
      <c r="D251">
        <v>0.33333333333333331</v>
      </c>
      <c r="E251">
        <v>0.5</v>
      </c>
      <c r="F251">
        <v>0.33333333333333331</v>
      </c>
      <c r="G251">
        <v>0.5</v>
      </c>
    </row>
    <row r="252" spans="1:7" x14ac:dyDescent="0.15">
      <c r="A252" t="str">
        <f>HYPERLINK("./new_k5/query_cmdrels_weight_analyze/0.1_0.1_0.8/so_23509348.xlsx","so_23509348")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HYPERLINK("./new_k5/query_cmdrels_weight_analyze/0.1_0.1_0.8/so_24058544.xlsx","so_24058544")</f>
        <v>so_24058544</v>
      </c>
      <c r="B253">
        <v>1</v>
      </c>
      <c r="C253">
        <v>0</v>
      </c>
      <c r="D253">
        <v>1</v>
      </c>
      <c r="E253">
        <v>0.33333333333333331</v>
      </c>
      <c r="F253">
        <v>1</v>
      </c>
      <c r="G253">
        <v>0.33333333333333331</v>
      </c>
    </row>
    <row r="254" spans="1:7" x14ac:dyDescent="0.15">
      <c r="A254" t="str">
        <f>HYPERLINK("./new_k5/query_cmdrels_weight_analyze/0.1_0.1_0.8/so_24283097.xlsx","so_24283097")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HYPERLINK("./new_k5/query_cmdrels_weight_analyze/0.1_0.1_0.8/so_26256279.xlsx","so_26256279")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HYPERLINK("./new_k5/query_cmdrels_weight_analyze/0.1_0.1_0.8/so_26331651.xlsx","so_26331651")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HYPERLINK("./new_k5/query_cmdrels_weight_analyze/0.1_0.1_0.8/so_26988262.xlsx","so_26988262")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HYPERLINK("./new_k5/query_cmdrels_weight_analyze/0.1_0.1_0.8/so_27238411.xlsx","so_27238411")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HYPERLINK("./new_k5/query_cmdrels_weight_analyze/0.1_0.1_0.8/so_27943059.xlsx","so_27943059")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HYPERLINK("./new_k5/query_cmdrels_weight_analyze/0.1_0.1_0.8/so_28869004.xlsx","so_28869004")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HYPERLINK("./new_k5/query_cmdrels_weight_analyze/0.1_0.1_0.8/so_2973624.xlsx","so_2973624")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HYPERLINK("./new_k5/query_cmdrels_weight_analyze/0.1_0.1_0.8/so_30177455.xlsx","so_30177455")</f>
        <v>so_30177455</v>
      </c>
      <c r="B262">
        <v>0</v>
      </c>
      <c r="C262">
        <v>0</v>
      </c>
      <c r="D262">
        <v>0.5</v>
      </c>
      <c r="E262">
        <v>0.5</v>
      </c>
      <c r="F262">
        <v>0.5</v>
      </c>
      <c r="G262">
        <v>0.5</v>
      </c>
    </row>
    <row r="263" spans="1:7" x14ac:dyDescent="0.15">
      <c r="A263" t="str">
        <f>HYPERLINK("./new_k5/query_cmdrels_weight_analyze/0.1_0.1_0.8/so_30251889.xlsx","so_30251889")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HYPERLINK("./new_k5/query_cmdrels_weight_analyze/0.1_0.1_0.8/so_305035.xlsx","so_305035")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HYPERLINK("./new_k5/query_cmdrels_weight_analyze/0.1_0.1_0.8/so_36249744.xlsx","so_36249744")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HYPERLINK("./new_k5/query_cmdrels_weight_analyze/0.1_0.1_0.8/so_3643848.xlsx","so_3643848")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HYPERLINK("./new_k5/query_cmdrels_weight_analyze/0.1_0.1_0.8/so_3667329.xlsx","so_3667329")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HYPERLINK("./new_k5/query_cmdrels_weight_analyze/0.1_0.1_0.8/so_369758.xlsx","so_369758")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HYPERLINK("./new_k5/query_cmdrels_weight_analyze/0.1_0.1_0.8/so_3756323.xlsx","so_3756323")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HYPERLINK("./new_k5/query_cmdrels_weight_analyze/0.1_0.1_0.8/so_3767267.xlsx","so_3767267")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HYPERLINK("./new_k5/query_cmdrels_weight_analyze/0.1_0.1_0.8/so_3833578.xlsx","so_3833578")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HYPERLINK("./new_k5/query_cmdrels_weight_analyze/0.1_0.1_0.8/so_3891076.xlsx","so_3891076")</f>
        <v>so_3891076</v>
      </c>
      <c r="B272">
        <v>1</v>
      </c>
      <c r="C272">
        <v>0</v>
      </c>
      <c r="D272">
        <v>1</v>
      </c>
      <c r="E272">
        <v>0.5</v>
      </c>
      <c r="F272">
        <v>1</v>
      </c>
      <c r="G272">
        <v>0.5</v>
      </c>
    </row>
    <row r="273" spans="1:7" x14ac:dyDescent="0.15">
      <c r="A273" t="str">
        <f>HYPERLINK("./new_k5/query_cmdrels_weight_analyze/0.1_0.1_0.8/so_3963085.xlsx","so_3963085")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HYPERLINK("./new_k5/query_cmdrels_weight_analyze/0.1_0.1_0.8/so_4325216.xlsx","so_4325216")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HYPERLINK("./new_k5/query_cmdrels_weight_analyze/0.1_0.1_0.8/so_448005.xlsx","so_448005")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HYPERLINK("./new_k5/query_cmdrels_weight_analyze/0.1_0.1_0.8/so_4921879.xlsx","so_4921879")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HYPERLINK("./new_k5/query_cmdrels_weight_analyze/0.1_0.1_0.8/so_4922943.xlsx","so_4922943")</f>
        <v>so_4922943</v>
      </c>
      <c r="B277">
        <v>1</v>
      </c>
      <c r="C277">
        <v>0</v>
      </c>
      <c r="D277">
        <v>1</v>
      </c>
      <c r="E277">
        <v>0.33333333333333331</v>
      </c>
      <c r="F277">
        <v>1</v>
      </c>
      <c r="G277">
        <v>0.33333333333333331</v>
      </c>
    </row>
    <row r="278" spans="1:7" x14ac:dyDescent="0.15">
      <c r="A278" t="str">
        <f>HYPERLINK("./new_k5/query_cmdrels_weight_analyze/0.1_0.1_0.8/so_5119946.xlsx","so_5119946")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HYPERLINK("./new_k5/query_cmdrels_weight_analyze/0.1_0.1_0.8/so_5164985.xlsx","so_5164985")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HYPERLINK("./new_k5/query_cmdrels_weight_analyze/0.1_0.1_0.8/so_5306153.xlsx","so_5306153")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HYPERLINK("./new_k5/query_cmdrels_weight_analyze/0.1_0.1_0.8/so_5566310.xlsx","so_5566310")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HYPERLINK("./new_k5/query_cmdrels_weight_analyze/0.1_0.1_0.8/so_5927369.xlsx","so_5927369")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HYPERLINK("./new_k5/query_cmdrels_weight_analyze/0.1_0.1_0.8/so_5947742.xlsx","so_5947742")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HYPERLINK("./new_k5/query_cmdrels_weight_analyze/0.1_0.1_0.8/so_614795.xlsx","so_614795")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HYPERLINK("./new_k5/query_cmdrels_weight_analyze/0.1_0.1_0.8/so_6207573.xlsx","so_6207573")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HYPERLINK("./new_k5/query_cmdrels_weight_analyze/0.1_0.1_0.8/so_6283167.xlsx","so_6283167")</f>
        <v>so_6283167</v>
      </c>
      <c r="B286">
        <v>1</v>
      </c>
      <c r="C286">
        <v>0</v>
      </c>
      <c r="D286">
        <v>1</v>
      </c>
      <c r="E286">
        <v>0.33333333333333331</v>
      </c>
      <c r="F286">
        <v>1</v>
      </c>
      <c r="G286">
        <v>0.33333333333333331</v>
      </c>
    </row>
    <row r="287" spans="1:7" x14ac:dyDescent="0.15">
      <c r="A287" t="str">
        <f>HYPERLINK("./new_k5/query_cmdrels_weight_analyze/0.1_0.1_0.8/so_6329505.xlsx","so_6329505")</f>
        <v>so_6329505</v>
      </c>
      <c r="B287">
        <v>0</v>
      </c>
      <c r="C287">
        <v>0</v>
      </c>
      <c r="D287">
        <v>0.5</v>
      </c>
      <c r="E287">
        <v>0.33333333333333331</v>
      </c>
      <c r="F287">
        <v>0.5</v>
      </c>
      <c r="G287">
        <v>0.33333333333333331</v>
      </c>
    </row>
    <row r="288" spans="1:7" x14ac:dyDescent="0.15">
      <c r="A288" t="str">
        <f>HYPERLINK("./new_k5/query_cmdrels_weight_analyze/0.1_0.1_0.8/so_6423532.xlsx","so_6423532")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HYPERLINK("./new_k5/query_cmdrels_weight_analyze/0.1_0.1_0.8/so_669438.xlsx","so_669438")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HYPERLINK("./new_k5/query_cmdrels_weight_analyze/0.1_0.1_0.8/so_7052875.xlsx","so_7052875")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HYPERLINK("./new_k5/query_cmdrels_weight_analyze/0.1_0.1_0.8/so_7221757.xlsx","so_7221757")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HYPERLINK("./new_k5/query_cmdrels_weight_analyze/0.1_0.1_0.8/so_750604.xlsx","so_750604")</f>
        <v>so_750604</v>
      </c>
      <c r="B292">
        <v>0</v>
      </c>
      <c r="C292">
        <v>0</v>
      </c>
      <c r="D292">
        <v>0.33333333333333331</v>
      </c>
      <c r="E292">
        <v>0</v>
      </c>
      <c r="F292">
        <v>0.33333333333333331</v>
      </c>
      <c r="G292">
        <v>0.25</v>
      </c>
    </row>
    <row r="293" spans="1:7" x14ac:dyDescent="0.15">
      <c r="A293" t="str">
        <f>HYPERLINK("./new_k5/query_cmdrels_weight_analyze/0.1_0.1_0.8/so_7575267.xlsx","so_7575267")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HYPERLINK("./new_k5/query_cmdrels_weight_analyze/0.1_0.1_0.8/so_7698488.xlsx","so_7698488")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HYPERLINK("./new_k5/query_cmdrels_weight_analyze/0.1_0.1_0.8/so_801095.xlsx","so_801095")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HYPERLINK("./new_k5/query_cmdrels_weight_analyze/0.1_0.1_0.8/so_8249705.xlsx","so_8249705")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HYPERLINK("./new_k5/query_cmdrels_weight_analyze/0.1_0.1_0.8/so_8423541.xlsx","so_8423541")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HYPERLINK("./new_k5/query_cmdrels_weight_analyze/0.1_0.1_0.8/so_8654051.xlsx","so_8654051")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HYPERLINK("./new_k5/query_cmdrels_weight_analyze/0.1_0.1_0.8/so_890262.xlsx","so_890262")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HYPERLINK("./new_k5/query_cmdrels_weight_analyze/0.1_0.1_0.8/so_893585.xlsx","so_893585")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HYPERLINK("./new_k5/query_cmdrels_weight_analyze/0.1_0.1_0.8/so_9223460.xlsx","so_9223460")</f>
        <v>so_9223460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</row>
    <row r="302" spans="1:7" x14ac:dyDescent="0.15">
      <c r="A302" t="str">
        <f>HYPERLINK("./new_k5/query_cmdrels_weight_analyze/0.1_0.1_0.8/so_9245638.xlsx","so_9245638")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HYPERLINK("./new_k5/query_cmdrels_weight_analyze/0.1_0.1_0.8/so_9304953.xlsx","so_9304953")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HYPERLINK("./new_k5/query_cmdrels_weight_analyze/0.1_0.1_0.8/so_9361816.xlsx","so_9361816")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0.25</v>
      </c>
    </row>
    <row r="305" spans="1:7" x14ac:dyDescent="0.15">
      <c r="A305" t="str">
        <f>HYPERLINK("./new_k5/query_cmdrels_weight_analyze/0.1_0.1_0.8/su_116617.xlsx","su_116617")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HYPERLINK("./new_k5/query_cmdrels_weight_analyze/0.1_0.1_0.8/su_120045.xlsx","su_120045")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HYPERLINK("./new_k5/query_cmdrels_weight_analyze/0.1_0.1_0.8/su_127863.xlsx","su_127863")</f>
        <v>su_127863</v>
      </c>
      <c r="B307">
        <v>0</v>
      </c>
      <c r="C307">
        <v>0</v>
      </c>
      <c r="D307">
        <v>0.5</v>
      </c>
      <c r="E307">
        <v>0</v>
      </c>
      <c r="F307">
        <v>0.5</v>
      </c>
      <c r="G307">
        <v>0</v>
      </c>
    </row>
    <row r="308" spans="1:7" x14ac:dyDescent="0.15">
      <c r="A308" t="str">
        <f>HYPERLINK("./new_k5/query_cmdrels_weight_analyze/0.1_0.1_0.8/su_135498.xlsx","su_135498")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HYPERLINK("./new_k5/query_cmdrels_weight_analyze/0.1_0.1_0.8/su_147027.xlsx","su_147027")</f>
        <v>su_147027</v>
      </c>
      <c r="B309">
        <v>0</v>
      </c>
      <c r="C309">
        <v>0</v>
      </c>
      <c r="D309">
        <v>0.33333333333333331</v>
      </c>
      <c r="E309">
        <v>0.33333333333333331</v>
      </c>
      <c r="F309">
        <v>0.33333333333333331</v>
      </c>
      <c r="G309">
        <v>0.33333333333333331</v>
      </c>
    </row>
    <row r="310" spans="1:7" x14ac:dyDescent="0.15">
      <c r="A310" t="str">
        <f>HYPERLINK("./new_k5/query_cmdrels_weight_analyze/0.1_0.1_0.8/su_151911.xlsx","su_151911")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0.25</v>
      </c>
    </row>
    <row r="311" spans="1:7" x14ac:dyDescent="0.15">
      <c r="A311" t="str">
        <f>HYPERLINK("./new_k5/query_cmdrels_weight_analyze/0.1_0.1_0.8/su_153415.xlsx","su_153415")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HYPERLINK("./new_k5/query_cmdrels_weight_analyze/0.1_0.1_0.8/su_156189.xlsx","su_156189")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HYPERLINK("./new_k5/query_cmdrels_weight_analyze/0.1_0.1_0.8/su_161531.xlsx","su_161531")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HYPERLINK("./new_k5/query_cmdrels_weight_analyze/0.1_0.1_0.8/su_204209.xlsx","su_204209")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HYPERLINK("./new_k5/query_cmdrels_weight_analyze/0.1_0.1_0.8/su_214390.xlsx","su_214390")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HYPERLINK("./new_k5/query_cmdrels_weight_analyze/0.1_0.1_0.8/su_215483.xlsx","su_215483")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HYPERLINK("./new_k5/query_cmdrels_weight_analyze/0.1_0.1_0.8/su_215504.xlsx","su_215504")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HYPERLINK("./new_k5/query_cmdrels_weight_analyze/0.1_0.1_0.8/su_227385.xlsx","su_227385")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HYPERLINK("./new_k5/query_cmdrels_weight_analyze/0.1_0.1_0.8/su_273254.xlsx","su_273254")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HYPERLINK("./new_k5/query_cmdrels_weight_analyze/0.1_0.1_0.8/su_294161.xlsx","su_294161")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HYPERLINK("./new_k5/query_cmdrels_weight_analyze/0.1_0.1_0.8/su_302396.xlsx","su_302396")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HYPERLINK("./new_k5/query_cmdrels_weight_analyze/0.1_0.1_0.8/su_303981.xlsx","su_303981")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HYPERLINK("./new_k5/query_cmdrels_weight_analyze/0.1_0.1_0.8/su_305128.xlsx","su_305128")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HYPERLINK("./new_k5/query_cmdrels_weight_analyze/0.1_0.1_0.8/su_31512.xlsx","su_31512")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HYPERLINK("./new_k5/query_cmdrels_weight_analyze/0.1_0.1_0.8/su_380520.xlsx","su_380520")</f>
        <v>su_380520</v>
      </c>
      <c r="B325">
        <v>1</v>
      </c>
      <c r="C325">
        <v>0</v>
      </c>
      <c r="D325">
        <v>1</v>
      </c>
      <c r="E325">
        <v>0.33333333333333331</v>
      </c>
      <c r="F325">
        <v>1</v>
      </c>
      <c r="G325">
        <v>0.33333333333333331</v>
      </c>
    </row>
    <row r="326" spans="1:7" x14ac:dyDescent="0.15">
      <c r="A326" t="str">
        <f>HYPERLINK("./new_k5/query_cmdrels_weight_analyze/0.1_0.1_0.8/su_38981.xlsx","su_38981")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HYPERLINK("./new_k5/query_cmdrels_weight_analyze/0.1_0.1_0.8/su_437330.xlsx","su_437330")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HYPERLINK("./new_k5/query_cmdrels_weight_analyze/0.1_0.1_0.8/su_441379.xlsx","su_441379")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HYPERLINK("./new_k5/query_cmdrels_weight_analyze/0.1_0.1_0.8/su_462788.xlsx","su_462788")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HYPERLINK("./new_k5/query_cmdrels_weight_analyze/0.1_0.1_0.8/su_626606.xlsx","su_626606")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HYPERLINK("./new_k5/query_cmdrels_weight_analyze/0.1_0.1_0.8/su_634469.xlsx","su_634469")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HYPERLINK("./new_k5/query_cmdrels_weight_analyze/0.1_0.1_0.8/su_638616.xlsx","su_638616")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HYPERLINK("./new_k5/query_cmdrels_weight_analyze/0.1_0.1_0.8/su_678113.xlsx","su_678113")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HYPERLINK("./new_k5/query_cmdrels_weight_analyze/0.1_0.1_0.8/su_686394.xlsx","su_686394")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HYPERLINK("./new_k5/query_cmdrels_weight_analyze/0.1_0.1_0.8/su_716795.xlsx","su_716795")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</row>
    <row r="336" spans="1:7" x14ac:dyDescent="0.15">
      <c r="A336" t="str">
        <f>HYPERLINK("./new_k5/query_cmdrels_weight_analyze/0.1_0.1_0.8/su_758463.xlsx","su_758463")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HYPERLINK("./new_k5/query_cmdrels_weight_analyze/0.1_0.1_0.8/su_766437.xlsx","su_766437")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HYPERLINK("./new_k5/query_cmdrels_weight_analyze/0.1_0.1_0.8/su_904001.xlsx","su_904001")</f>
        <v>su_904001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tr">
        <f>HYPERLINK("./new_k5/query_cmdrels_weight_analyze/0.1_0.1_0.8/ul_100959.xlsx","ul_100959")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HYPERLINK("./new_k5/query_cmdrels_weight_analyze/0.1_0.1_0.8/ul_101073.xlsx","ul_101073")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HYPERLINK("./new_k5/query_cmdrels_weight_analyze/0.1_0.1_0.8/ul_101237.xlsx","ul_101237")</f>
        <v>ul_101237</v>
      </c>
      <c r="B341">
        <v>0</v>
      </c>
      <c r="C341">
        <v>0</v>
      </c>
      <c r="D341">
        <v>0.5</v>
      </c>
      <c r="E341">
        <v>0</v>
      </c>
      <c r="F341">
        <v>0.5</v>
      </c>
      <c r="G341">
        <v>0</v>
      </c>
    </row>
    <row r="342" spans="1:7" x14ac:dyDescent="0.15">
      <c r="A342" t="str">
        <f>HYPERLINK("./new_k5/query_cmdrels_weight_analyze/0.1_0.1_0.8/ul_102752.xlsx","ul_102752")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HYPERLINK("./new_k5/query_cmdrels_weight_analyze/0.1_0.1_0.8/ul_108174.xlsx","ul_108174")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HYPERLINK("./new_k5/query_cmdrels_weight_analyze/0.1_0.1_0.8/ul_109536.xlsx","ul_109536")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HYPERLINK("./new_k5/query_cmdrels_weight_analyze/0.1_0.1_0.8/ul_112050.xlsx","ul_112050")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HYPERLINK("./new_k5/query_cmdrels_weight_analyze/0.1_0.1_0.8/ul_116070.xlsx","ul_116070")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HYPERLINK("./new_k5/query_cmdrels_weight_analyze/0.1_0.1_0.8/ul_11851.xlsx","ul_11851")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HYPERLINK("./new_k5/query_cmdrels_weight_analyze/0.1_0.1_0.8/ul_119126.xlsx","ul_119126")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HYPERLINK("./new_k5/query_cmdrels_weight_analyze/0.1_0.1_0.8/ul_121718.xlsx","ul_121718")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HYPERLINK("./new_k5/query_cmdrels_weight_analyze/0.1_0.1_0.8/ul_12227.xlsx","ul_12227")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HYPERLINK("./new_k5/query_cmdrels_weight_analyze/0.1_0.1_0.8/ul_12453.xlsx","ul_12453")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HYPERLINK("./new_k5/query_cmdrels_weight_analyze/0.1_0.1_0.8/ul_12535.xlsx","ul_12535")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HYPERLINK("./new_k5/query_cmdrels_weight_analyze/0.1_0.1_0.8/ul_127066.xlsx","ul_127066")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HYPERLINK("./new_k5/query_cmdrels_weight_analyze/0.1_0.1_0.8/ul_128953.xlsx","ul_128953")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HYPERLINK("./new_k5/query_cmdrels_weight_analyze/0.1_0.1_0.8/ul_134829.xlsx","ul_134829")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HYPERLINK("./new_k5/query_cmdrels_weight_analyze/0.1_0.1_0.8/ul_136371.xlsx","ul_136371")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HYPERLINK("./new_k5/query_cmdrels_weight_analyze/0.1_0.1_0.8/ul_136884.xlsx","ul_136884")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HYPERLINK("./new_k5/query_cmdrels_weight_analyze/0.1_0.1_0.8/ul_138398.xlsx","ul_138398")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0.25</v>
      </c>
    </row>
    <row r="359" spans="1:7" x14ac:dyDescent="0.15">
      <c r="A359" t="str">
        <f>HYPERLINK("./new_k5/query_cmdrels_weight_analyze/0.1_0.1_0.8/ul_139271.xlsx","ul_139271")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HYPERLINK("./new_k5/query_cmdrels_weight_analyze/0.1_0.1_0.8/ul_140482.xlsx","ul_140482")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HYPERLINK("./new_k5/query_cmdrels_weight_analyze/0.1_0.1_0.8/ul_14191.xlsx","ul_14191")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HYPERLINK("./new_k5/query_cmdrels_weight_analyze/0.1_0.1_0.8/ul_145929.xlsx","ul_145929")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HYPERLINK("./new_k5/query_cmdrels_weight_analyze/0.1_0.1_0.8/ul_148985.xlsx","ul_148985")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HYPERLINK("./new_k5/query_cmdrels_weight_analyze/0.1_0.1_0.8/ul_15405.xlsx","ul_15405")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HYPERLINK("./new_k5/query_cmdrels_weight_analyze/0.1_0.1_0.8/ul_155551.xlsx","ul_155551")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HYPERLINK("./new_k5/query_cmdrels_weight_analyze/0.1_0.1_0.8/ul_159672.xlsx","ul_159672")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HYPERLINK("./new_k5/query_cmdrels_weight_analyze/0.1_0.1_0.8/ul_163845.xlsx","ul_163845")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HYPERLINK("./new_k5/query_cmdrels_weight_analyze/0.1_0.1_0.8/ul_16407.xlsx","ul_16407")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HYPERLINK("./new_k5/query_cmdrels_weight_analyze/0.1_0.1_0.8/ul_166558.xlsx","ul_166558")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HYPERLINK("./new_k5/query_cmdrels_weight_analyze/0.1_0.1_0.8/ul_171314.xlsx","ul_171314")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HYPERLINK("./new_k5/query_cmdrels_weight_analyze/0.1_0.1_0.8/ul_182032.xlsx","ul_182032")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HYPERLINK("./new_k5/query_cmdrels_weight_analyze/0.1_0.1_0.8/ul_19344.xlsx","ul_19344")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HYPERLINK("./new_k5/query_cmdrels_weight_analyze/0.1_0.1_0.8/ul_19369.xlsx","ul_19369")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HYPERLINK("./new_k5/query_cmdrels_weight_analyze/0.1_0.1_0.8/ul_19485.xlsx","ul_19485")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HYPERLINK("./new_k5/query_cmdrels_weight_analyze/0.1_0.1_0.8/ul_20370.xlsx","ul_20370")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HYPERLINK("./new_k5/query_cmdrels_weight_analyze/0.1_0.1_0.8/ul_211817.xlsx","ul_211817")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HYPERLINK("./new_k5/query_cmdrels_weight_analyze/0.1_0.1_0.8/ul_212925.xlsx","ul_212925")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HYPERLINK("./new_k5/query_cmdrels_weight_analyze/0.1_0.1_0.8/ul_21471.xlsx","ul_21471")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HYPERLINK("./new_k5/query_cmdrels_weight_analyze/0.1_0.1_0.8/ul_22545.xlsx","ul_22545")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HYPERLINK("./new_k5/query_cmdrels_weight_analyze/0.1_0.1_0.8/ul_230481.xlsx","ul_230481")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HYPERLINK("./new_k5/query_cmdrels_weight_analyze/0.1_0.1_0.8/ul_230673.xlsx","ul_230673")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HYPERLINK("./new_k5/query_cmdrels_weight_analyze/0.1_0.1_0.8/ul_230800.xlsx","ul_230800")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HYPERLINK("./new_k5/query_cmdrels_weight_analyze/0.1_0.1_0.8/ul_232384.xlsx","ul_232384")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HYPERLINK("./new_k5/query_cmdrels_weight_analyze/0.1_0.1_0.8/ul_24441.xlsx","ul_24441")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HYPERLINK("./new_k5/query_cmdrels_weight_analyze/0.1_0.1_0.8/ul_246535.xlsx","ul_246535")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HYPERLINK("./new_k5/query_cmdrels_weight_analyze/0.1_0.1_0.8/ul_259791.xlsx","ul_259791")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HYPERLINK("./new_k5/query_cmdrels_weight_analyze/0.1_0.1_0.8/ul_273971.xlsx","ul_273971")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HYPERLINK("./new_k5/query_cmdrels_weight_analyze/0.1_0.1_0.8/ul_28553.xlsx","ul_28553")</f>
        <v>ul_28553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</row>
    <row r="389" spans="1:7" x14ac:dyDescent="0.15">
      <c r="A389" t="str">
        <f>HYPERLINK("./new_k5/query_cmdrels_weight_analyze/0.1_0.1_0.8/ul_288521.xlsx","ul_288521")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HYPERLINK("./new_k5/query_cmdrels_weight_analyze/0.1_0.1_0.8/ul_32290.xlsx","ul_32290")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HYPERLINK("./new_k5/query_cmdrels_weight_analyze/0.1_0.1_0.8/ul_328882.xlsx","ul_328882")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HYPERLINK("./new_k5/query_cmdrels_weight_analyze/0.1_0.1_0.8/ul_35131.xlsx","ul_35131")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HYPERLINK("./new_k5/query_cmdrels_weight_analyze/0.1_0.1_0.8/ul_35333.xlsx","ul_35333")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HYPERLINK("./new_k5/query_cmdrels_weight_analyze/0.1_0.1_0.8/ul_35711.xlsx","ul_35711")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HYPERLINK("./new_k5/query_cmdrels_weight_analyze/0.1_0.1_0.8/ul_3575.xlsx","ul_3575")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HYPERLINK("./new_k5/query_cmdrels_weight_analyze/0.1_0.1_0.8/ul_35832.xlsx","ul_35832")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HYPERLINK("./new_k5/query_cmdrels_weight_analyze/0.1_0.1_0.8/ul_370318.xlsx","ul_370318")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HYPERLINK("./new_k5/query_cmdrels_weight_analyze/0.1_0.1_0.8/ul_37329.xlsx","ul_37329")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HYPERLINK("./new_k5/query_cmdrels_weight_analyze/0.1_0.1_0.8/ul_38209.xlsx","ul_38209")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HYPERLINK("./new_k5/query_cmdrels_weight_analyze/0.1_0.1_0.8/ul_41246.xlsx","ul_41246")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HYPERLINK("./new_k5/query_cmdrels_weight_analyze/0.1_0.1_0.8/ul_41362.xlsx","ul_41362")</f>
        <v>ul_41362</v>
      </c>
      <c r="B401">
        <v>0</v>
      </c>
      <c r="C401">
        <v>0</v>
      </c>
      <c r="D401">
        <v>0</v>
      </c>
      <c r="E401">
        <v>0.5</v>
      </c>
      <c r="F401">
        <v>0</v>
      </c>
      <c r="G401">
        <v>0.5</v>
      </c>
    </row>
    <row r="402" spans="1:7" x14ac:dyDescent="0.15">
      <c r="A402" t="str">
        <f>HYPERLINK("./new_k5/query_cmdrels_weight_analyze/0.1_0.1_0.8/ul_48200.xlsx","ul_48200")</f>
        <v>ul_48200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0.25</v>
      </c>
    </row>
    <row r="403" spans="1:7" x14ac:dyDescent="0.15">
      <c r="A403" t="str">
        <f>HYPERLINK("./new_k5/query_cmdrels_weight_analyze/0.1_0.1_0.8/ul_50098.xlsx","ul_50098")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HYPERLINK("./new_k5/query_cmdrels_weight_analyze/0.1_0.1_0.8/ul_50785.xlsx","ul_50785")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HYPERLINK("./new_k5/query_cmdrels_weight_analyze/0.1_0.1_0.8/ul_5085.xlsx","ul_5085")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HYPERLINK("./new_k5/query_cmdrels_weight_analyze/0.1_0.1_0.8/ul_53737.xlsx","ul_53737")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HYPERLINK("./new_k5/query_cmdrels_weight_analyze/0.1_0.1_0.8/ul_55125.xlsx","ul_55125")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HYPERLINK("./new_k5/query_cmdrels_weight_analyze/0.1_0.1_0.8/ul_56453.xlsx","ul_56453")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HYPERLINK("./new_k5/query_cmdrels_weight_analyze/0.1_0.1_0.8/ul_63648.xlsx","ul_63648")</f>
        <v>ul_63648</v>
      </c>
      <c r="B409">
        <v>0</v>
      </c>
      <c r="C409">
        <v>0</v>
      </c>
      <c r="D409">
        <v>0.5</v>
      </c>
      <c r="E409">
        <v>0.33333333333333331</v>
      </c>
      <c r="F409">
        <v>0.5</v>
      </c>
      <c r="G409">
        <v>0.33333333333333331</v>
      </c>
    </row>
    <row r="410" spans="1:7" x14ac:dyDescent="0.15">
      <c r="A410" t="str">
        <f>HYPERLINK("./new_k5/query_cmdrels_weight_analyze/0.1_0.1_0.8/ul_6402.xlsx","ul_6402")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HYPERLINK("./new_k5/query_cmdrels_weight_analyze/0.1_0.1_0.8/ul_65106.xlsx","ul_65106")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HYPERLINK("./new_k5/query_cmdrels_weight_analyze/0.1_0.1_0.8/ul_65932.xlsx","ul_65932")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HYPERLINK("./new_k5/query_cmdrels_weight_analyze/0.1_0.1_0.8/ul_6596.xlsx","ul_6596")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HYPERLINK("./new_k5/query_cmdrels_weight_analyze/0.1_0.1_0.8/ul_67503.xlsx","ul_67503")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HYPERLINK("./new_k5/query_cmdrels_weight_analyze/0.1_0.1_0.8/ul_67592.xlsx","ul_67592")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0.25</v>
      </c>
    </row>
    <row r="416" spans="1:7" x14ac:dyDescent="0.15">
      <c r="A416" t="str">
        <f>HYPERLINK("./new_k5/query_cmdrels_weight_analyze/0.1_0.1_0.8/ul_70581.xlsx","ul_70581")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HYPERLINK("./new_k5/query_cmdrels_weight_analyze/0.1_0.1_0.8/ul_70614.xlsx","ul_70614")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HYPERLINK("./new_k5/query_cmdrels_weight_analyze/0.1_0.1_0.8/ul_71465.xlsx","ul_71465")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HYPERLINK("./new_k5/query_cmdrels_weight_analyze/0.1_0.1_0.8/ul_7226.xlsx","ul_7226")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HYPERLINK("./new_k5/query_cmdrels_weight_analyze/0.1_0.1_0.8/ul_78182.xlsx","ul_78182")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HYPERLINK("./new_k5/query_cmdrels_weight_analyze/0.1_0.1_0.8/ul_79678.xlsx","ul_79678")</f>
        <v>ul_79678</v>
      </c>
      <c r="B421">
        <v>0</v>
      </c>
      <c r="C421">
        <v>0</v>
      </c>
      <c r="D421">
        <v>0.5</v>
      </c>
      <c r="E421">
        <v>0.5</v>
      </c>
      <c r="F421">
        <v>0.5</v>
      </c>
      <c r="G421">
        <v>0.5</v>
      </c>
    </row>
    <row r="422" spans="1:7" x14ac:dyDescent="0.15">
      <c r="A422" t="str">
        <f>HYPERLINK("./new_k5/query_cmdrels_weight_analyze/0.1_0.1_0.8/ul_79702.xlsx","ul_79702")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HYPERLINK("./new_k5/query_cmdrels_weight_analyze/0.1_0.1_0.8/ul_83593.xlsx","ul_83593")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HYPERLINK("./new_k5/query_cmdrels_weight_analyze/0.1_0.1_0.8/ul_84381.xlsx","ul_84381")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HYPERLINK("./new_k5/query_cmdrels_weight_analyze/0.1_0.1_0.8/ul_85180.xlsx","ul_85180")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HYPERLINK("./new_k5/query_cmdrels_weight_analyze/0.1_0.1_0.8/ul_86071.xlsx","ul_86071")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0.25</v>
      </c>
    </row>
    <row r="427" spans="1:7" x14ac:dyDescent="0.15">
      <c r="A427" t="str">
        <f>HYPERLINK("./new_k5/query_cmdrels_weight_analyze/0.1_0.1_0.8/ul_86729.xlsx","ul_86729")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HYPERLINK("./new_k5/query_cmdrels_weight_analyze/0.1_0.1_0.8/ul_88824.xlsx","ul_88824")</f>
        <v>ul_88824</v>
      </c>
      <c r="B428">
        <v>0</v>
      </c>
      <c r="C428">
        <v>0</v>
      </c>
      <c r="D428">
        <v>0</v>
      </c>
      <c r="E428">
        <v>0.5</v>
      </c>
      <c r="F428">
        <v>0</v>
      </c>
      <c r="G428">
        <v>0.5</v>
      </c>
    </row>
    <row r="429" spans="1:7" x14ac:dyDescent="0.15">
      <c r="A429" t="str">
        <f>HYPERLINK("./new_k5/query_cmdrels_weight_analyze/0.1_0.1_0.8/ul_8945.xlsx","ul_8945")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HYPERLINK("./new_k5/query_cmdrels_weight_analyze/0.1_0.1_0.8/ul_89933.xlsx","ul_89933")</f>
        <v>ul_89933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</row>
    <row r="431" spans="1:7" x14ac:dyDescent="0.15">
      <c r="A431" t="str">
        <f>HYPERLINK("./new_k5/query_cmdrels_weight_analyze/0.1_0.1_0.8/ul_91297.xlsx","ul_91297")</f>
        <v>ul_91297</v>
      </c>
      <c r="B431">
        <v>0</v>
      </c>
      <c r="C431">
        <v>0</v>
      </c>
      <c r="D431">
        <v>0</v>
      </c>
      <c r="E431">
        <v>0.33333333333333331</v>
      </c>
      <c r="F431">
        <v>0</v>
      </c>
      <c r="G431">
        <v>0.33333333333333331</v>
      </c>
    </row>
    <row r="432" spans="1:7" x14ac:dyDescent="0.15">
      <c r="A432" t="str">
        <f>HYPERLINK("./new_k5/query_cmdrels_weight_analyze/0.1_0.1_0.8/ul_9252.xlsx","ul_9252")</f>
        <v>ul_9252</v>
      </c>
      <c r="B432">
        <v>0</v>
      </c>
      <c r="C432">
        <v>0</v>
      </c>
      <c r="D432">
        <v>0.5</v>
      </c>
      <c r="E432">
        <v>0</v>
      </c>
      <c r="F432">
        <v>0.5</v>
      </c>
      <c r="G432">
        <v>0.2</v>
      </c>
    </row>
    <row r="433" spans="1:7" x14ac:dyDescent="0.15">
      <c r="A433" t="str">
        <f>HYPERLINK("./new_k5/query_cmdrels_weight_analyze/0.1_0.1_0.8/ul_92560.xlsx","ul_92560")</f>
        <v>ul_92560</v>
      </c>
      <c r="B433">
        <v>0</v>
      </c>
      <c r="C433">
        <v>0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HYPERLINK("./new_k5/query_cmdrels_weight_analyze/0.1_0.1_0.8/ul_92799.xlsx","ul_92799")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HYPERLINK("./new_k5/query_cmdrels_weight_analyze/0.1_0.1_0.8/ul_93139.xlsx","ul_93139")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HYPERLINK("./new_k5/query_cmdrels_weight_analyze/0.1_0.1_0.8/ul_98461.xlsx","ul_98461")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HYPERLINK("./new_k5/query_cmdrels_weight_analyze/0.3_0.4_0.3/au_102733.xlsx","au_102733")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HYPERLINK("./new_k5/query_cmdrels_weight_analyze/0.3_0.4_0.3/au_1029436.xlsx","au_1029436")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HYPERLINK("./new_k5/query_cmdrels_weight_analyze/0.3_0.4_0.3/au_1029502.xlsx","au_1029502")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HYPERLINK("./new_k5/query_cmdrels_weight_analyze/0.3_0.4_0.3/au_1029531.xlsx","au_1029531")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HYPERLINK("./new_k5/query_cmdrels_weight_analyze/0.3_0.4_0.3/au_104542.xlsx","au_104542")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HYPERLINK("./new_k5/query_cmdrels_weight_analyze/0.3_0.4_0.3/au_109070.xlsx","au_109070")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HYPERLINK("./new_k5/query_cmdrels_weight_analyze/0.3_0.4_0.3/au_109381.xlsx","au_109381")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HYPERLINK("./new_k5/query_cmdrels_weight_analyze/0.3_0.4_0.3/au_110477.xlsx","au_110477")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HYPERLINK("./new_k5/query_cmdrels_weight_analyze/0.3_0.4_0.3/au_111678.xlsx","au_111678")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HYPERLINK("./new_k5/query_cmdrels_weight_analyze/0.3_0.4_0.3/au_112512.xlsx","au_112512")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HYPERLINK("./new_k5/query_cmdrels_weight_analyze/0.3_0.4_0.3/au_115369.xlsx","au_115369")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HYPERLINK("./new_k5/query_cmdrels_weight_analyze/0.3_0.4_0.3/au_11789.xlsx","au_11789")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HYPERLINK("./new_k5/query_cmdrels_weight_analyze/0.3_0.4_0.3/au_117950.xlsx","au_117950")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HYPERLINK("./new_k5/query_cmdrels_weight_analyze/0.3_0.4_0.3/au_122113.xlsx","au_122113")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HYPERLINK("./new_k5/query_cmdrels_weight_analyze/0.3_0.4_0.3/au_123798.xlsx","au_123798")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HYPERLINK("./new_k5/query_cmdrels_weight_analyze/0.3_0.4_0.3/au_125257.xlsx","au_125257")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HYPERLINK("./new_k5/query_cmdrels_weight_analyze/0.3_0.4_0.3/au_126153.xlsx","au_126153")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HYPERLINK("./new_k5/query_cmdrels_weight_analyze/0.3_0.4_0.3/au_127326.xlsx","au_127326")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HYPERLINK("./new_k5/query_cmdrels_weight_analyze/0.3_0.4_0.3/au_128463.xlsx","au_128463")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HYPERLINK("./new_k5/query_cmdrels_weight_analyze/0.3_0.4_0.3/au_130393.xlsx","au_130393")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HYPERLINK("./new_k5/query_cmdrels_weight_analyze/0.3_0.4_0.3/au_131570.xlsx","au_131570")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HYPERLINK("./new_k5/query_cmdrels_weight_analyze/0.3_0.4_0.3/au_133318.xlsx","au_133318")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HYPERLINK("./new_k5/query_cmdrels_weight_analyze/0.3_0.4_0.3/au_133343.xlsx","au_133343")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HYPERLINK("./new_k5/query_cmdrels_weight_analyze/0.3_0.4_0.3/au_133389.xlsx","au_133389")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HYPERLINK("./new_k5/query_cmdrels_weight_analyze/0.3_0.4_0.3/au_141277.xlsx","au_141277")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HYPERLINK("./new_k5/query_cmdrels_weight_analyze/0.3_0.4_0.3/au_143819.xlsx","au_143819")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HYPERLINK("./new_k5/query_cmdrels_weight_analyze/0.3_0.4_0.3/au_145935.xlsx","au_145935")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HYPERLINK("./new_k5/query_cmdrels_weight_analyze/0.3_0.4_0.3/au_147241.xlsx","au_147241")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HYPERLINK("./new_k5/query_cmdrels_weight_analyze/0.3_0.4_0.3/au_147800.xlsx","au_147800")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HYPERLINK("./new_k5/query_cmdrels_weight_analyze/0.3_0.4_0.3/au_148321.xlsx","au_148321")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HYPERLINK("./new_k5/query_cmdrels_weight_analyze/0.3_0.4_0.3/au_148638.xlsx","au_148638")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HYPERLINK("./new_k5/query_cmdrels_weight_analyze/0.3_0.4_0.3/au_151049.xlsx","au_151049")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HYPERLINK("./new_k5/query_cmdrels_weight_analyze/0.3_0.4_0.3/au_151941.xlsx","au_151941")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HYPERLINK("./new_k5/query_cmdrels_weight_analyze/0.3_0.4_0.3/au_152297.xlsx","au_152297")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HYPERLINK("./new_k5/query_cmdrels_weight_analyze/0.3_0.4_0.3/au_153976.xlsx","au_153976")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HYPERLINK("./new_k5/query_cmdrels_weight_analyze/0.3_0.4_0.3/au_154431.xlsx","au_154431")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HYPERLINK("./new_k5/query_cmdrels_weight_analyze/0.3_0.4_0.3/au_159708.xlsx","au_159708")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HYPERLINK("./new_k5/query_cmdrels_weight_analyze/0.3_0.4_0.3/au_160869.xlsx","au_160869")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HYPERLINK("./new_k5/query_cmdrels_weight_analyze/0.3_0.4_0.3/au_161313.xlsx","au_161313")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HYPERLINK("./new_k5/query_cmdrels_weight_analyze/0.3_0.4_0.3/au_162075.xlsx","au_162075")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HYPERLINK("./new_k5/query_cmdrels_weight_analyze/0.3_0.4_0.3/au_16277.xlsx","au_16277")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HYPERLINK("./new_k5/query_cmdrels_weight_analyze/0.3_0.4_0.3/au_163155.xlsx","au_163155")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HYPERLINK("./new_k5/query_cmdrels_weight_analyze/0.3_0.4_0.3/au_164473.xlsx","au_164473")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HYPERLINK("./new_k5/query_cmdrels_weight_analyze/0.3_0.4_0.3/au_16584.xlsx","au_16584")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HYPERLINK("./new_k5/query_cmdrels_weight_analyze/0.3_0.4_0.3/au_166420.xlsx","au_166420")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HYPERLINK("./new_k5/query_cmdrels_weight_analyze/0.3_0.4_0.3/au_169473.xlsx","au_169473")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HYPERLINK("./new_k5/query_cmdrels_weight_analyze/0.3_0.4_0.3/au_169516.xlsx","au_169516")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HYPERLINK("./new_k5/query_cmdrels_weight_analyze/0.3_0.4_0.3/au_174292.xlsx","au_174292")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HYPERLINK("./new_k5/query_cmdrels_weight_analyze/0.3_0.4_0.3/au_178481.xlsx","au_178481")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HYPERLINK("./new_k5/query_cmdrels_weight_analyze/0.3_0.4_0.3/au_180925.xlsx","au_180925")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HYPERLINK("./new_k5/query_cmdrels_weight_analyze/0.3_0.4_0.3/au_187888.xlsx","au_187888")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HYPERLINK("./new_k5/query_cmdrels_weight_analyze/0.3_0.4_0.3/au_191390.xlsx","au_191390")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HYPERLINK("./new_k5/query_cmdrels_weight_analyze/0.3_0.4_0.3/au_192798.xlsx","au_192798")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HYPERLINK("./new_k5/query_cmdrels_weight_analyze/0.3_0.4_0.3/au_201775.xlsx","au_201775")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HYPERLINK("./new_k5/query_cmdrels_weight_analyze/0.3_0.4_0.3/au_204166.xlsx","au_204166")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HYPERLINK("./new_k5/query_cmdrels_weight_analyze/0.3_0.4_0.3/au_207447.xlsx","au_207447")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HYPERLINK("./new_k5/query_cmdrels_weight_analyze/0.3_0.4_0.3/au_210680.xlsx","au_210680")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HYPERLINK("./new_k5/query_cmdrels_weight_analyze/0.3_0.4_0.3/au_214246.xlsx","au_214246")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HYPERLINK("./new_k5/query_cmdrels_weight_analyze/0.3_0.4_0.3/au_214643.xlsx","au_214643")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HYPERLINK("./new_k5/query_cmdrels_weight_analyze/0.3_0.4_0.3/au_2194.xlsx","au_2194")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HYPERLINK("./new_k5/query_cmdrels_weight_analyze/0.3_0.4_0.3/au_221962.xlsx","au_221962")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HYPERLINK("./new_k5/query_cmdrels_weight_analyze/0.3_0.4_0.3/au_22608.xlsx","au_22608")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HYPERLINK("./new_k5/query_cmdrels_weight_analyze/0.3_0.4_0.3/au_230698.xlsx","au_230698")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HYPERLINK("./new_k5/query_cmdrels_weight_analyze/0.3_0.4_0.3/au_232442.xlsx","au_232442")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HYPERLINK("./new_k5/query_cmdrels_weight_analyze/0.3_0.4_0.3/au_233378.xlsx","au_233378")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HYPERLINK("./new_k5/query_cmdrels_weight_analyze/0.3_0.4_0.3/au_24027.xlsx","au_24027")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HYPERLINK("./new_k5/query_cmdrels_weight_analyze/0.3_0.4_0.3/au_246647.xlsx","au_246647")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HYPERLINK("./new_k5/query_cmdrels_weight_analyze/0.3_0.4_0.3/au_254424.xlsx","au_254424")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HYPERLINK("./new_k5/query_cmdrels_weight_analyze/0.3_0.4_0.3/au_255890.xlsx","au_255890")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HYPERLINK("./new_k5/query_cmdrels_weight_analyze/0.3_0.4_0.3/au_257248.xlsx","au_257248")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HYPERLINK("./new_k5/query_cmdrels_weight_analyze/0.3_0.4_0.3/au_259354.xlsx","au_259354")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HYPERLINK("./new_k5/query_cmdrels_weight_analyze/0.3_0.4_0.3/au_263378.xlsx","au_263378")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HYPERLINK("./new_k5/query_cmdrels_weight_analyze/0.3_0.4_0.3/au_264215.xlsx","au_264215")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HYPERLINK("./new_k5/query_cmdrels_weight_analyze/0.3_0.4_0.3/au_265176.xlsx","au_265176")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HYPERLINK("./new_k5/query_cmdrels_weight_analyze/0.3_0.4_0.3/au_275704.xlsx","au_275704")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HYPERLINK("./new_k5/query_cmdrels_weight_analyze/0.3_0.4_0.3/au_276669.xlsx","au_276669")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HYPERLINK("./new_k5/query_cmdrels_weight_analyze/0.3_0.4_0.3/au_277565.xlsx","au_277565")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HYPERLINK("./new_k5/query_cmdrels_weight_analyze/0.3_0.4_0.3/au_278403.xlsx","au_278403")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HYPERLINK("./new_k5/query_cmdrels_weight_analyze/0.3_0.4_0.3/au_28039.xlsx","au_28039")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HYPERLINK("./new_k5/query_cmdrels_weight_analyze/0.3_0.4_0.3/au_281509.xlsx","au_281509")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HYPERLINK("./new_k5/query_cmdrels_weight_analyze/0.3_0.4_0.3/au_282806.xlsx","au_282806")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HYPERLINK("./new_k5/query_cmdrels_weight_analyze/0.3_0.4_0.3/au_283559.xlsx","au_283559")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HYPERLINK("./new_k5/query_cmdrels_weight_analyze/0.3_0.4_0.3/au_285539.xlsx","au_285539")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HYPERLINK("./new_k5/query_cmdrels_weight_analyze/0.3_0.4_0.3/au_287532.xlsx","au_287532")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HYPERLINK("./new_k5/query_cmdrels_weight_analyze/0.3_0.4_0.3/au_294257.xlsx","au_294257")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HYPERLINK("./new_k5/query_cmdrels_weight_analyze/0.3_0.4_0.3/au_296155.xlsx","au_296155")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HYPERLINK("./new_k5/query_cmdrels_weight_analyze/0.3_0.4_0.3/au_299975.xlsx","au_299975")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HYPERLINK("./new_k5/query_cmdrels_weight_analyze/0.3_0.4_0.3/au_301096.xlsx","au_301096")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HYPERLINK("./new_k5/query_cmdrels_weight_analyze/0.3_0.4_0.3/au_303593.xlsx","au_303593")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HYPERLINK("./new_k5/query_cmdrels_weight_analyze/0.3_0.4_0.3/au_303849.xlsx","au_303849")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HYPERLINK("./new_k5/query_cmdrels_weight_analyze/0.3_0.4_0.3/au_307541.xlsx","au_307541")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HYPERLINK("./new_k5/query_cmdrels_weight_analyze/0.3_0.4_0.3/au_307688.xlsx","au_307688")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HYPERLINK("./new_k5/query_cmdrels_weight_analyze/0.3_0.4_0.3/au_309047.xlsx","au_309047")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HYPERLINK("./new_k5/query_cmdrels_weight_analyze/0.3_0.4_0.3/au_311558.xlsx","au_311558")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HYPERLINK("./new_k5/query_cmdrels_weight_analyze/0.3_0.4_0.3/au_318973.xlsx","au_318973")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HYPERLINK("./new_k5/query_cmdrels_weight_analyze/0.3_0.4_0.3/au_3205.xlsx","au_3205")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HYPERLINK("./new_k5/query_cmdrels_weight_analyze/0.3_0.4_0.3/au_323131.xlsx","au_323131")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HYPERLINK("./new_k5/query_cmdrels_weight_analyze/0.3_0.4_0.3/au_323392.xlsx","au_323392")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HYPERLINK("./new_k5/query_cmdrels_weight_analyze/0.3_0.4_0.3/au_325368.xlsx","au_325368")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HYPERLINK("./new_k5/query_cmdrels_weight_analyze/0.3_0.4_0.3/au_328162.xlsx","au_328162")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HYPERLINK("./new_k5/query_cmdrels_weight_analyze/0.3_0.4_0.3/au_330148.xlsx","au_330148")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HYPERLINK("./new_k5/query_cmdrels_weight_analyze/0.3_0.4_0.3/au_332315.xlsx","au_332315")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HYPERLINK("./new_k5/query_cmdrels_weight_analyze/0.3_0.4_0.3/au_334081.xlsx","au_334081")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HYPERLINK("./new_k5/query_cmdrels_weight_analyze/0.3_0.4_0.3/au_34077.xlsx","au_34077")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HYPERLINK("./new_k5/query_cmdrels_weight_analyze/0.3_0.4_0.3/au_341428.xlsx","au_341428")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HYPERLINK("./new_k5/query_cmdrels_weight_analyze/0.3_0.4_0.3/au_341584.xlsx","au_341584")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HYPERLINK("./new_k5/query_cmdrels_weight_analyze/0.3_0.4_0.3/au_346864.xlsx","au_346864")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HYPERLINK("./new_k5/query_cmdrels_weight_analyze/0.3_0.4_0.3/au_351765.xlsx","au_351765")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HYPERLINK("./new_k5/query_cmdrels_weight_analyze/0.3_0.4_0.3/au_35922.xlsx","au_35922")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HYPERLINK("./new_k5/query_cmdrels_weight_analyze/0.3_0.4_0.3/au_359856.xlsx","au_359856")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HYPERLINK("./new_k5/query_cmdrels_weight_analyze/0.3_0.4_0.3/au_360423.xlsx","au_360423")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HYPERLINK("./new_k5/query_cmdrels_weight_analyze/0.3_0.4_0.3/au_36287.xlsx","au_36287")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HYPERLINK("./new_k5/query_cmdrels_weight_analyze/0.3_0.4_0.3/au_366742.xlsx","au_366742")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HYPERLINK("./new_k5/query_cmdrels_weight_analyze/0.3_0.4_0.3/au_377937.xlsx","au_377937")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HYPERLINK("./new_k5/query_cmdrels_weight_analyze/0.3_0.4_0.3/au_383997.xlsx","au_383997")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HYPERLINK("./new_k5/query_cmdrels_weight_analyze/0.3_0.4_0.3/au_3883.xlsx","au_3883")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HYPERLINK("./new_k5/query_cmdrels_weight_analyze/0.3_0.4_0.3/au_396883.xlsx","au_396883")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HYPERLINK("./new_k5/query_cmdrels_weight_analyze/0.3_0.4_0.3/au_39760.xlsx","au_39760")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HYPERLINK("./new_k5/query_cmdrels_weight_analyze/0.3_0.4_0.3/au_398818.xlsx","au_398818")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HYPERLINK("./new_k5/query_cmdrels_weight_analyze/0.3_0.4_0.3/au_400807.xlsx","au_400807")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HYPERLINK("./new_k5/query_cmdrels_weight_analyze/0.3_0.4_0.3/au_408611.xlsx","au_408611")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HYPERLINK("./new_k5/query_cmdrels_weight_analyze/0.3_0.4_0.3/au_414737.xlsx","au_414737")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HYPERLINK("./new_k5/query_cmdrels_weight_analyze/0.3_0.4_0.3/au_420722.xlsx","au_420722")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HYPERLINK("./new_k5/query_cmdrels_weight_analyze/0.3_0.4_0.3/au_423942.xlsx","au_423942")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HYPERLINK("./new_k5/query_cmdrels_weight_analyze/0.3_0.4_0.3/au_430382.xlsx","au_430382")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HYPERLINK("./new_k5/query_cmdrels_weight_analyze/0.3_0.4_0.3/au_432836.xlsx","au_432836")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HYPERLINK("./new_k5/query_cmdrels_weight_analyze/0.3_0.4_0.3/au_440326.xlsx","au_440326")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HYPERLINK("./new_k5/query_cmdrels_weight_analyze/0.3_0.4_0.3/au_442914.xlsx","au_442914")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HYPERLINK("./new_k5/query_cmdrels_weight_analyze/0.3_0.4_0.3/au_443227.xlsx","au_443227")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HYPERLINK("./new_k5/query_cmdrels_weight_analyze/0.3_0.4_0.3/au_44534.xlsx","au_44534")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HYPERLINK("./new_k5/query_cmdrels_weight_analyze/0.3_0.4_0.3/au_451805.xlsx","au_451805")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HYPERLINK("./new_k5/query_cmdrels_weight_analyze/0.3_0.4_0.3/au_464264.xlsx","au_464264")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HYPERLINK("./new_k5/query_cmdrels_weight_analyze/0.3_0.4_0.3/au_468808.xlsx","au_468808")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HYPERLINK("./new_k5/query_cmdrels_weight_analyze/0.3_0.4_0.3/au_469143.xlsx","au_469143")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HYPERLINK("./new_k5/query_cmdrels_weight_analyze/0.3_0.4_0.3/au_470237.xlsx","au_470237")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HYPERLINK("./new_k5/query_cmdrels_weight_analyze/0.3_0.4_0.3/au_473037.xlsx","au_473037")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0.25</v>
      </c>
    </row>
    <row r="139" spans="1:7" x14ac:dyDescent="0.15">
      <c r="A139" t="str">
        <f>HYPERLINK("./new_k5/query_cmdrels_weight_analyze/0.3_0.4_0.3/au_48362.xlsx","au_48362")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HYPERLINK("./new_k5/query_cmdrels_weight_analyze/0.3_0.4_0.3/au_488435.xlsx","au_488435")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HYPERLINK("./new_k5/query_cmdrels_weight_analyze/0.3_0.4_0.3/au_493826.xlsx","au_493826")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HYPERLINK("./new_k5/query_cmdrels_weight_analyze/0.3_0.4_0.3/au_502110.xlsx","au_502110")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HYPERLINK("./new_k5/query_cmdrels_weight_analyze/0.3_0.4_0.3/au_50344.xlsx","au_50344")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HYPERLINK("./new_k5/query_cmdrels_weight_analyze/0.3_0.4_0.3/au_511467.xlsx","au_511467")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HYPERLINK("./new_k5/query_cmdrels_weight_analyze/0.3_0.4_0.3/au_513046.xlsx","au_513046")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HYPERLINK("./new_k5/query_cmdrels_weight_analyze/0.3_0.4_0.3/au_517354.xlsx","au_517354")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HYPERLINK("./new_k5/query_cmdrels_weight_analyze/0.3_0.4_0.3/au_522431.xlsx","au_522431")</f>
        <v>au_522431</v>
      </c>
      <c r="B147">
        <v>0</v>
      </c>
      <c r="C147">
        <v>1</v>
      </c>
      <c r="D147">
        <v>0.5</v>
      </c>
      <c r="E147">
        <v>1</v>
      </c>
      <c r="F147">
        <v>0.5</v>
      </c>
      <c r="G147">
        <v>1</v>
      </c>
    </row>
    <row r="148" spans="1:7" x14ac:dyDescent="0.15">
      <c r="A148" t="str">
        <f>HYPERLINK("./new_k5/query_cmdrels_weight_analyze/0.3_0.4_0.3/au_52773.xlsx","au_52773")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HYPERLINK("./new_k5/query_cmdrels_weight_analyze/0.3_0.4_0.3/au_528411.xlsx","au_528411")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HYPERLINK("./new_k5/query_cmdrels_weight_analyze/0.3_0.4_0.3/au_53263.xlsx","au_53263")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HYPERLINK("./new_k5/query_cmdrels_weight_analyze/0.3_0.4_0.3/au_53444.xlsx","au_53444")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HYPERLINK("./new_k5/query_cmdrels_weight_analyze/0.3_0.4_0.3/au_538208.xlsx","au_538208")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HYPERLINK("./new_k5/query_cmdrels_weight_analyze/0.3_0.4_0.3/au_53822.xlsx","au_53822")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HYPERLINK("./new_k5/query_cmdrels_weight_analyze/0.3_0.4_0.3/au_539243.xlsx","au_539243")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HYPERLINK("./new_k5/query_cmdrels_weight_analyze/0.3_0.4_0.3/au_558280.xlsx","au_558280")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HYPERLINK("./new_k5/query_cmdrels_weight_analyze/0.3_0.4_0.3/au_558669.xlsx","au_558669")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HYPERLINK("./new_k5/query_cmdrels_weight_analyze/0.3_0.4_0.3/au_55868.xlsx","au_55868")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HYPERLINK("./new_k5/query_cmdrels_weight_analyze/0.3_0.4_0.3/au_561.xlsx","au_561")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HYPERLINK("./new_k5/query_cmdrels_weight_analyze/0.3_0.4_0.3/au_564567.xlsx","au_564567")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HYPERLINK("./new_k5/query_cmdrels_weight_analyze/0.3_0.4_0.3/au_57994.xlsx","au_57994")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HYPERLINK("./new_k5/query_cmdrels_weight_analyze/0.3_0.4_0.3/au_589210.xlsx","au_589210")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HYPERLINK("./new_k5/query_cmdrels_weight_analyze/0.3_0.4_0.3/au_5911.xlsx","au_5911")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HYPERLINK("./new_k5/query_cmdrels_weight_analyze/0.3_0.4_0.3/au_59356.xlsx","au_59356")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HYPERLINK("./new_k5/query_cmdrels_weight_analyze/0.3_0.4_0.3/au_609850.xlsx","au_609850")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HYPERLINK("./new_k5/query_cmdrels_weight_analyze/0.3_0.4_0.3/au_61408.xlsx","au_61408")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HYPERLINK("./new_k5/query_cmdrels_weight_analyze/0.3_0.4_0.3/au_617850.xlsx","au_617850")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HYPERLINK("./new_k5/query_cmdrels_weight_analyze/0.3_0.4_0.3/au_62073.xlsx","au_62073")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HYPERLINK("./new_k5/query_cmdrels_weight_analyze/0.3_0.4_0.3/au_620930.xlsx","au_620930")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HYPERLINK("./new_k5/query_cmdrels_weight_analyze/0.3_0.4_0.3/au_62492.xlsx","au_62492")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HYPERLINK("./new_k5/query_cmdrels_weight_analyze/0.3_0.4_0.3/au_626078.xlsx","au_626078")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HYPERLINK("./new_k5/query_cmdrels_weight_analyze/0.3_0.4_0.3/au_636944.xlsx","au_636944")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HYPERLINK("./new_k5/query_cmdrels_weight_analyze/0.3_0.4_0.3/au_648603.xlsx","au_648603")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HYPERLINK("./new_k5/query_cmdrels_weight_analyze/0.3_0.4_0.3/au_65331.xlsx","au_65331")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HYPERLINK("./new_k5/query_cmdrels_weight_analyze/0.3_0.4_0.3/au_66000.xlsx","au_66000")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HYPERLINK("./new_k5/query_cmdrels_weight_analyze/0.3_0.4_0.3/au_660846.xlsx","au_660846")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HYPERLINK("./new_k5/query_cmdrels_weight_analyze/0.3_0.4_0.3/au_662935.xlsx","au_662935")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HYPERLINK("./new_k5/query_cmdrels_weight_analyze/0.3_0.4_0.3/au_67663.xlsx","au_67663")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HYPERLINK("./new_k5/query_cmdrels_weight_analyze/0.3_0.4_0.3/au_68028.xlsx","au_68028")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HYPERLINK("./new_k5/query_cmdrels_weight_analyze/0.3_0.4_0.3/au_681312.xlsx","au_681312")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HYPERLINK("./new_k5/query_cmdrels_weight_analyze/0.3_0.4_0.3/au_686239.xlsx","au_686239")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HYPERLINK("./new_k5/query_cmdrels_weight_analyze/0.3_0.4_0.3/au_68809.xlsx","au_68809")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HYPERLINK("./new_k5/query_cmdrels_weight_analyze/0.3_0.4_0.3/au_69556.xlsx","au_69556")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HYPERLINK("./new_k5/query_cmdrels_weight_analyze/0.3_0.4_0.3/au_698993.xlsx","au_698993")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HYPERLINK("./new_k5/query_cmdrels_weight_analyze/0.3_0.4_0.3/au_707881.xlsx","au_707881")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HYPERLINK("./new_k5/query_cmdrels_weight_analyze/0.3_0.4_0.3/au_709594.xlsx","au_709594")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HYPERLINK("./new_k5/query_cmdrels_weight_analyze/0.3_0.4_0.3/au_71309.xlsx","au_71309")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HYPERLINK("./new_k5/query_cmdrels_weight_analyze/0.3_0.4_0.3/au_7138.xlsx","au_7138")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HYPERLINK("./new_k5/query_cmdrels_weight_analyze/0.3_0.4_0.3/au_72549.xlsx","au_72549")</f>
        <v>au_72549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0.25</v>
      </c>
    </row>
    <row r="189" spans="1:7" x14ac:dyDescent="0.15">
      <c r="A189" t="str">
        <f>HYPERLINK("./new_k5/query_cmdrels_weight_analyze/0.3_0.4_0.3/au_740805.xlsx","au_740805")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HYPERLINK("./new_k5/query_cmdrels_weight_analyze/0.3_0.4_0.3/au_760796.xlsx","au_760796")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HYPERLINK("./new_k5/query_cmdrels_weight_analyze/0.3_0.4_0.3/au_762846.xlsx","au_762846")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HYPERLINK("./new_k5/query_cmdrels_weight_analyze/0.3_0.4_0.3/au_767786.xlsx","au_767786")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HYPERLINK("./new_k5/query_cmdrels_weight_analyze/0.3_0.4_0.3/au_778906.xlsx","au_778906")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HYPERLINK("./new_k5/query_cmdrels_weight_analyze/0.3_0.4_0.3/au_818929.xlsx","au_818929")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HYPERLINK("./new_k5/query_cmdrels_weight_analyze/0.3_0.4_0.3/au_844876.xlsx","au_844876")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HYPERLINK("./new_k5/query_cmdrels_weight_analyze/0.3_0.4_0.3/au_85318.xlsx","au_85318")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HYPERLINK("./new_k5/query_cmdrels_weight_analyze/0.3_0.4_0.3/au_854332.xlsx","au_854332")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HYPERLINK("./new_k5/query_cmdrels_weight_analyze/0.3_0.4_0.3/au_854373.xlsx","au_854373")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HYPERLINK("./new_k5/query_cmdrels_weight_analyze/0.3_0.4_0.3/au_86843.xlsx","au_86843")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HYPERLINK("./new_k5/query_cmdrels_weight_analyze/0.3_0.4_0.3/au_88108.xlsx","au_88108")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HYPERLINK("./new_k5/query_cmdrels_weight_analyze/0.3_0.4_0.3/au_90214.xlsx","au_90214")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HYPERLINK("./new_k5/query_cmdrels_weight_analyze/0.3_0.4_0.3/au_90339.xlsx","au_90339")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HYPERLINK("./new_k5/query_cmdrels_weight_analyze/0.3_0.4_0.3/au_91286.xlsx","au_91286")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HYPERLINK("./new_k5/query_cmdrels_weight_analyze/0.3_0.4_0.3/au_9135.xlsx","au_9135")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HYPERLINK("./new_k5/query_cmdrels_weight_analyze/0.3_0.4_0.3/au_935569.xlsx","au_935569")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HYPERLINK("./new_k5/query_cmdrels_weight_analyze/0.3_0.4_0.3/au_97936.xlsx","au_97936")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HYPERLINK("./new_k5/query_cmdrels_weight_analyze/0.3_0.4_0.3/so_10235778.xlsx","so_10235778")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HYPERLINK("./new_k5/query_cmdrels_weight_analyze/0.3_0.4_0.3/so_1045910.xlsx","so_1045910")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HYPERLINK("./new_k5/query_cmdrels_weight_analyze/0.3_0.4_0.3/so_10557360.xlsx","so_10557360")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HYPERLINK("./new_k5/query_cmdrels_weight_analyze/0.3_0.4_0.3/so_1058047.xlsx","so_1058047")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HYPERLINK("./new_k5/query_cmdrels_weight_analyze/0.3_0.4_0.3/so_10829402.xlsx","so_10829402")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HYPERLINK("./new_k5/query_cmdrels_weight_analyze/0.3_0.4_0.3/so_1088098.xlsx","so_1088098")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HYPERLINK("./new_k5/query_cmdrels_weight_analyze/0.3_0.4_0.3/so_10990949.xlsx","so_10990949")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HYPERLINK("./new_k5/query_cmdrels_weight_analyze/0.3_0.4_0.3/so_11211705.xlsx","so_11211705")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HYPERLINK("./new_k5/query_cmdrels_weight_analyze/0.3_0.4_0.3/so_112932.xlsx","so_112932")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HYPERLINK("./new_k5/query_cmdrels_weight_analyze/0.3_0.4_0.3/so_11392189.xlsx","so_11392189")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HYPERLINK("./new_k5/query_cmdrels_weight_analyze/0.3_0.4_0.3/so_1183183.xlsx","so_1183183")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HYPERLINK("./new_k5/query_cmdrels_weight_analyze/0.3_0.4_0.3/so_1194882.xlsx","so_1194882")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HYPERLINK("./new_k5/query_cmdrels_weight_analyze/0.3_0.4_0.3/so_12120935.xlsx","so_12120935")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HYPERLINK("./new_k5/query_cmdrels_weight_analyze/0.3_0.4_0.3/so_12313384.xlsx","so_12313384")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HYPERLINK("./new_k5/query_cmdrels_weight_analyze/0.3_0.4_0.3/so_12392598.xlsx","so_12392598")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HYPERLINK("./new_k5/query_cmdrels_weight_analyze/0.3_0.4_0.3/so_1241801.xlsx","so_1241801")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HYPERLINK("./new_k5/query_cmdrels_weight_analyze/0.3_0.4_0.3/so_12522269.xlsx","so_12522269")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HYPERLINK("./new_k5/query_cmdrels_weight_analyze/0.3_0.4_0.3/so_1293907.xlsx","so_1293907")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HYPERLINK("./new_k5/query_cmdrels_weight_analyze/0.3_0.4_0.3/so_13428910.xlsx","so_13428910")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HYPERLINK("./new_k5/query_cmdrels_weight_analyze/0.3_0.4_0.3/so_135688.xlsx","so_135688")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HYPERLINK("./new_k5/query_cmdrels_weight_analyze/0.3_0.4_0.3/so_13778273.xlsx","so_13778273")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HYPERLINK("./new_k5/query_cmdrels_weight_analyze/0.3_0.4_0.3/so_1405611.xlsx","so_1405611")</f>
        <v>so_1405611</v>
      </c>
      <c r="B228">
        <v>1</v>
      </c>
      <c r="C228">
        <v>0</v>
      </c>
      <c r="D228">
        <v>1</v>
      </c>
      <c r="E228">
        <v>0.33333333333333331</v>
      </c>
      <c r="F228">
        <v>1</v>
      </c>
      <c r="G228">
        <v>0.33333333333333331</v>
      </c>
    </row>
    <row r="229" spans="1:7" x14ac:dyDescent="0.15">
      <c r="A229" t="str">
        <f>HYPERLINK("./new_k5/query_cmdrels_weight_analyze/0.3_0.4_0.3/so_14300794.xlsx","so_14300794")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HYPERLINK("./new_k5/query_cmdrels_weight_analyze/0.3_0.4_0.3/so_143791.xlsx","so_143791")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HYPERLINK("./new_k5/query_cmdrels_weight_analyze/0.3_0.4_0.3/so_14750650.xlsx","so_14750650")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HYPERLINK("./new_k5/query_cmdrels_weight_analyze/0.3_0.4_0.3/so_14978411.xlsx","so_14978411")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HYPERLINK("./new_k5/query_cmdrels_weight_analyze/0.3_0.4_0.3/so_15236308.xlsx","so_15236308")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HYPERLINK("./new_k5/query_cmdrels_weight_analyze/0.3_0.4_0.3/so_15286947.xlsx","so_15286947")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HYPERLINK("./new_k5/query_cmdrels_weight_analyze/0.3_0.4_0.3/so_15402770.xlsx","so_15402770")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HYPERLINK("./new_k5/query_cmdrels_weight_analyze/0.3_0.4_0.3/so_1570262.xlsx","so_1570262")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HYPERLINK("./new_k5/query_cmdrels_weight_analyze/0.3_0.4_0.3/so_1583219.xlsx","so_1583219")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HYPERLINK("./new_k5/query_cmdrels_weight_analyze/0.3_0.4_0.3/so_15872543.xlsx","so_15872543")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HYPERLINK("./new_k5/query_cmdrels_weight_analyze/0.3_0.4_0.3/so_16038087.xlsx","so_16038087")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HYPERLINK("./new_k5/query_cmdrels_weight_analyze/0.3_0.4_0.3/so_16212656.xlsx","so_16212656")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HYPERLINK("./new_k5/query_cmdrels_weight_analyze/0.3_0.4_0.3/so_16575419.xlsx","so_16575419")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HYPERLINK("./new_k5/query_cmdrels_weight_analyze/0.3_0.4_0.3/so_17582768.xlsx","so_17582768")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HYPERLINK("./new_k5/query_cmdrels_weight_analyze/0.3_0.4_0.3/so_17607612.xlsx","so_17607612")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HYPERLINK("./new_k5/query_cmdrels_weight_analyze/0.3_0.4_0.3/so_17829785.xlsx","so_17829785")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HYPERLINK("./new_k5/query_cmdrels_weight_analyze/0.3_0.4_0.3/so_1839841.xlsx","so_1839841")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HYPERLINK("./new_k5/query_cmdrels_weight_analyze/0.3_0.4_0.3/so_18468716.xlsx","so_18468716")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HYPERLINK("./new_k5/query_cmdrels_weight_analyze/0.3_0.4_0.3/so_19196105.xlsx","so_19196105")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HYPERLINK("./new_k5/query_cmdrels_weight_analyze/0.3_0.4_0.3/so_19482123.xlsx","so_19482123")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HYPERLINK("./new_k5/query_cmdrels_weight_analyze/0.3_0.4_0.3/so_1975849.xlsx","so_1975849")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HYPERLINK("./new_k5/query_cmdrels_weight_analyze/0.3_0.4_0.3/so_212528.xlsx","so_212528")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HYPERLINK("./new_k5/query_cmdrels_weight_analyze/0.3_0.4_0.3/so_21620406.xlsx","so_21620406")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HYPERLINK("./new_k5/query_cmdrels_weight_analyze/0.3_0.4_0.3/so_23509348.xlsx","so_23509348")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HYPERLINK("./new_k5/query_cmdrels_weight_analyze/0.3_0.4_0.3/so_24058544.xlsx","so_24058544")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HYPERLINK("./new_k5/query_cmdrels_weight_analyze/0.3_0.4_0.3/so_24283097.xlsx","so_24283097")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HYPERLINK("./new_k5/query_cmdrels_weight_analyze/0.3_0.4_0.3/so_26256279.xlsx","so_26256279")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HYPERLINK("./new_k5/query_cmdrels_weight_analyze/0.3_0.4_0.3/so_26331651.xlsx","so_26331651")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HYPERLINK("./new_k5/query_cmdrels_weight_analyze/0.3_0.4_0.3/so_26988262.xlsx","so_26988262")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HYPERLINK("./new_k5/query_cmdrels_weight_analyze/0.3_0.4_0.3/so_27238411.xlsx","so_27238411")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HYPERLINK("./new_k5/query_cmdrels_weight_analyze/0.3_0.4_0.3/so_27943059.xlsx","so_27943059")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HYPERLINK("./new_k5/query_cmdrels_weight_analyze/0.3_0.4_0.3/so_28869004.xlsx","so_28869004")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HYPERLINK("./new_k5/query_cmdrels_weight_analyze/0.3_0.4_0.3/so_2973624.xlsx","so_2973624")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HYPERLINK("./new_k5/query_cmdrels_weight_analyze/0.3_0.4_0.3/so_30177455.xlsx","so_30177455")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HYPERLINK("./new_k5/query_cmdrels_weight_analyze/0.3_0.4_0.3/so_30251889.xlsx","so_30251889")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HYPERLINK("./new_k5/query_cmdrels_weight_analyze/0.3_0.4_0.3/so_305035.xlsx","so_305035")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HYPERLINK("./new_k5/query_cmdrels_weight_analyze/0.3_0.4_0.3/so_36249744.xlsx","so_36249744")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HYPERLINK("./new_k5/query_cmdrels_weight_analyze/0.3_0.4_0.3/so_3643848.xlsx","so_3643848")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HYPERLINK("./new_k5/query_cmdrels_weight_analyze/0.3_0.4_0.3/so_3667329.xlsx","so_3667329")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HYPERLINK("./new_k5/query_cmdrels_weight_analyze/0.3_0.4_0.3/so_369758.xlsx","so_369758")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HYPERLINK("./new_k5/query_cmdrels_weight_analyze/0.3_0.4_0.3/so_3756323.xlsx","so_3756323")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HYPERLINK("./new_k5/query_cmdrels_weight_analyze/0.3_0.4_0.3/so_3767267.xlsx","so_3767267")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HYPERLINK("./new_k5/query_cmdrels_weight_analyze/0.3_0.4_0.3/so_3833578.xlsx","so_3833578")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HYPERLINK("./new_k5/query_cmdrels_weight_analyze/0.3_0.4_0.3/so_3891076.xlsx","so_3891076")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HYPERLINK("./new_k5/query_cmdrels_weight_analyze/0.3_0.4_0.3/so_3963085.xlsx","so_3963085")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HYPERLINK("./new_k5/query_cmdrels_weight_analyze/0.3_0.4_0.3/so_4325216.xlsx","so_4325216")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HYPERLINK("./new_k5/query_cmdrels_weight_analyze/0.3_0.4_0.3/so_448005.xlsx","so_448005")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HYPERLINK("./new_k5/query_cmdrels_weight_analyze/0.3_0.4_0.3/so_4921879.xlsx","so_4921879")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HYPERLINK("./new_k5/query_cmdrels_weight_analyze/0.3_0.4_0.3/so_4922943.xlsx","so_4922943")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HYPERLINK("./new_k5/query_cmdrels_weight_analyze/0.3_0.4_0.3/so_5119946.xlsx","so_5119946")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HYPERLINK("./new_k5/query_cmdrels_weight_analyze/0.3_0.4_0.3/so_5164985.xlsx","so_5164985")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HYPERLINK("./new_k5/query_cmdrels_weight_analyze/0.3_0.4_0.3/so_5306153.xlsx","so_5306153")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HYPERLINK("./new_k5/query_cmdrels_weight_analyze/0.3_0.4_0.3/so_5566310.xlsx","so_5566310")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HYPERLINK("./new_k5/query_cmdrels_weight_analyze/0.3_0.4_0.3/so_5927369.xlsx","so_5927369")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HYPERLINK("./new_k5/query_cmdrels_weight_analyze/0.3_0.4_0.3/so_5947742.xlsx","so_5947742")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HYPERLINK("./new_k5/query_cmdrels_weight_analyze/0.3_0.4_0.3/so_614795.xlsx","so_614795")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HYPERLINK("./new_k5/query_cmdrels_weight_analyze/0.3_0.4_0.3/so_6207573.xlsx","so_6207573")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HYPERLINK("./new_k5/query_cmdrels_weight_analyze/0.3_0.4_0.3/so_6283167.xlsx","so_6283167")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HYPERLINK("./new_k5/query_cmdrels_weight_analyze/0.3_0.4_0.3/so_6329505.xlsx","so_6329505")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HYPERLINK("./new_k5/query_cmdrels_weight_analyze/0.3_0.4_0.3/so_6423532.xlsx","so_6423532")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HYPERLINK("./new_k5/query_cmdrels_weight_analyze/0.3_0.4_0.3/so_669438.xlsx","so_669438")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HYPERLINK("./new_k5/query_cmdrels_weight_analyze/0.3_0.4_0.3/so_7052875.xlsx","so_7052875")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HYPERLINK("./new_k5/query_cmdrels_weight_analyze/0.3_0.4_0.3/so_7221757.xlsx","so_7221757")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HYPERLINK("./new_k5/query_cmdrels_weight_analyze/0.3_0.4_0.3/so_750604.xlsx","so_750604")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HYPERLINK("./new_k5/query_cmdrels_weight_analyze/0.3_0.4_0.3/so_7575267.xlsx","so_7575267")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HYPERLINK("./new_k5/query_cmdrels_weight_analyze/0.3_0.4_0.3/so_7698488.xlsx","so_7698488")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HYPERLINK("./new_k5/query_cmdrels_weight_analyze/0.3_0.4_0.3/so_801095.xlsx","so_801095")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HYPERLINK("./new_k5/query_cmdrels_weight_analyze/0.3_0.4_0.3/so_8249705.xlsx","so_8249705")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HYPERLINK("./new_k5/query_cmdrels_weight_analyze/0.3_0.4_0.3/so_8423541.xlsx","so_8423541")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HYPERLINK("./new_k5/query_cmdrels_weight_analyze/0.3_0.4_0.3/so_8654051.xlsx","so_8654051")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HYPERLINK("./new_k5/query_cmdrels_weight_analyze/0.3_0.4_0.3/so_890262.xlsx","so_890262")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HYPERLINK("./new_k5/query_cmdrels_weight_analyze/0.3_0.4_0.3/so_893585.xlsx","so_893585")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HYPERLINK("./new_k5/query_cmdrels_weight_analyze/0.3_0.4_0.3/so_9223460.xlsx","so_9223460")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HYPERLINK("./new_k5/query_cmdrels_weight_analyze/0.3_0.4_0.3/so_9245638.xlsx","so_9245638")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HYPERLINK("./new_k5/query_cmdrels_weight_analyze/0.3_0.4_0.3/so_9304953.xlsx","so_9304953")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HYPERLINK("./new_k5/query_cmdrels_weight_analyze/0.3_0.4_0.3/so_9361816.xlsx","so_9361816")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HYPERLINK("./new_k5/query_cmdrels_weight_analyze/0.3_0.4_0.3/su_116617.xlsx","su_116617")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HYPERLINK("./new_k5/query_cmdrels_weight_analyze/0.3_0.4_0.3/su_120045.xlsx","su_120045")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HYPERLINK("./new_k5/query_cmdrels_weight_analyze/0.3_0.4_0.3/su_127863.xlsx","su_127863")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HYPERLINK("./new_k5/query_cmdrels_weight_analyze/0.3_0.4_0.3/su_135498.xlsx","su_135498")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HYPERLINK("./new_k5/query_cmdrels_weight_analyze/0.3_0.4_0.3/su_147027.xlsx","su_147027")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HYPERLINK("./new_k5/query_cmdrels_weight_analyze/0.3_0.4_0.3/su_151911.xlsx","su_151911")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HYPERLINK("./new_k5/query_cmdrels_weight_analyze/0.3_0.4_0.3/su_153415.xlsx","su_153415")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HYPERLINK("./new_k5/query_cmdrels_weight_analyze/0.3_0.4_0.3/su_156189.xlsx","su_156189")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HYPERLINK("./new_k5/query_cmdrels_weight_analyze/0.3_0.4_0.3/su_161531.xlsx","su_161531")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HYPERLINK("./new_k5/query_cmdrels_weight_analyze/0.3_0.4_0.3/su_204209.xlsx","su_204209")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HYPERLINK("./new_k5/query_cmdrels_weight_analyze/0.3_0.4_0.3/su_214390.xlsx","su_214390")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HYPERLINK("./new_k5/query_cmdrels_weight_analyze/0.3_0.4_0.3/su_215483.xlsx","su_215483")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HYPERLINK("./new_k5/query_cmdrels_weight_analyze/0.3_0.4_0.3/su_215504.xlsx","su_215504")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HYPERLINK("./new_k5/query_cmdrels_weight_analyze/0.3_0.4_0.3/su_227385.xlsx","su_227385")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HYPERLINK("./new_k5/query_cmdrels_weight_analyze/0.3_0.4_0.3/su_273254.xlsx","su_273254")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HYPERLINK("./new_k5/query_cmdrels_weight_analyze/0.3_0.4_0.3/su_294161.xlsx","su_294161")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HYPERLINK("./new_k5/query_cmdrels_weight_analyze/0.3_0.4_0.3/su_302396.xlsx","su_302396")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HYPERLINK("./new_k5/query_cmdrels_weight_analyze/0.3_0.4_0.3/su_303981.xlsx","su_303981")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HYPERLINK("./new_k5/query_cmdrels_weight_analyze/0.3_0.4_0.3/su_305128.xlsx","su_305128")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HYPERLINK("./new_k5/query_cmdrels_weight_analyze/0.3_0.4_0.3/su_31512.xlsx","su_31512")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HYPERLINK("./new_k5/query_cmdrels_weight_analyze/0.3_0.4_0.3/su_380520.xlsx","su_380520")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HYPERLINK("./new_k5/query_cmdrels_weight_analyze/0.3_0.4_0.3/su_38981.xlsx","su_38981")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HYPERLINK("./new_k5/query_cmdrels_weight_analyze/0.3_0.4_0.3/su_437330.xlsx","su_437330")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HYPERLINK("./new_k5/query_cmdrels_weight_analyze/0.3_0.4_0.3/su_441379.xlsx","su_441379")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HYPERLINK("./new_k5/query_cmdrels_weight_analyze/0.3_0.4_0.3/su_462788.xlsx","su_462788")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HYPERLINK("./new_k5/query_cmdrels_weight_analyze/0.3_0.4_0.3/su_626606.xlsx","su_626606")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HYPERLINK("./new_k5/query_cmdrels_weight_analyze/0.3_0.4_0.3/su_634469.xlsx","su_634469")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HYPERLINK("./new_k5/query_cmdrels_weight_analyze/0.3_0.4_0.3/su_638616.xlsx","su_638616")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HYPERLINK("./new_k5/query_cmdrels_weight_analyze/0.3_0.4_0.3/su_678113.xlsx","su_678113")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HYPERLINK("./new_k5/query_cmdrels_weight_analyze/0.3_0.4_0.3/su_686394.xlsx","su_686394")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HYPERLINK("./new_k5/query_cmdrels_weight_analyze/0.3_0.4_0.3/su_716795.xlsx","su_716795")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HYPERLINK("./new_k5/query_cmdrels_weight_analyze/0.3_0.4_0.3/su_758463.xlsx","su_758463")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HYPERLINK("./new_k5/query_cmdrels_weight_analyze/0.3_0.4_0.3/su_766437.xlsx","su_766437")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HYPERLINK("./new_k5/query_cmdrels_weight_analyze/0.3_0.4_0.3/su_904001.xlsx","su_904001")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HYPERLINK("./new_k5/query_cmdrels_weight_analyze/0.3_0.4_0.3/ul_100959.xlsx","ul_100959")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HYPERLINK("./new_k5/query_cmdrels_weight_analyze/0.3_0.4_0.3/ul_101073.xlsx","ul_101073")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HYPERLINK("./new_k5/query_cmdrels_weight_analyze/0.3_0.4_0.3/ul_101237.xlsx","ul_101237")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HYPERLINK("./new_k5/query_cmdrels_weight_analyze/0.3_0.4_0.3/ul_102752.xlsx","ul_102752")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HYPERLINK("./new_k5/query_cmdrels_weight_analyze/0.3_0.4_0.3/ul_108174.xlsx","ul_108174")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HYPERLINK("./new_k5/query_cmdrels_weight_analyze/0.3_0.4_0.3/ul_109536.xlsx","ul_109536")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HYPERLINK("./new_k5/query_cmdrels_weight_analyze/0.3_0.4_0.3/ul_112050.xlsx","ul_112050")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HYPERLINK("./new_k5/query_cmdrels_weight_analyze/0.3_0.4_0.3/ul_116070.xlsx","ul_116070")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HYPERLINK("./new_k5/query_cmdrels_weight_analyze/0.3_0.4_0.3/ul_11851.xlsx","ul_11851")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HYPERLINK("./new_k5/query_cmdrels_weight_analyze/0.3_0.4_0.3/ul_119126.xlsx","ul_119126")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HYPERLINK("./new_k5/query_cmdrels_weight_analyze/0.3_0.4_0.3/ul_121718.xlsx","ul_121718")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HYPERLINK("./new_k5/query_cmdrels_weight_analyze/0.3_0.4_0.3/ul_12227.xlsx","ul_12227")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HYPERLINK("./new_k5/query_cmdrels_weight_analyze/0.3_0.4_0.3/ul_12453.xlsx","ul_12453")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HYPERLINK("./new_k5/query_cmdrels_weight_analyze/0.3_0.4_0.3/ul_12535.xlsx","ul_12535")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HYPERLINK("./new_k5/query_cmdrels_weight_analyze/0.3_0.4_0.3/ul_127066.xlsx","ul_127066")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HYPERLINK("./new_k5/query_cmdrels_weight_analyze/0.3_0.4_0.3/ul_128953.xlsx","ul_128953")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HYPERLINK("./new_k5/query_cmdrels_weight_analyze/0.3_0.4_0.3/ul_134829.xlsx","ul_134829")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HYPERLINK("./new_k5/query_cmdrels_weight_analyze/0.3_0.4_0.3/ul_136371.xlsx","ul_136371")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HYPERLINK("./new_k5/query_cmdrels_weight_analyze/0.3_0.4_0.3/ul_136884.xlsx","ul_136884")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HYPERLINK("./new_k5/query_cmdrels_weight_analyze/0.3_0.4_0.3/ul_138398.xlsx","ul_138398")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HYPERLINK("./new_k5/query_cmdrels_weight_analyze/0.3_0.4_0.3/ul_139271.xlsx","ul_139271")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HYPERLINK("./new_k5/query_cmdrels_weight_analyze/0.3_0.4_0.3/ul_140482.xlsx","ul_140482")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HYPERLINK("./new_k5/query_cmdrels_weight_analyze/0.3_0.4_0.3/ul_14191.xlsx","ul_14191")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HYPERLINK("./new_k5/query_cmdrels_weight_analyze/0.3_0.4_0.3/ul_145929.xlsx","ul_145929")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HYPERLINK("./new_k5/query_cmdrels_weight_analyze/0.3_0.4_0.3/ul_148985.xlsx","ul_148985")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HYPERLINK("./new_k5/query_cmdrels_weight_analyze/0.3_0.4_0.3/ul_15405.xlsx","ul_15405")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HYPERLINK("./new_k5/query_cmdrels_weight_analyze/0.3_0.4_0.3/ul_155551.xlsx","ul_155551")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HYPERLINK("./new_k5/query_cmdrels_weight_analyze/0.3_0.4_0.3/ul_159672.xlsx","ul_159672")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HYPERLINK("./new_k5/query_cmdrels_weight_analyze/0.3_0.4_0.3/ul_163845.xlsx","ul_163845")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HYPERLINK("./new_k5/query_cmdrels_weight_analyze/0.3_0.4_0.3/ul_16407.xlsx","ul_16407")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HYPERLINK("./new_k5/query_cmdrels_weight_analyze/0.3_0.4_0.3/ul_166558.xlsx","ul_166558")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HYPERLINK("./new_k5/query_cmdrels_weight_analyze/0.3_0.4_0.3/ul_171314.xlsx","ul_171314")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HYPERLINK("./new_k5/query_cmdrels_weight_analyze/0.3_0.4_0.3/ul_182032.xlsx","ul_182032")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HYPERLINK("./new_k5/query_cmdrels_weight_analyze/0.3_0.4_0.3/ul_19344.xlsx","ul_19344")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HYPERLINK("./new_k5/query_cmdrels_weight_analyze/0.3_0.4_0.3/ul_19369.xlsx","ul_19369")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HYPERLINK("./new_k5/query_cmdrels_weight_analyze/0.3_0.4_0.3/ul_19485.xlsx","ul_19485")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HYPERLINK("./new_k5/query_cmdrels_weight_analyze/0.3_0.4_0.3/ul_20370.xlsx","ul_20370")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15">
      <c r="A376" t="str">
        <f>HYPERLINK("./new_k5/query_cmdrels_weight_analyze/0.3_0.4_0.3/ul_211817.xlsx","ul_211817")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HYPERLINK("./new_k5/query_cmdrels_weight_analyze/0.3_0.4_0.3/ul_212925.xlsx","ul_212925")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HYPERLINK("./new_k5/query_cmdrels_weight_analyze/0.3_0.4_0.3/ul_21471.xlsx","ul_21471")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HYPERLINK("./new_k5/query_cmdrels_weight_analyze/0.3_0.4_0.3/ul_22545.xlsx","ul_22545")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HYPERLINK("./new_k5/query_cmdrels_weight_analyze/0.3_0.4_0.3/ul_230481.xlsx","ul_230481")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HYPERLINK("./new_k5/query_cmdrels_weight_analyze/0.3_0.4_0.3/ul_230673.xlsx","ul_230673")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HYPERLINK("./new_k5/query_cmdrels_weight_analyze/0.3_0.4_0.3/ul_230800.xlsx","ul_230800")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HYPERLINK("./new_k5/query_cmdrels_weight_analyze/0.3_0.4_0.3/ul_232384.xlsx","ul_232384")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HYPERLINK("./new_k5/query_cmdrels_weight_analyze/0.3_0.4_0.3/ul_24441.xlsx","ul_24441")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HYPERLINK("./new_k5/query_cmdrels_weight_analyze/0.3_0.4_0.3/ul_246535.xlsx","ul_246535")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HYPERLINK("./new_k5/query_cmdrels_weight_analyze/0.3_0.4_0.3/ul_259791.xlsx","ul_259791")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HYPERLINK("./new_k5/query_cmdrels_weight_analyze/0.3_0.4_0.3/ul_273971.xlsx","ul_273971")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HYPERLINK("./new_k5/query_cmdrels_weight_analyze/0.3_0.4_0.3/ul_28553.xlsx","ul_28553")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HYPERLINK("./new_k5/query_cmdrels_weight_analyze/0.3_0.4_0.3/ul_288521.xlsx","ul_288521")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HYPERLINK("./new_k5/query_cmdrels_weight_analyze/0.3_0.4_0.3/ul_32290.xlsx","ul_32290")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HYPERLINK("./new_k5/query_cmdrels_weight_analyze/0.3_0.4_0.3/ul_328882.xlsx","ul_328882")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HYPERLINK("./new_k5/query_cmdrels_weight_analyze/0.3_0.4_0.3/ul_35131.xlsx","ul_35131")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HYPERLINK("./new_k5/query_cmdrels_weight_analyze/0.3_0.4_0.3/ul_35333.xlsx","ul_35333")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HYPERLINK("./new_k5/query_cmdrels_weight_analyze/0.3_0.4_0.3/ul_35711.xlsx","ul_35711")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HYPERLINK("./new_k5/query_cmdrels_weight_analyze/0.3_0.4_0.3/ul_3575.xlsx","ul_3575")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HYPERLINK("./new_k5/query_cmdrels_weight_analyze/0.3_0.4_0.3/ul_35832.xlsx","ul_35832")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HYPERLINK("./new_k5/query_cmdrels_weight_analyze/0.3_0.4_0.3/ul_370318.xlsx","ul_370318")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HYPERLINK("./new_k5/query_cmdrels_weight_analyze/0.3_0.4_0.3/ul_37329.xlsx","ul_37329")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HYPERLINK("./new_k5/query_cmdrels_weight_analyze/0.3_0.4_0.3/ul_38209.xlsx","ul_38209")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HYPERLINK("./new_k5/query_cmdrels_weight_analyze/0.3_0.4_0.3/ul_41246.xlsx","ul_41246")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HYPERLINK("./new_k5/query_cmdrels_weight_analyze/0.3_0.4_0.3/ul_41362.xlsx","ul_41362")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HYPERLINK("./new_k5/query_cmdrels_weight_analyze/0.3_0.4_0.3/ul_48200.xlsx","ul_48200")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HYPERLINK("./new_k5/query_cmdrels_weight_analyze/0.3_0.4_0.3/ul_50098.xlsx","ul_50098")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HYPERLINK("./new_k5/query_cmdrels_weight_analyze/0.3_0.4_0.3/ul_50785.xlsx","ul_50785")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HYPERLINK("./new_k5/query_cmdrels_weight_analyze/0.3_0.4_0.3/ul_5085.xlsx","ul_5085")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HYPERLINK("./new_k5/query_cmdrels_weight_analyze/0.3_0.4_0.3/ul_53737.xlsx","ul_53737")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HYPERLINK("./new_k5/query_cmdrels_weight_analyze/0.3_0.4_0.3/ul_55125.xlsx","ul_55125")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HYPERLINK("./new_k5/query_cmdrels_weight_analyze/0.3_0.4_0.3/ul_56453.xlsx","ul_56453")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HYPERLINK("./new_k5/query_cmdrels_weight_analyze/0.3_0.4_0.3/ul_63648.xlsx","ul_63648")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HYPERLINK("./new_k5/query_cmdrels_weight_analyze/0.3_0.4_0.3/ul_6402.xlsx","ul_6402")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HYPERLINK("./new_k5/query_cmdrels_weight_analyze/0.3_0.4_0.3/ul_65106.xlsx","ul_65106")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HYPERLINK("./new_k5/query_cmdrels_weight_analyze/0.3_0.4_0.3/ul_65932.xlsx","ul_65932")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HYPERLINK("./new_k5/query_cmdrels_weight_analyze/0.3_0.4_0.3/ul_6596.xlsx","ul_6596")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HYPERLINK("./new_k5/query_cmdrels_weight_analyze/0.3_0.4_0.3/ul_67503.xlsx","ul_67503")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HYPERLINK("./new_k5/query_cmdrels_weight_analyze/0.3_0.4_0.3/ul_67592.xlsx","ul_67592")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HYPERLINK("./new_k5/query_cmdrels_weight_analyze/0.3_0.4_0.3/ul_70581.xlsx","ul_70581")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HYPERLINK("./new_k5/query_cmdrels_weight_analyze/0.3_0.4_0.3/ul_70614.xlsx","ul_70614")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HYPERLINK("./new_k5/query_cmdrels_weight_analyze/0.3_0.4_0.3/ul_71465.xlsx","ul_71465")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HYPERLINK("./new_k5/query_cmdrels_weight_analyze/0.3_0.4_0.3/ul_7226.xlsx","ul_7226")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HYPERLINK("./new_k5/query_cmdrels_weight_analyze/0.3_0.4_0.3/ul_78182.xlsx","ul_78182")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HYPERLINK("./new_k5/query_cmdrels_weight_analyze/0.3_0.4_0.3/ul_79678.xlsx","ul_79678")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HYPERLINK("./new_k5/query_cmdrels_weight_analyze/0.3_0.4_0.3/ul_79702.xlsx","ul_79702")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HYPERLINK("./new_k5/query_cmdrels_weight_analyze/0.3_0.4_0.3/ul_83593.xlsx","ul_83593")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HYPERLINK("./new_k5/query_cmdrels_weight_analyze/0.3_0.4_0.3/ul_84381.xlsx","ul_84381")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HYPERLINK("./new_k5/query_cmdrels_weight_analyze/0.3_0.4_0.3/ul_85180.xlsx","ul_85180")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HYPERLINK("./new_k5/query_cmdrels_weight_analyze/0.3_0.4_0.3/ul_86071.xlsx","ul_86071")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HYPERLINK("./new_k5/query_cmdrels_weight_analyze/0.3_0.4_0.3/ul_86729.xlsx","ul_86729")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HYPERLINK("./new_k5/query_cmdrels_weight_analyze/0.3_0.4_0.3/ul_88824.xlsx","ul_88824")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HYPERLINK("./new_k5/query_cmdrels_weight_analyze/0.3_0.4_0.3/ul_8945.xlsx","ul_8945")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HYPERLINK("./new_k5/query_cmdrels_weight_analyze/0.3_0.4_0.3/ul_89933.xlsx","ul_89933")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HYPERLINK("./new_k5/query_cmdrels_weight_analyze/0.3_0.4_0.3/ul_91297.xlsx","ul_91297")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HYPERLINK("./new_k5/query_cmdrels_weight_analyze/0.3_0.4_0.3/ul_9252.xlsx","ul_9252")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HYPERLINK("./new_k5/query_cmdrels_weight_analyze/0.3_0.4_0.3/ul_92560.xlsx","ul_92560")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HYPERLINK("./new_k5/query_cmdrels_weight_analyze/0.3_0.4_0.3/ul_92799.xlsx","ul_92799")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HYPERLINK("./new_k5/query_cmdrels_weight_analyze/0.3_0.4_0.3/ul_93139.xlsx","ul_93139")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HYPERLINK("./new_k5/query_cmdrels_weight_analyze/0.3_0.4_0.3/ul_98461.xlsx","ul_98461")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HYPERLINK("./new_k5/query_cmdrels_weight_analyze/0.3_0.5_0.2/au_102733.xlsx","au_102733")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HYPERLINK("./new_k5/query_cmdrels_weight_analyze/0.3_0.5_0.2/au_1029436.xlsx","au_1029436")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HYPERLINK("./new_k5/query_cmdrels_weight_analyze/0.3_0.5_0.2/au_1029502.xlsx","au_1029502")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HYPERLINK("./new_k5/query_cmdrels_weight_analyze/0.3_0.5_0.2/au_1029531.xlsx","au_1029531")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HYPERLINK("./new_k5/query_cmdrels_weight_analyze/0.3_0.5_0.2/au_104542.xlsx","au_104542")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HYPERLINK("./new_k5/query_cmdrels_weight_analyze/0.3_0.5_0.2/au_109070.xlsx","au_109070")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HYPERLINK("./new_k5/query_cmdrels_weight_analyze/0.3_0.5_0.2/au_109381.xlsx","au_109381")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HYPERLINK("./new_k5/query_cmdrels_weight_analyze/0.3_0.5_0.2/au_110477.xlsx","au_110477")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HYPERLINK("./new_k5/query_cmdrels_weight_analyze/0.3_0.5_0.2/au_111678.xlsx","au_111678")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HYPERLINK("./new_k5/query_cmdrels_weight_analyze/0.3_0.5_0.2/au_112512.xlsx","au_112512")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HYPERLINK("./new_k5/query_cmdrels_weight_analyze/0.3_0.5_0.2/au_115369.xlsx","au_115369")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HYPERLINK("./new_k5/query_cmdrels_weight_analyze/0.3_0.5_0.2/au_11789.xlsx","au_11789")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HYPERLINK("./new_k5/query_cmdrels_weight_analyze/0.3_0.5_0.2/au_117950.xlsx","au_117950")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HYPERLINK("./new_k5/query_cmdrels_weight_analyze/0.3_0.5_0.2/au_122113.xlsx","au_122113")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HYPERLINK("./new_k5/query_cmdrels_weight_analyze/0.3_0.5_0.2/au_123798.xlsx","au_123798")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HYPERLINK("./new_k5/query_cmdrels_weight_analyze/0.3_0.5_0.2/au_125257.xlsx","au_125257")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HYPERLINK("./new_k5/query_cmdrels_weight_analyze/0.3_0.5_0.2/au_126153.xlsx","au_126153")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HYPERLINK("./new_k5/query_cmdrels_weight_analyze/0.3_0.5_0.2/au_127326.xlsx","au_127326")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HYPERLINK("./new_k5/query_cmdrels_weight_analyze/0.3_0.5_0.2/au_128463.xlsx","au_128463")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HYPERLINK("./new_k5/query_cmdrels_weight_analyze/0.3_0.5_0.2/au_130393.xlsx","au_130393")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HYPERLINK("./new_k5/query_cmdrels_weight_analyze/0.3_0.5_0.2/au_131570.xlsx","au_131570")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HYPERLINK("./new_k5/query_cmdrels_weight_analyze/0.3_0.5_0.2/au_133318.xlsx","au_133318")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HYPERLINK("./new_k5/query_cmdrels_weight_analyze/0.3_0.5_0.2/au_133343.xlsx","au_133343")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HYPERLINK("./new_k5/query_cmdrels_weight_analyze/0.3_0.5_0.2/au_133389.xlsx","au_133389")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HYPERLINK("./new_k5/query_cmdrels_weight_analyze/0.3_0.5_0.2/au_141277.xlsx","au_141277")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HYPERLINK("./new_k5/query_cmdrels_weight_analyze/0.3_0.5_0.2/au_143819.xlsx","au_143819")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HYPERLINK("./new_k5/query_cmdrels_weight_analyze/0.3_0.5_0.2/au_145935.xlsx","au_145935")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HYPERLINK("./new_k5/query_cmdrels_weight_analyze/0.3_0.5_0.2/au_147241.xlsx","au_147241")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HYPERLINK("./new_k5/query_cmdrels_weight_analyze/0.3_0.5_0.2/au_147800.xlsx","au_147800")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HYPERLINK("./new_k5/query_cmdrels_weight_analyze/0.3_0.5_0.2/au_148321.xlsx","au_148321")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HYPERLINK("./new_k5/query_cmdrels_weight_analyze/0.3_0.5_0.2/au_148638.xlsx","au_148638")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HYPERLINK("./new_k5/query_cmdrels_weight_analyze/0.3_0.5_0.2/au_151049.xlsx","au_151049")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HYPERLINK("./new_k5/query_cmdrels_weight_analyze/0.3_0.5_0.2/au_151941.xlsx","au_151941")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HYPERLINK("./new_k5/query_cmdrels_weight_analyze/0.3_0.5_0.2/au_152297.xlsx","au_152297")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HYPERLINK("./new_k5/query_cmdrels_weight_analyze/0.3_0.5_0.2/au_153976.xlsx","au_153976")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HYPERLINK("./new_k5/query_cmdrels_weight_analyze/0.3_0.5_0.2/au_154431.xlsx","au_154431")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HYPERLINK("./new_k5/query_cmdrels_weight_analyze/0.3_0.5_0.2/au_159708.xlsx","au_159708")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HYPERLINK("./new_k5/query_cmdrels_weight_analyze/0.3_0.5_0.2/au_160869.xlsx","au_160869")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HYPERLINK("./new_k5/query_cmdrels_weight_analyze/0.3_0.5_0.2/au_161313.xlsx","au_161313")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HYPERLINK("./new_k5/query_cmdrels_weight_analyze/0.3_0.5_0.2/au_162075.xlsx","au_162075")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HYPERLINK("./new_k5/query_cmdrels_weight_analyze/0.3_0.5_0.2/au_16277.xlsx","au_16277")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HYPERLINK("./new_k5/query_cmdrels_weight_analyze/0.3_0.5_0.2/au_163155.xlsx","au_163155")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HYPERLINK("./new_k5/query_cmdrels_weight_analyze/0.3_0.5_0.2/au_164473.xlsx","au_164473")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HYPERLINK("./new_k5/query_cmdrels_weight_analyze/0.3_0.5_0.2/au_16584.xlsx","au_16584")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HYPERLINK("./new_k5/query_cmdrels_weight_analyze/0.3_0.5_0.2/au_166420.xlsx","au_166420")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HYPERLINK("./new_k5/query_cmdrels_weight_analyze/0.3_0.5_0.2/au_169473.xlsx","au_169473")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HYPERLINK("./new_k5/query_cmdrels_weight_analyze/0.3_0.5_0.2/au_169516.xlsx","au_169516")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HYPERLINK("./new_k5/query_cmdrels_weight_analyze/0.3_0.5_0.2/au_174292.xlsx","au_174292")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HYPERLINK("./new_k5/query_cmdrels_weight_analyze/0.3_0.5_0.2/au_178481.xlsx","au_178481")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HYPERLINK("./new_k5/query_cmdrels_weight_analyze/0.3_0.5_0.2/au_180925.xlsx","au_180925")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HYPERLINK("./new_k5/query_cmdrels_weight_analyze/0.3_0.5_0.2/au_187888.xlsx","au_187888")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HYPERLINK("./new_k5/query_cmdrels_weight_analyze/0.3_0.5_0.2/au_191390.xlsx","au_191390")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HYPERLINK("./new_k5/query_cmdrels_weight_analyze/0.3_0.5_0.2/au_192798.xlsx","au_192798")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HYPERLINK("./new_k5/query_cmdrels_weight_analyze/0.3_0.5_0.2/au_201775.xlsx","au_201775")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HYPERLINK("./new_k5/query_cmdrels_weight_analyze/0.3_0.5_0.2/au_204166.xlsx","au_204166")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HYPERLINK("./new_k5/query_cmdrels_weight_analyze/0.3_0.5_0.2/au_207447.xlsx","au_207447")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HYPERLINK("./new_k5/query_cmdrels_weight_analyze/0.3_0.5_0.2/au_210680.xlsx","au_210680")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HYPERLINK("./new_k5/query_cmdrels_weight_analyze/0.3_0.5_0.2/au_214246.xlsx","au_214246")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HYPERLINK("./new_k5/query_cmdrels_weight_analyze/0.3_0.5_0.2/au_214643.xlsx","au_214643")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HYPERLINK("./new_k5/query_cmdrels_weight_analyze/0.3_0.5_0.2/au_2194.xlsx","au_2194")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HYPERLINK("./new_k5/query_cmdrels_weight_analyze/0.3_0.5_0.2/au_221962.xlsx","au_221962")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HYPERLINK("./new_k5/query_cmdrels_weight_analyze/0.3_0.5_0.2/au_22608.xlsx","au_22608")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HYPERLINK("./new_k5/query_cmdrels_weight_analyze/0.3_0.5_0.2/au_230698.xlsx","au_230698")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HYPERLINK("./new_k5/query_cmdrels_weight_analyze/0.3_0.5_0.2/au_232442.xlsx","au_232442")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HYPERLINK("./new_k5/query_cmdrels_weight_analyze/0.3_0.5_0.2/au_233378.xlsx","au_233378")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HYPERLINK("./new_k5/query_cmdrels_weight_analyze/0.3_0.5_0.2/au_24027.xlsx","au_24027")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HYPERLINK("./new_k5/query_cmdrels_weight_analyze/0.3_0.5_0.2/au_246647.xlsx","au_246647")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HYPERLINK("./new_k5/query_cmdrels_weight_analyze/0.3_0.5_0.2/au_254424.xlsx","au_254424")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HYPERLINK("./new_k5/query_cmdrels_weight_analyze/0.3_0.5_0.2/au_255890.xlsx","au_255890")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HYPERLINK("./new_k5/query_cmdrels_weight_analyze/0.3_0.5_0.2/au_257248.xlsx","au_257248")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HYPERLINK("./new_k5/query_cmdrels_weight_analyze/0.3_0.5_0.2/au_259354.xlsx","au_259354")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HYPERLINK("./new_k5/query_cmdrels_weight_analyze/0.3_0.5_0.2/au_263378.xlsx","au_263378")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HYPERLINK("./new_k5/query_cmdrels_weight_analyze/0.3_0.5_0.2/au_264215.xlsx","au_264215")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HYPERLINK("./new_k5/query_cmdrels_weight_analyze/0.3_0.5_0.2/au_265176.xlsx","au_265176")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HYPERLINK("./new_k5/query_cmdrels_weight_analyze/0.3_0.5_0.2/au_275704.xlsx","au_275704")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HYPERLINK("./new_k5/query_cmdrels_weight_analyze/0.3_0.5_0.2/au_276669.xlsx","au_276669")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HYPERLINK("./new_k5/query_cmdrels_weight_analyze/0.3_0.5_0.2/au_277565.xlsx","au_277565")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HYPERLINK("./new_k5/query_cmdrels_weight_analyze/0.3_0.5_0.2/au_278403.xlsx","au_278403")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HYPERLINK("./new_k5/query_cmdrels_weight_analyze/0.3_0.5_0.2/au_28039.xlsx","au_28039")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HYPERLINK("./new_k5/query_cmdrels_weight_analyze/0.3_0.5_0.2/au_281509.xlsx","au_281509")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HYPERLINK("./new_k5/query_cmdrels_weight_analyze/0.3_0.5_0.2/au_282806.xlsx","au_282806")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HYPERLINK("./new_k5/query_cmdrels_weight_analyze/0.3_0.5_0.2/au_283559.xlsx","au_283559")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HYPERLINK("./new_k5/query_cmdrels_weight_analyze/0.3_0.5_0.2/au_285539.xlsx","au_285539")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HYPERLINK("./new_k5/query_cmdrels_weight_analyze/0.3_0.5_0.2/au_287532.xlsx","au_287532")</f>
        <v>au_287532</v>
      </c>
      <c r="B86">
        <v>0</v>
      </c>
      <c r="C86">
        <v>0</v>
      </c>
      <c r="D86">
        <v>0</v>
      </c>
      <c r="E86">
        <v>0.5</v>
      </c>
      <c r="F86">
        <v>0</v>
      </c>
      <c r="G86">
        <v>0.5</v>
      </c>
    </row>
    <row r="87" spans="1:7" x14ac:dyDescent="0.15">
      <c r="A87" t="str">
        <f>HYPERLINK("./new_k5/query_cmdrels_weight_analyze/0.3_0.5_0.2/au_294257.xlsx","au_294257")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HYPERLINK("./new_k5/query_cmdrels_weight_analyze/0.3_0.5_0.2/au_296155.xlsx","au_296155")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HYPERLINK("./new_k5/query_cmdrels_weight_analyze/0.3_0.5_0.2/au_299975.xlsx","au_299975")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HYPERLINK("./new_k5/query_cmdrels_weight_analyze/0.3_0.5_0.2/au_301096.xlsx","au_301096")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HYPERLINK("./new_k5/query_cmdrels_weight_analyze/0.3_0.5_0.2/au_303593.xlsx","au_303593")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HYPERLINK("./new_k5/query_cmdrels_weight_analyze/0.3_0.5_0.2/au_303849.xlsx","au_303849")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HYPERLINK("./new_k5/query_cmdrels_weight_analyze/0.3_0.5_0.2/au_307541.xlsx","au_307541")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HYPERLINK("./new_k5/query_cmdrels_weight_analyze/0.3_0.5_0.2/au_307688.xlsx","au_307688")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HYPERLINK("./new_k5/query_cmdrels_weight_analyze/0.3_0.5_0.2/au_309047.xlsx","au_309047")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HYPERLINK("./new_k5/query_cmdrels_weight_analyze/0.3_0.5_0.2/au_311558.xlsx","au_311558")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HYPERLINK("./new_k5/query_cmdrels_weight_analyze/0.3_0.5_0.2/au_318973.xlsx","au_318973")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HYPERLINK("./new_k5/query_cmdrels_weight_analyze/0.3_0.5_0.2/au_3205.xlsx","au_3205")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HYPERLINK("./new_k5/query_cmdrels_weight_analyze/0.3_0.5_0.2/au_323131.xlsx","au_323131")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HYPERLINK("./new_k5/query_cmdrels_weight_analyze/0.3_0.5_0.2/au_323392.xlsx","au_323392")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HYPERLINK("./new_k5/query_cmdrels_weight_analyze/0.3_0.5_0.2/au_325368.xlsx","au_325368")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HYPERLINK("./new_k5/query_cmdrels_weight_analyze/0.3_0.5_0.2/au_328162.xlsx","au_328162")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HYPERLINK("./new_k5/query_cmdrels_weight_analyze/0.3_0.5_0.2/au_330148.xlsx","au_330148")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HYPERLINK("./new_k5/query_cmdrels_weight_analyze/0.3_0.5_0.2/au_332315.xlsx","au_332315")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HYPERLINK("./new_k5/query_cmdrels_weight_analyze/0.3_0.5_0.2/au_334081.xlsx","au_334081")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HYPERLINK("./new_k5/query_cmdrels_weight_analyze/0.3_0.5_0.2/au_34077.xlsx","au_34077")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HYPERLINK("./new_k5/query_cmdrels_weight_analyze/0.3_0.5_0.2/au_341428.xlsx","au_341428")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HYPERLINK("./new_k5/query_cmdrels_weight_analyze/0.3_0.5_0.2/au_341584.xlsx","au_341584")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HYPERLINK("./new_k5/query_cmdrels_weight_analyze/0.3_0.5_0.2/au_346864.xlsx","au_346864")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HYPERLINK("./new_k5/query_cmdrels_weight_analyze/0.3_0.5_0.2/au_351765.xlsx","au_351765")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HYPERLINK("./new_k5/query_cmdrels_weight_analyze/0.3_0.5_0.2/au_35922.xlsx","au_35922")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HYPERLINK("./new_k5/query_cmdrels_weight_analyze/0.3_0.5_0.2/au_359856.xlsx","au_359856")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HYPERLINK("./new_k5/query_cmdrels_weight_analyze/0.3_0.5_0.2/au_360423.xlsx","au_360423")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HYPERLINK("./new_k5/query_cmdrels_weight_analyze/0.3_0.5_0.2/au_36287.xlsx","au_36287")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HYPERLINK("./new_k5/query_cmdrels_weight_analyze/0.3_0.5_0.2/au_366742.xlsx","au_366742")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HYPERLINK("./new_k5/query_cmdrels_weight_analyze/0.3_0.5_0.2/au_377937.xlsx","au_377937")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HYPERLINK("./new_k5/query_cmdrels_weight_analyze/0.3_0.5_0.2/au_383997.xlsx","au_383997")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HYPERLINK("./new_k5/query_cmdrels_weight_analyze/0.3_0.5_0.2/au_3883.xlsx","au_3883")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HYPERLINK("./new_k5/query_cmdrels_weight_analyze/0.3_0.5_0.2/au_396883.xlsx","au_396883")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HYPERLINK("./new_k5/query_cmdrels_weight_analyze/0.3_0.5_0.2/au_39760.xlsx","au_39760")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HYPERLINK("./new_k5/query_cmdrels_weight_analyze/0.3_0.5_0.2/au_398818.xlsx","au_398818")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HYPERLINK("./new_k5/query_cmdrels_weight_analyze/0.3_0.5_0.2/au_400807.xlsx","au_400807")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HYPERLINK("./new_k5/query_cmdrels_weight_analyze/0.3_0.5_0.2/au_408611.xlsx","au_408611")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HYPERLINK("./new_k5/query_cmdrels_weight_analyze/0.3_0.5_0.2/au_414737.xlsx","au_414737")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HYPERLINK("./new_k5/query_cmdrels_weight_analyze/0.3_0.5_0.2/au_420722.xlsx","au_420722")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HYPERLINK("./new_k5/query_cmdrels_weight_analyze/0.3_0.5_0.2/au_423942.xlsx","au_423942")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HYPERLINK("./new_k5/query_cmdrels_weight_analyze/0.3_0.5_0.2/au_430382.xlsx","au_430382")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HYPERLINK("./new_k5/query_cmdrels_weight_analyze/0.3_0.5_0.2/au_432836.xlsx","au_432836")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HYPERLINK("./new_k5/query_cmdrels_weight_analyze/0.3_0.5_0.2/au_440326.xlsx","au_440326")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HYPERLINK("./new_k5/query_cmdrels_weight_analyze/0.3_0.5_0.2/au_442914.xlsx","au_442914")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HYPERLINK("./new_k5/query_cmdrels_weight_analyze/0.3_0.5_0.2/au_443227.xlsx","au_443227")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</v>
      </c>
    </row>
    <row r="132" spans="1:7" x14ac:dyDescent="0.15">
      <c r="A132" t="str">
        <f>HYPERLINK("./new_k5/query_cmdrels_weight_analyze/0.3_0.5_0.2/au_44534.xlsx","au_44534")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HYPERLINK("./new_k5/query_cmdrels_weight_analyze/0.3_0.5_0.2/au_451805.xlsx","au_451805")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HYPERLINK("./new_k5/query_cmdrels_weight_analyze/0.3_0.5_0.2/au_464264.xlsx","au_464264")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HYPERLINK("./new_k5/query_cmdrels_weight_analyze/0.3_0.5_0.2/au_468808.xlsx","au_468808")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HYPERLINK("./new_k5/query_cmdrels_weight_analyze/0.3_0.5_0.2/au_469143.xlsx","au_469143")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HYPERLINK("./new_k5/query_cmdrels_weight_analyze/0.3_0.5_0.2/au_470237.xlsx","au_470237")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HYPERLINK("./new_k5/query_cmdrels_weight_analyze/0.3_0.5_0.2/au_473037.xlsx","au_473037")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HYPERLINK("./new_k5/query_cmdrels_weight_analyze/0.3_0.5_0.2/au_48362.xlsx","au_48362")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HYPERLINK("./new_k5/query_cmdrels_weight_analyze/0.3_0.5_0.2/au_488435.xlsx","au_488435")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HYPERLINK("./new_k5/query_cmdrels_weight_analyze/0.3_0.5_0.2/au_493826.xlsx","au_493826")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HYPERLINK("./new_k5/query_cmdrels_weight_analyze/0.3_0.5_0.2/au_502110.xlsx","au_502110")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HYPERLINK("./new_k5/query_cmdrels_weight_analyze/0.3_0.5_0.2/au_50344.xlsx","au_50344")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HYPERLINK("./new_k5/query_cmdrels_weight_analyze/0.3_0.5_0.2/au_511467.xlsx","au_511467")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HYPERLINK("./new_k5/query_cmdrels_weight_analyze/0.3_0.5_0.2/au_513046.xlsx","au_513046")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HYPERLINK("./new_k5/query_cmdrels_weight_analyze/0.3_0.5_0.2/au_517354.xlsx","au_517354")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HYPERLINK("./new_k5/query_cmdrels_weight_analyze/0.3_0.5_0.2/au_522431.xlsx","au_522431")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HYPERLINK("./new_k5/query_cmdrels_weight_analyze/0.3_0.5_0.2/au_52773.xlsx","au_52773")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HYPERLINK("./new_k5/query_cmdrels_weight_analyze/0.3_0.5_0.2/au_528411.xlsx","au_528411")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HYPERLINK("./new_k5/query_cmdrels_weight_analyze/0.3_0.5_0.2/au_53263.xlsx","au_53263")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HYPERLINK("./new_k5/query_cmdrels_weight_analyze/0.3_0.5_0.2/au_53444.xlsx","au_53444")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HYPERLINK("./new_k5/query_cmdrels_weight_analyze/0.3_0.5_0.2/au_538208.xlsx","au_538208")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HYPERLINK("./new_k5/query_cmdrels_weight_analyze/0.3_0.5_0.2/au_53822.xlsx","au_53822")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HYPERLINK("./new_k5/query_cmdrels_weight_analyze/0.3_0.5_0.2/au_539243.xlsx","au_539243")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HYPERLINK("./new_k5/query_cmdrels_weight_analyze/0.3_0.5_0.2/au_558280.xlsx","au_558280")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HYPERLINK("./new_k5/query_cmdrels_weight_analyze/0.3_0.5_0.2/au_558669.xlsx","au_558669")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HYPERLINK("./new_k5/query_cmdrels_weight_analyze/0.3_0.5_0.2/au_55868.xlsx","au_55868")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HYPERLINK("./new_k5/query_cmdrels_weight_analyze/0.3_0.5_0.2/au_561.xlsx","au_561")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HYPERLINK("./new_k5/query_cmdrels_weight_analyze/0.3_0.5_0.2/au_564567.xlsx","au_564567")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HYPERLINK("./new_k5/query_cmdrels_weight_analyze/0.3_0.5_0.2/au_57994.xlsx","au_57994")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HYPERLINK("./new_k5/query_cmdrels_weight_analyze/0.3_0.5_0.2/au_589210.xlsx","au_589210")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HYPERLINK("./new_k5/query_cmdrels_weight_analyze/0.3_0.5_0.2/au_5911.xlsx","au_5911")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HYPERLINK("./new_k5/query_cmdrels_weight_analyze/0.3_0.5_0.2/au_59356.xlsx","au_59356")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HYPERLINK("./new_k5/query_cmdrels_weight_analyze/0.3_0.5_0.2/au_609850.xlsx","au_609850")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HYPERLINK("./new_k5/query_cmdrels_weight_analyze/0.3_0.5_0.2/au_61408.xlsx","au_61408")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HYPERLINK("./new_k5/query_cmdrels_weight_analyze/0.3_0.5_0.2/au_617850.xlsx","au_617850")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HYPERLINK("./new_k5/query_cmdrels_weight_analyze/0.3_0.5_0.2/au_62073.xlsx","au_62073")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HYPERLINK("./new_k5/query_cmdrels_weight_analyze/0.3_0.5_0.2/au_620930.xlsx","au_620930")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HYPERLINK("./new_k5/query_cmdrels_weight_analyze/0.3_0.5_0.2/au_62492.xlsx","au_62492")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HYPERLINK("./new_k5/query_cmdrels_weight_analyze/0.3_0.5_0.2/au_626078.xlsx","au_626078")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HYPERLINK("./new_k5/query_cmdrels_weight_analyze/0.3_0.5_0.2/au_636944.xlsx","au_636944")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HYPERLINK("./new_k5/query_cmdrels_weight_analyze/0.3_0.5_0.2/au_648603.xlsx","au_648603")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HYPERLINK("./new_k5/query_cmdrels_weight_analyze/0.3_0.5_0.2/au_65331.xlsx","au_65331")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HYPERLINK("./new_k5/query_cmdrels_weight_analyze/0.3_0.5_0.2/au_66000.xlsx","au_66000")</f>
        <v>au_66000</v>
      </c>
      <c r="B174">
        <v>0</v>
      </c>
      <c r="C174">
        <v>0</v>
      </c>
      <c r="D174">
        <v>0</v>
      </c>
      <c r="E174">
        <v>0.5</v>
      </c>
      <c r="F174">
        <v>0</v>
      </c>
      <c r="G174">
        <v>0.5</v>
      </c>
    </row>
    <row r="175" spans="1:7" x14ac:dyDescent="0.15">
      <c r="A175" t="str">
        <f>HYPERLINK("./new_k5/query_cmdrels_weight_analyze/0.3_0.5_0.2/au_660846.xlsx","au_660846")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HYPERLINK("./new_k5/query_cmdrels_weight_analyze/0.3_0.5_0.2/au_662935.xlsx","au_662935")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HYPERLINK("./new_k5/query_cmdrels_weight_analyze/0.3_0.5_0.2/au_67663.xlsx","au_67663")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HYPERLINK("./new_k5/query_cmdrels_weight_analyze/0.3_0.5_0.2/au_68028.xlsx","au_68028")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HYPERLINK("./new_k5/query_cmdrels_weight_analyze/0.3_0.5_0.2/au_681312.xlsx","au_681312")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HYPERLINK("./new_k5/query_cmdrels_weight_analyze/0.3_0.5_0.2/au_686239.xlsx","au_686239")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HYPERLINK("./new_k5/query_cmdrels_weight_analyze/0.3_0.5_0.2/au_68809.xlsx","au_68809")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HYPERLINK("./new_k5/query_cmdrels_weight_analyze/0.3_0.5_0.2/au_69556.xlsx","au_69556")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HYPERLINK("./new_k5/query_cmdrels_weight_analyze/0.3_0.5_0.2/au_698993.xlsx","au_698993")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HYPERLINK("./new_k5/query_cmdrels_weight_analyze/0.3_0.5_0.2/au_707881.xlsx","au_707881")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HYPERLINK("./new_k5/query_cmdrels_weight_analyze/0.3_0.5_0.2/au_709594.xlsx","au_709594")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HYPERLINK("./new_k5/query_cmdrels_weight_analyze/0.3_0.5_0.2/au_71309.xlsx","au_71309")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HYPERLINK("./new_k5/query_cmdrels_weight_analyze/0.3_0.5_0.2/au_7138.xlsx","au_7138")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HYPERLINK("./new_k5/query_cmdrels_weight_analyze/0.3_0.5_0.2/au_72549.xlsx","au_72549")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HYPERLINK("./new_k5/query_cmdrels_weight_analyze/0.3_0.5_0.2/au_740805.xlsx","au_740805")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HYPERLINK("./new_k5/query_cmdrels_weight_analyze/0.3_0.5_0.2/au_760796.xlsx","au_760796")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HYPERLINK("./new_k5/query_cmdrels_weight_analyze/0.3_0.5_0.2/au_762846.xlsx","au_762846")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HYPERLINK("./new_k5/query_cmdrels_weight_analyze/0.3_0.5_0.2/au_767786.xlsx","au_767786")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HYPERLINK("./new_k5/query_cmdrels_weight_analyze/0.3_0.5_0.2/au_778906.xlsx","au_778906")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HYPERLINK("./new_k5/query_cmdrels_weight_analyze/0.3_0.5_0.2/au_818929.xlsx","au_818929")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HYPERLINK("./new_k5/query_cmdrels_weight_analyze/0.3_0.5_0.2/au_844876.xlsx","au_844876")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HYPERLINK("./new_k5/query_cmdrels_weight_analyze/0.3_0.5_0.2/au_85318.xlsx","au_85318")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HYPERLINK("./new_k5/query_cmdrels_weight_analyze/0.3_0.5_0.2/au_854332.xlsx","au_854332")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HYPERLINK("./new_k5/query_cmdrels_weight_analyze/0.3_0.5_0.2/au_854373.xlsx","au_854373")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HYPERLINK("./new_k5/query_cmdrels_weight_analyze/0.3_0.5_0.2/au_86843.xlsx","au_86843")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HYPERLINK("./new_k5/query_cmdrels_weight_analyze/0.3_0.5_0.2/au_88108.xlsx","au_88108")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HYPERLINK("./new_k5/query_cmdrels_weight_analyze/0.3_0.5_0.2/au_90214.xlsx","au_90214")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HYPERLINK("./new_k5/query_cmdrels_weight_analyze/0.3_0.5_0.2/au_90339.xlsx","au_90339")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HYPERLINK("./new_k5/query_cmdrels_weight_analyze/0.3_0.5_0.2/au_91286.xlsx","au_91286")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HYPERLINK("./new_k5/query_cmdrels_weight_analyze/0.3_0.5_0.2/au_9135.xlsx","au_9135")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HYPERLINK("./new_k5/query_cmdrels_weight_analyze/0.3_0.5_0.2/au_935569.xlsx","au_935569")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HYPERLINK("./new_k5/query_cmdrels_weight_analyze/0.3_0.5_0.2/au_97936.xlsx","au_97936")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HYPERLINK("./new_k5/query_cmdrels_weight_analyze/0.3_0.5_0.2/so_10235778.xlsx","so_10235778")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HYPERLINK("./new_k5/query_cmdrels_weight_analyze/0.3_0.5_0.2/so_1045910.xlsx","so_1045910")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HYPERLINK("./new_k5/query_cmdrels_weight_analyze/0.3_0.5_0.2/so_10557360.xlsx","so_10557360")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HYPERLINK("./new_k5/query_cmdrels_weight_analyze/0.3_0.5_0.2/so_1058047.xlsx","so_1058047")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HYPERLINK("./new_k5/query_cmdrels_weight_analyze/0.3_0.5_0.2/so_10829402.xlsx","so_10829402")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HYPERLINK("./new_k5/query_cmdrels_weight_analyze/0.3_0.5_0.2/so_1088098.xlsx","so_1088098")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HYPERLINK("./new_k5/query_cmdrels_weight_analyze/0.3_0.5_0.2/so_10990949.xlsx","so_10990949")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HYPERLINK("./new_k5/query_cmdrels_weight_analyze/0.3_0.5_0.2/so_11211705.xlsx","so_11211705")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HYPERLINK("./new_k5/query_cmdrels_weight_analyze/0.3_0.5_0.2/so_112932.xlsx","so_112932")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HYPERLINK("./new_k5/query_cmdrels_weight_analyze/0.3_0.5_0.2/so_11392189.xlsx","so_11392189")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HYPERLINK("./new_k5/query_cmdrels_weight_analyze/0.3_0.5_0.2/so_1183183.xlsx","so_1183183")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HYPERLINK("./new_k5/query_cmdrels_weight_analyze/0.3_0.5_0.2/so_1194882.xlsx","so_1194882")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HYPERLINK("./new_k5/query_cmdrels_weight_analyze/0.3_0.5_0.2/so_12120935.xlsx","so_12120935")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HYPERLINK("./new_k5/query_cmdrels_weight_analyze/0.3_0.5_0.2/so_12313384.xlsx","so_12313384")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HYPERLINK("./new_k5/query_cmdrels_weight_analyze/0.3_0.5_0.2/so_12392598.xlsx","so_12392598")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HYPERLINK("./new_k5/query_cmdrels_weight_analyze/0.3_0.5_0.2/so_1241801.xlsx","so_1241801")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HYPERLINK("./new_k5/query_cmdrels_weight_analyze/0.3_0.5_0.2/so_12522269.xlsx","so_12522269")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HYPERLINK("./new_k5/query_cmdrels_weight_analyze/0.3_0.5_0.2/so_1293907.xlsx","so_1293907")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HYPERLINK("./new_k5/query_cmdrels_weight_analyze/0.3_0.5_0.2/so_13428910.xlsx","so_13428910")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HYPERLINK("./new_k5/query_cmdrels_weight_analyze/0.3_0.5_0.2/so_135688.xlsx","so_135688")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HYPERLINK("./new_k5/query_cmdrels_weight_analyze/0.3_0.5_0.2/so_13778273.xlsx","so_13778273")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HYPERLINK("./new_k5/query_cmdrels_weight_analyze/0.3_0.5_0.2/so_1405611.xlsx","so_1405611")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HYPERLINK("./new_k5/query_cmdrels_weight_analyze/0.3_0.5_0.2/so_14300794.xlsx","so_14300794")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HYPERLINK("./new_k5/query_cmdrels_weight_analyze/0.3_0.5_0.2/so_143791.xlsx","so_143791")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HYPERLINK("./new_k5/query_cmdrels_weight_analyze/0.3_0.5_0.2/so_14750650.xlsx","so_14750650")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HYPERLINK("./new_k5/query_cmdrels_weight_analyze/0.3_0.5_0.2/so_14978411.xlsx","so_14978411")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HYPERLINK("./new_k5/query_cmdrels_weight_analyze/0.3_0.5_0.2/so_15236308.xlsx","so_15236308")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HYPERLINK("./new_k5/query_cmdrels_weight_analyze/0.3_0.5_0.2/so_15286947.xlsx","so_15286947")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HYPERLINK("./new_k5/query_cmdrels_weight_analyze/0.3_0.5_0.2/so_15402770.xlsx","so_15402770")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HYPERLINK("./new_k5/query_cmdrels_weight_analyze/0.3_0.5_0.2/so_1570262.xlsx","so_1570262")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HYPERLINK("./new_k5/query_cmdrels_weight_analyze/0.3_0.5_0.2/so_1583219.xlsx","so_1583219")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HYPERLINK("./new_k5/query_cmdrels_weight_analyze/0.3_0.5_0.2/so_15872543.xlsx","so_15872543")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HYPERLINK("./new_k5/query_cmdrels_weight_analyze/0.3_0.5_0.2/so_16038087.xlsx","so_16038087")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HYPERLINK("./new_k5/query_cmdrels_weight_analyze/0.3_0.5_0.2/so_16212656.xlsx","so_16212656")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HYPERLINK("./new_k5/query_cmdrels_weight_analyze/0.3_0.5_0.2/so_16575419.xlsx","so_16575419")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HYPERLINK("./new_k5/query_cmdrels_weight_analyze/0.3_0.5_0.2/so_17582768.xlsx","so_17582768")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HYPERLINK("./new_k5/query_cmdrels_weight_analyze/0.3_0.5_0.2/so_17607612.xlsx","so_17607612")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HYPERLINK("./new_k5/query_cmdrels_weight_analyze/0.3_0.5_0.2/so_17829785.xlsx","so_17829785")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HYPERLINK("./new_k5/query_cmdrels_weight_analyze/0.3_0.5_0.2/so_1839841.xlsx","so_1839841")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HYPERLINK("./new_k5/query_cmdrels_weight_analyze/0.3_0.5_0.2/so_18468716.xlsx","so_18468716")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HYPERLINK("./new_k5/query_cmdrels_weight_analyze/0.3_0.5_0.2/so_19196105.xlsx","so_19196105")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HYPERLINK("./new_k5/query_cmdrels_weight_analyze/0.3_0.5_0.2/so_19482123.xlsx","so_19482123")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HYPERLINK("./new_k5/query_cmdrels_weight_analyze/0.3_0.5_0.2/so_1975849.xlsx","so_1975849")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HYPERLINK("./new_k5/query_cmdrels_weight_analyze/0.3_0.5_0.2/so_212528.xlsx","so_212528")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HYPERLINK("./new_k5/query_cmdrels_weight_analyze/0.3_0.5_0.2/so_21620406.xlsx","so_21620406")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HYPERLINK("./new_k5/query_cmdrels_weight_analyze/0.3_0.5_0.2/so_23509348.xlsx","so_23509348")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HYPERLINK("./new_k5/query_cmdrels_weight_analyze/0.3_0.5_0.2/so_24058544.xlsx","so_24058544")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HYPERLINK("./new_k5/query_cmdrels_weight_analyze/0.3_0.5_0.2/so_24283097.xlsx","so_24283097")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HYPERLINK("./new_k5/query_cmdrels_weight_analyze/0.3_0.5_0.2/so_26256279.xlsx","so_26256279")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HYPERLINK("./new_k5/query_cmdrels_weight_analyze/0.3_0.5_0.2/so_26331651.xlsx","so_26331651")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HYPERLINK("./new_k5/query_cmdrels_weight_analyze/0.3_0.5_0.2/so_26988262.xlsx","so_26988262")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HYPERLINK("./new_k5/query_cmdrels_weight_analyze/0.3_0.5_0.2/so_27238411.xlsx","so_27238411")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HYPERLINK("./new_k5/query_cmdrels_weight_analyze/0.3_0.5_0.2/so_27943059.xlsx","so_27943059")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HYPERLINK("./new_k5/query_cmdrels_weight_analyze/0.3_0.5_0.2/so_28869004.xlsx","so_28869004")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HYPERLINK("./new_k5/query_cmdrels_weight_analyze/0.3_0.5_0.2/so_2973624.xlsx","so_2973624")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HYPERLINK("./new_k5/query_cmdrels_weight_analyze/0.3_0.5_0.2/so_30177455.xlsx","so_30177455")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HYPERLINK("./new_k5/query_cmdrels_weight_analyze/0.3_0.5_0.2/so_30251889.xlsx","so_30251889")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HYPERLINK("./new_k5/query_cmdrels_weight_analyze/0.3_0.5_0.2/so_305035.xlsx","so_305035")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HYPERLINK("./new_k5/query_cmdrels_weight_analyze/0.3_0.5_0.2/so_36249744.xlsx","so_36249744")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HYPERLINK("./new_k5/query_cmdrels_weight_analyze/0.3_0.5_0.2/so_3643848.xlsx","so_3643848")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HYPERLINK("./new_k5/query_cmdrels_weight_analyze/0.3_0.5_0.2/so_3667329.xlsx","so_3667329")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HYPERLINK("./new_k5/query_cmdrels_weight_analyze/0.3_0.5_0.2/so_369758.xlsx","so_369758")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HYPERLINK("./new_k5/query_cmdrels_weight_analyze/0.3_0.5_0.2/so_3756323.xlsx","so_3756323")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HYPERLINK("./new_k5/query_cmdrels_weight_analyze/0.3_0.5_0.2/so_3767267.xlsx","so_3767267")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HYPERLINK("./new_k5/query_cmdrels_weight_analyze/0.3_0.5_0.2/so_3833578.xlsx","so_3833578")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HYPERLINK("./new_k5/query_cmdrels_weight_analyze/0.3_0.5_0.2/so_3891076.xlsx","so_3891076")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HYPERLINK("./new_k5/query_cmdrels_weight_analyze/0.3_0.5_0.2/so_3963085.xlsx","so_3963085")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HYPERLINK("./new_k5/query_cmdrels_weight_analyze/0.3_0.5_0.2/so_4325216.xlsx","so_4325216")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HYPERLINK("./new_k5/query_cmdrels_weight_analyze/0.3_0.5_0.2/so_448005.xlsx","so_448005")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HYPERLINK("./new_k5/query_cmdrels_weight_analyze/0.3_0.5_0.2/so_4921879.xlsx","so_4921879")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HYPERLINK("./new_k5/query_cmdrels_weight_analyze/0.3_0.5_0.2/so_4922943.xlsx","so_4922943")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HYPERLINK("./new_k5/query_cmdrels_weight_analyze/0.3_0.5_0.2/so_5119946.xlsx","so_5119946")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HYPERLINK("./new_k5/query_cmdrels_weight_analyze/0.3_0.5_0.2/so_5164985.xlsx","so_5164985")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HYPERLINK("./new_k5/query_cmdrels_weight_analyze/0.3_0.5_0.2/so_5306153.xlsx","so_5306153")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HYPERLINK("./new_k5/query_cmdrels_weight_analyze/0.3_0.5_0.2/so_5566310.xlsx","so_5566310")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HYPERLINK("./new_k5/query_cmdrels_weight_analyze/0.3_0.5_0.2/so_5927369.xlsx","so_5927369")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HYPERLINK("./new_k5/query_cmdrels_weight_analyze/0.3_0.5_0.2/so_5947742.xlsx","so_5947742")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HYPERLINK("./new_k5/query_cmdrels_weight_analyze/0.3_0.5_0.2/so_614795.xlsx","so_614795")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HYPERLINK("./new_k5/query_cmdrels_weight_analyze/0.3_0.5_0.2/so_6207573.xlsx","so_6207573")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HYPERLINK("./new_k5/query_cmdrels_weight_analyze/0.3_0.5_0.2/so_6283167.xlsx","so_6283167")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HYPERLINK("./new_k5/query_cmdrels_weight_analyze/0.3_0.5_0.2/so_6329505.xlsx","so_6329505")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HYPERLINK("./new_k5/query_cmdrels_weight_analyze/0.3_0.5_0.2/so_6423532.xlsx","so_6423532")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HYPERLINK("./new_k5/query_cmdrels_weight_analyze/0.3_0.5_0.2/so_669438.xlsx","so_669438")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HYPERLINK("./new_k5/query_cmdrels_weight_analyze/0.3_0.5_0.2/so_7052875.xlsx","so_7052875")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HYPERLINK("./new_k5/query_cmdrels_weight_analyze/0.3_0.5_0.2/so_7221757.xlsx","so_7221757")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HYPERLINK("./new_k5/query_cmdrels_weight_analyze/0.3_0.5_0.2/so_750604.xlsx","so_750604")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HYPERLINK("./new_k5/query_cmdrels_weight_analyze/0.3_0.5_0.2/so_7575267.xlsx","so_7575267")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HYPERLINK("./new_k5/query_cmdrels_weight_analyze/0.3_0.5_0.2/so_7698488.xlsx","so_7698488")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HYPERLINK("./new_k5/query_cmdrels_weight_analyze/0.3_0.5_0.2/so_801095.xlsx","so_801095")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HYPERLINK("./new_k5/query_cmdrels_weight_analyze/0.3_0.5_0.2/so_8249705.xlsx","so_8249705")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HYPERLINK("./new_k5/query_cmdrels_weight_analyze/0.3_0.5_0.2/so_8423541.xlsx","so_8423541")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HYPERLINK("./new_k5/query_cmdrels_weight_analyze/0.3_0.5_0.2/so_8654051.xlsx","so_8654051")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HYPERLINK("./new_k5/query_cmdrels_weight_analyze/0.3_0.5_0.2/so_890262.xlsx","so_890262")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HYPERLINK("./new_k5/query_cmdrels_weight_analyze/0.3_0.5_0.2/so_893585.xlsx","so_893585")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HYPERLINK("./new_k5/query_cmdrels_weight_analyze/0.3_0.5_0.2/so_9223460.xlsx","so_9223460")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HYPERLINK("./new_k5/query_cmdrels_weight_analyze/0.3_0.5_0.2/so_9245638.xlsx","so_9245638")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HYPERLINK("./new_k5/query_cmdrels_weight_analyze/0.3_0.5_0.2/so_9304953.xlsx","so_9304953")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HYPERLINK("./new_k5/query_cmdrels_weight_analyze/0.3_0.5_0.2/so_9361816.xlsx","so_9361816")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HYPERLINK("./new_k5/query_cmdrels_weight_analyze/0.3_0.5_0.2/su_116617.xlsx","su_116617")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HYPERLINK("./new_k5/query_cmdrels_weight_analyze/0.3_0.5_0.2/su_120045.xlsx","su_120045")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HYPERLINK("./new_k5/query_cmdrels_weight_analyze/0.3_0.5_0.2/su_127863.xlsx","su_127863")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HYPERLINK("./new_k5/query_cmdrels_weight_analyze/0.3_0.5_0.2/su_135498.xlsx","su_135498")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HYPERLINK("./new_k5/query_cmdrels_weight_analyze/0.3_0.5_0.2/su_147027.xlsx","su_147027")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HYPERLINK("./new_k5/query_cmdrels_weight_analyze/0.3_0.5_0.2/su_151911.xlsx","su_151911")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HYPERLINK("./new_k5/query_cmdrels_weight_analyze/0.3_0.5_0.2/su_153415.xlsx","su_153415")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HYPERLINK("./new_k5/query_cmdrels_weight_analyze/0.3_0.5_0.2/su_156189.xlsx","su_156189")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HYPERLINK("./new_k5/query_cmdrels_weight_analyze/0.3_0.5_0.2/su_161531.xlsx","su_161531")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HYPERLINK("./new_k5/query_cmdrels_weight_analyze/0.3_0.5_0.2/su_204209.xlsx","su_204209")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HYPERLINK("./new_k5/query_cmdrels_weight_analyze/0.3_0.5_0.2/su_214390.xlsx","su_214390")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HYPERLINK("./new_k5/query_cmdrels_weight_analyze/0.3_0.5_0.2/su_215483.xlsx","su_215483")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HYPERLINK("./new_k5/query_cmdrels_weight_analyze/0.3_0.5_0.2/su_215504.xlsx","su_215504")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HYPERLINK("./new_k5/query_cmdrels_weight_analyze/0.3_0.5_0.2/su_227385.xlsx","su_227385")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HYPERLINK("./new_k5/query_cmdrels_weight_analyze/0.3_0.5_0.2/su_273254.xlsx","su_273254")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HYPERLINK("./new_k5/query_cmdrels_weight_analyze/0.3_0.5_0.2/su_294161.xlsx","su_294161")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HYPERLINK("./new_k5/query_cmdrels_weight_analyze/0.3_0.5_0.2/su_302396.xlsx","su_302396")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HYPERLINK("./new_k5/query_cmdrels_weight_analyze/0.3_0.5_0.2/su_303981.xlsx","su_303981")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HYPERLINK("./new_k5/query_cmdrels_weight_analyze/0.3_0.5_0.2/su_305128.xlsx","su_305128")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HYPERLINK("./new_k5/query_cmdrels_weight_analyze/0.3_0.5_0.2/su_31512.xlsx","su_31512")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HYPERLINK("./new_k5/query_cmdrels_weight_analyze/0.3_0.5_0.2/su_380520.xlsx","su_380520")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HYPERLINK("./new_k5/query_cmdrels_weight_analyze/0.3_0.5_0.2/su_38981.xlsx","su_38981")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HYPERLINK("./new_k5/query_cmdrels_weight_analyze/0.3_0.5_0.2/su_437330.xlsx","su_437330")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HYPERLINK("./new_k5/query_cmdrels_weight_analyze/0.3_0.5_0.2/su_441379.xlsx","su_441379")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HYPERLINK("./new_k5/query_cmdrels_weight_analyze/0.3_0.5_0.2/su_462788.xlsx","su_462788")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HYPERLINK("./new_k5/query_cmdrels_weight_analyze/0.3_0.5_0.2/su_626606.xlsx","su_626606")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HYPERLINK("./new_k5/query_cmdrels_weight_analyze/0.3_0.5_0.2/su_634469.xlsx","su_634469")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HYPERLINK("./new_k5/query_cmdrels_weight_analyze/0.3_0.5_0.2/su_638616.xlsx","su_638616")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HYPERLINK("./new_k5/query_cmdrels_weight_analyze/0.3_0.5_0.2/su_678113.xlsx","su_678113")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HYPERLINK("./new_k5/query_cmdrels_weight_analyze/0.3_0.5_0.2/su_686394.xlsx","su_686394")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HYPERLINK("./new_k5/query_cmdrels_weight_analyze/0.3_0.5_0.2/su_716795.xlsx","su_716795")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HYPERLINK("./new_k5/query_cmdrels_weight_analyze/0.3_0.5_0.2/su_758463.xlsx","su_758463")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HYPERLINK("./new_k5/query_cmdrels_weight_analyze/0.3_0.5_0.2/su_766437.xlsx","su_766437")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HYPERLINK("./new_k5/query_cmdrels_weight_analyze/0.3_0.5_0.2/su_904001.xlsx","su_904001")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HYPERLINK("./new_k5/query_cmdrels_weight_analyze/0.3_0.5_0.2/ul_100959.xlsx","ul_100959")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HYPERLINK("./new_k5/query_cmdrels_weight_analyze/0.3_0.5_0.2/ul_101073.xlsx","ul_101073")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HYPERLINK("./new_k5/query_cmdrels_weight_analyze/0.3_0.5_0.2/ul_101237.xlsx","ul_101237")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HYPERLINK("./new_k5/query_cmdrels_weight_analyze/0.3_0.5_0.2/ul_102752.xlsx","ul_102752")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HYPERLINK("./new_k5/query_cmdrels_weight_analyze/0.3_0.5_0.2/ul_108174.xlsx","ul_108174")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HYPERLINK("./new_k5/query_cmdrels_weight_analyze/0.3_0.5_0.2/ul_109536.xlsx","ul_109536")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HYPERLINK("./new_k5/query_cmdrels_weight_analyze/0.3_0.5_0.2/ul_112050.xlsx","ul_112050")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HYPERLINK("./new_k5/query_cmdrels_weight_analyze/0.3_0.5_0.2/ul_116070.xlsx","ul_116070")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HYPERLINK("./new_k5/query_cmdrels_weight_analyze/0.3_0.5_0.2/ul_11851.xlsx","ul_11851")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HYPERLINK("./new_k5/query_cmdrels_weight_analyze/0.3_0.5_0.2/ul_119126.xlsx","ul_119126")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HYPERLINK("./new_k5/query_cmdrels_weight_analyze/0.3_0.5_0.2/ul_121718.xlsx","ul_121718")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HYPERLINK("./new_k5/query_cmdrels_weight_analyze/0.3_0.5_0.2/ul_12227.xlsx","ul_12227")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HYPERLINK("./new_k5/query_cmdrels_weight_analyze/0.3_0.5_0.2/ul_12453.xlsx","ul_12453")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HYPERLINK("./new_k5/query_cmdrels_weight_analyze/0.3_0.5_0.2/ul_12535.xlsx","ul_12535")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HYPERLINK("./new_k5/query_cmdrels_weight_analyze/0.3_0.5_0.2/ul_127066.xlsx","ul_127066")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HYPERLINK("./new_k5/query_cmdrels_weight_analyze/0.3_0.5_0.2/ul_128953.xlsx","ul_128953")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HYPERLINK("./new_k5/query_cmdrels_weight_analyze/0.3_0.5_0.2/ul_134829.xlsx","ul_134829")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HYPERLINK("./new_k5/query_cmdrels_weight_analyze/0.3_0.5_0.2/ul_136371.xlsx","ul_136371")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HYPERLINK("./new_k5/query_cmdrels_weight_analyze/0.3_0.5_0.2/ul_136884.xlsx","ul_136884")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HYPERLINK("./new_k5/query_cmdrels_weight_analyze/0.3_0.5_0.2/ul_138398.xlsx","ul_138398")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HYPERLINK("./new_k5/query_cmdrels_weight_analyze/0.3_0.5_0.2/ul_139271.xlsx","ul_139271")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HYPERLINK("./new_k5/query_cmdrels_weight_analyze/0.3_0.5_0.2/ul_140482.xlsx","ul_140482")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HYPERLINK("./new_k5/query_cmdrels_weight_analyze/0.3_0.5_0.2/ul_14191.xlsx","ul_14191")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HYPERLINK("./new_k5/query_cmdrels_weight_analyze/0.3_0.5_0.2/ul_145929.xlsx","ul_145929")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HYPERLINK("./new_k5/query_cmdrels_weight_analyze/0.3_0.5_0.2/ul_148985.xlsx","ul_148985")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HYPERLINK("./new_k5/query_cmdrels_weight_analyze/0.3_0.5_0.2/ul_15405.xlsx","ul_15405")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HYPERLINK("./new_k5/query_cmdrels_weight_analyze/0.3_0.5_0.2/ul_155551.xlsx","ul_155551")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HYPERLINK("./new_k5/query_cmdrels_weight_analyze/0.3_0.5_0.2/ul_159672.xlsx","ul_159672")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HYPERLINK("./new_k5/query_cmdrels_weight_analyze/0.3_0.5_0.2/ul_163845.xlsx","ul_163845")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HYPERLINK("./new_k5/query_cmdrels_weight_analyze/0.3_0.5_0.2/ul_16407.xlsx","ul_16407")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HYPERLINK("./new_k5/query_cmdrels_weight_analyze/0.3_0.5_0.2/ul_166558.xlsx","ul_166558")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HYPERLINK("./new_k5/query_cmdrels_weight_analyze/0.3_0.5_0.2/ul_171314.xlsx","ul_171314")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HYPERLINK("./new_k5/query_cmdrels_weight_analyze/0.3_0.5_0.2/ul_182032.xlsx","ul_182032")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HYPERLINK("./new_k5/query_cmdrels_weight_analyze/0.3_0.5_0.2/ul_19344.xlsx","ul_19344")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HYPERLINK("./new_k5/query_cmdrels_weight_analyze/0.3_0.5_0.2/ul_19369.xlsx","ul_19369")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HYPERLINK("./new_k5/query_cmdrels_weight_analyze/0.3_0.5_0.2/ul_19485.xlsx","ul_19485")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HYPERLINK("./new_k5/query_cmdrels_weight_analyze/0.3_0.5_0.2/ul_20370.xlsx","ul_20370")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HYPERLINK("./new_k5/query_cmdrels_weight_analyze/0.3_0.5_0.2/ul_211817.xlsx","ul_211817")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HYPERLINK("./new_k5/query_cmdrels_weight_analyze/0.3_0.5_0.2/ul_212925.xlsx","ul_212925")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HYPERLINK("./new_k5/query_cmdrels_weight_analyze/0.3_0.5_0.2/ul_21471.xlsx","ul_21471")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HYPERLINK("./new_k5/query_cmdrels_weight_analyze/0.3_0.5_0.2/ul_22545.xlsx","ul_22545")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HYPERLINK("./new_k5/query_cmdrels_weight_analyze/0.3_0.5_0.2/ul_230481.xlsx","ul_230481")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HYPERLINK("./new_k5/query_cmdrels_weight_analyze/0.3_0.5_0.2/ul_230673.xlsx","ul_230673")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HYPERLINK("./new_k5/query_cmdrels_weight_analyze/0.3_0.5_0.2/ul_230800.xlsx","ul_230800")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HYPERLINK("./new_k5/query_cmdrels_weight_analyze/0.3_0.5_0.2/ul_232384.xlsx","ul_232384")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HYPERLINK("./new_k5/query_cmdrels_weight_analyze/0.3_0.5_0.2/ul_24441.xlsx","ul_24441")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HYPERLINK("./new_k5/query_cmdrels_weight_analyze/0.3_0.5_0.2/ul_246535.xlsx","ul_246535")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HYPERLINK("./new_k5/query_cmdrels_weight_analyze/0.3_0.5_0.2/ul_259791.xlsx","ul_259791")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HYPERLINK("./new_k5/query_cmdrels_weight_analyze/0.3_0.5_0.2/ul_273971.xlsx","ul_273971")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HYPERLINK("./new_k5/query_cmdrels_weight_analyze/0.3_0.5_0.2/ul_28553.xlsx","ul_28553")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HYPERLINK("./new_k5/query_cmdrels_weight_analyze/0.3_0.5_0.2/ul_288521.xlsx","ul_288521")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HYPERLINK("./new_k5/query_cmdrels_weight_analyze/0.3_0.5_0.2/ul_32290.xlsx","ul_32290")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HYPERLINK("./new_k5/query_cmdrels_weight_analyze/0.3_0.5_0.2/ul_328882.xlsx","ul_328882")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HYPERLINK("./new_k5/query_cmdrels_weight_analyze/0.3_0.5_0.2/ul_35131.xlsx","ul_35131")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HYPERLINK("./new_k5/query_cmdrels_weight_analyze/0.3_0.5_0.2/ul_35333.xlsx","ul_35333")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HYPERLINK("./new_k5/query_cmdrels_weight_analyze/0.3_0.5_0.2/ul_35711.xlsx","ul_35711")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HYPERLINK("./new_k5/query_cmdrels_weight_analyze/0.3_0.5_0.2/ul_3575.xlsx","ul_3575")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HYPERLINK("./new_k5/query_cmdrels_weight_analyze/0.3_0.5_0.2/ul_35832.xlsx","ul_35832")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HYPERLINK("./new_k5/query_cmdrels_weight_analyze/0.3_0.5_0.2/ul_370318.xlsx","ul_370318")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HYPERLINK("./new_k5/query_cmdrels_weight_analyze/0.3_0.5_0.2/ul_37329.xlsx","ul_37329")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HYPERLINK("./new_k5/query_cmdrels_weight_analyze/0.3_0.5_0.2/ul_38209.xlsx","ul_38209")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HYPERLINK("./new_k5/query_cmdrels_weight_analyze/0.3_0.5_0.2/ul_41246.xlsx","ul_41246")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HYPERLINK("./new_k5/query_cmdrels_weight_analyze/0.3_0.5_0.2/ul_41362.xlsx","ul_41362")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HYPERLINK("./new_k5/query_cmdrels_weight_analyze/0.3_0.5_0.2/ul_48200.xlsx","ul_48200")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HYPERLINK("./new_k5/query_cmdrels_weight_analyze/0.3_0.5_0.2/ul_50098.xlsx","ul_50098")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HYPERLINK("./new_k5/query_cmdrels_weight_analyze/0.3_0.5_0.2/ul_50785.xlsx","ul_50785")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HYPERLINK("./new_k5/query_cmdrels_weight_analyze/0.3_0.5_0.2/ul_5085.xlsx","ul_5085")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HYPERLINK("./new_k5/query_cmdrels_weight_analyze/0.3_0.5_0.2/ul_53737.xlsx","ul_53737")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HYPERLINK("./new_k5/query_cmdrels_weight_analyze/0.3_0.5_0.2/ul_55125.xlsx","ul_55125")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HYPERLINK("./new_k5/query_cmdrels_weight_analyze/0.3_0.5_0.2/ul_56453.xlsx","ul_56453")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HYPERLINK("./new_k5/query_cmdrels_weight_analyze/0.3_0.5_0.2/ul_63648.xlsx","ul_63648")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HYPERLINK("./new_k5/query_cmdrels_weight_analyze/0.3_0.5_0.2/ul_6402.xlsx","ul_6402")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HYPERLINK("./new_k5/query_cmdrels_weight_analyze/0.3_0.5_0.2/ul_65106.xlsx","ul_65106")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HYPERLINK("./new_k5/query_cmdrels_weight_analyze/0.3_0.5_0.2/ul_65932.xlsx","ul_65932")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HYPERLINK("./new_k5/query_cmdrels_weight_analyze/0.3_0.5_0.2/ul_6596.xlsx","ul_6596")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HYPERLINK("./new_k5/query_cmdrels_weight_analyze/0.3_0.5_0.2/ul_67503.xlsx","ul_67503")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HYPERLINK("./new_k5/query_cmdrels_weight_analyze/0.3_0.5_0.2/ul_67592.xlsx","ul_67592")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HYPERLINK("./new_k5/query_cmdrels_weight_analyze/0.3_0.5_0.2/ul_70581.xlsx","ul_70581")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HYPERLINK("./new_k5/query_cmdrels_weight_analyze/0.3_0.5_0.2/ul_70614.xlsx","ul_70614")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HYPERLINK("./new_k5/query_cmdrels_weight_analyze/0.3_0.5_0.2/ul_71465.xlsx","ul_71465")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HYPERLINK("./new_k5/query_cmdrels_weight_analyze/0.3_0.5_0.2/ul_7226.xlsx","ul_7226")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HYPERLINK("./new_k5/query_cmdrels_weight_analyze/0.3_0.5_0.2/ul_78182.xlsx","ul_78182")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HYPERLINK("./new_k5/query_cmdrels_weight_analyze/0.3_0.5_0.2/ul_79678.xlsx","ul_79678")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HYPERLINK("./new_k5/query_cmdrels_weight_analyze/0.3_0.5_0.2/ul_79702.xlsx","ul_79702")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HYPERLINK("./new_k5/query_cmdrels_weight_analyze/0.3_0.5_0.2/ul_83593.xlsx","ul_83593")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HYPERLINK("./new_k5/query_cmdrels_weight_analyze/0.3_0.5_0.2/ul_84381.xlsx","ul_84381")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HYPERLINK("./new_k5/query_cmdrels_weight_analyze/0.3_0.5_0.2/ul_85180.xlsx","ul_85180")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HYPERLINK("./new_k5/query_cmdrels_weight_analyze/0.3_0.5_0.2/ul_86071.xlsx","ul_86071")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HYPERLINK("./new_k5/query_cmdrels_weight_analyze/0.3_0.5_0.2/ul_86729.xlsx","ul_86729")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HYPERLINK("./new_k5/query_cmdrels_weight_analyze/0.3_0.5_0.2/ul_88824.xlsx","ul_88824")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HYPERLINK("./new_k5/query_cmdrels_weight_analyze/0.3_0.5_0.2/ul_8945.xlsx","ul_8945")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HYPERLINK("./new_k5/query_cmdrels_weight_analyze/0.3_0.5_0.2/ul_89933.xlsx","ul_89933")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HYPERLINK("./new_k5/query_cmdrels_weight_analyze/0.3_0.5_0.2/ul_91297.xlsx","ul_91297")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HYPERLINK("./new_k5/query_cmdrels_weight_analyze/0.3_0.5_0.2/ul_9252.xlsx","ul_9252")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HYPERLINK("./new_k5/query_cmdrels_weight_analyze/0.3_0.5_0.2/ul_92560.xlsx","ul_92560")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HYPERLINK("./new_k5/query_cmdrels_weight_analyze/0.3_0.5_0.2/ul_92799.xlsx","ul_92799")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HYPERLINK("./new_k5/query_cmdrels_weight_analyze/0.3_0.5_0.2/ul_93139.xlsx","ul_93139")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HYPERLINK("./new_k5/query_cmdrels_weight_analyze/0.3_0.5_0.2/ul_98461.xlsx","ul_98461")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HYPERLINK("./new_k5/query_cmdrels_weight_analyze/0.3_0.6_0.1/au_102733.xlsx","au_102733")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HYPERLINK("./new_k5/query_cmdrels_weight_analyze/0.3_0.6_0.1/au_1029436.xlsx","au_1029436")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HYPERLINK("./new_k5/query_cmdrels_weight_analyze/0.3_0.6_0.1/au_1029502.xlsx","au_1029502")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HYPERLINK("./new_k5/query_cmdrels_weight_analyze/0.3_0.6_0.1/au_1029531.xlsx","au_1029531")</f>
        <v>au_1029531</v>
      </c>
      <c r="B6">
        <v>1</v>
      </c>
      <c r="C6">
        <v>0</v>
      </c>
      <c r="D6">
        <v>1</v>
      </c>
      <c r="E6">
        <v>0.5</v>
      </c>
      <c r="F6">
        <v>1</v>
      </c>
      <c r="G6">
        <v>0.5</v>
      </c>
    </row>
    <row r="7" spans="1:7" x14ac:dyDescent="0.15">
      <c r="A7" t="str">
        <f>HYPERLINK("./new_k5/query_cmdrels_weight_analyze/0.3_0.6_0.1/au_104542.xlsx","au_104542")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HYPERLINK("./new_k5/query_cmdrels_weight_analyze/0.3_0.6_0.1/au_109070.xlsx","au_109070")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HYPERLINK("./new_k5/query_cmdrels_weight_analyze/0.3_0.6_0.1/au_109381.xlsx","au_109381")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HYPERLINK("./new_k5/query_cmdrels_weight_analyze/0.3_0.6_0.1/au_110477.xlsx","au_110477")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HYPERLINK("./new_k5/query_cmdrels_weight_analyze/0.3_0.6_0.1/au_111678.xlsx","au_111678")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HYPERLINK("./new_k5/query_cmdrels_weight_analyze/0.3_0.6_0.1/au_112512.xlsx","au_112512")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HYPERLINK("./new_k5/query_cmdrels_weight_analyze/0.3_0.6_0.1/au_115369.xlsx","au_115369")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HYPERLINK("./new_k5/query_cmdrels_weight_analyze/0.3_0.6_0.1/au_11789.xlsx","au_11789")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HYPERLINK("./new_k5/query_cmdrels_weight_analyze/0.3_0.6_0.1/au_117950.xlsx","au_117950")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HYPERLINK("./new_k5/query_cmdrels_weight_analyze/0.3_0.6_0.1/au_122113.xlsx","au_122113")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HYPERLINK("./new_k5/query_cmdrels_weight_analyze/0.3_0.6_0.1/au_123798.xlsx","au_123798")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HYPERLINK("./new_k5/query_cmdrels_weight_analyze/0.3_0.6_0.1/au_125257.xlsx","au_125257")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HYPERLINK("./new_k5/query_cmdrels_weight_analyze/0.3_0.6_0.1/au_126153.xlsx","au_126153")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HYPERLINK("./new_k5/query_cmdrels_weight_analyze/0.3_0.6_0.1/au_127326.xlsx","au_127326")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HYPERLINK("./new_k5/query_cmdrels_weight_analyze/0.3_0.6_0.1/au_128463.xlsx","au_128463")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HYPERLINK("./new_k5/query_cmdrels_weight_analyze/0.3_0.6_0.1/au_130393.xlsx","au_130393")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HYPERLINK("./new_k5/query_cmdrels_weight_analyze/0.3_0.6_0.1/au_131570.xlsx","au_131570")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HYPERLINK("./new_k5/query_cmdrels_weight_analyze/0.3_0.6_0.1/au_133318.xlsx","au_133318")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HYPERLINK("./new_k5/query_cmdrels_weight_analyze/0.3_0.6_0.1/au_133343.xlsx","au_133343")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HYPERLINK("./new_k5/query_cmdrels_weight_analyze/0.3_0.6_0.1/au_133389.xlsx","au_133389")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HYPERLINK("./new_k5/query_cmdrels_weight_analyze/0.3_0.6_0.1/au_141277.xlsx","au_141277")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HYPERLINK("./new_k5/query_cmdrels_weight_analyze/0.3_0.6_0.1/au_143819.xlsx","au_143819")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HYPERLINK("./new_k5/query_cmdrels_weight_analyze/0.3_0.6_0.1/au_145935.xlsx","au_145935")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HYPERLINK("./new_k5/query_cmdrels_weight_analyze/0.3_0.6_0.1/au_147241.xlsx","au_147241")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HYPERLINK("./new_k5/query_cmdrels_weight_analyze/0.3_0.6_0.1/au_147800.xlsx","au_147800")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HYPERLINK("./new_k5/query_cmdrels_weight_analyze/0.3_0.6_0.1/au_148321.xlsx","au_148321")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HYPERLINK("./new_k5/query_cmdrels_weight_analyze/0.3_0.6_0.1/au_148638.xlsx","au_148638")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HYPERLINK("./new_k5/query_cmdrels_weight_analyze/0.3_0.6_0.1/au_151049.xlsx","au_151049")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HYPERLINK("./new_k5/query_cmdrels_weight_analyze/0.3_0.6_0.1/au_151941.xlsx","au_151941")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HYPERLINK("./new_k5/query_cmdrels_weight_analyze/0.3_0.6_0.1/au_152297.xlsx","au_152297")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HYPERLINK("./new_k5/query_cmdrels_weight_analyze/0.3_0.6_0.1/au_153976.xlsx","au_153976")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HYPERLINK("./new_k5/query_cmdrels_weight_analyze/0.3_0.6_0.1/au_154431.xlsx","au_154431")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HYPERLINK("./new_k5/query_cmdrels_weight_analyze/0.3_0.6_0.1/au_159708.xlsx","au_159708")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HYPERLINK("./new_k5/query_cmdrels_weight_analyze/0.3_0.6_0.1/au_160869.xlsx","au_160869")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HYPERLINK("./new_k5/query_cmdrels_weight_analyze/0.3_0.6_0.1/au_161313.xlsx","au_161313")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HYPERLINK("./new_k5/query_cmdrels_weight_analyze/0.3_0.6_0.1/au_162075.xlsx","au_162075")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HYPERLINK("./new_k5/query_cmdrels_weight_analyze/0.3_0.6_0.1/au_16277.xlsx","au_16277")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HYPERLINK("./new_k5/query_cmdrels_weight_analyze/0.3_0.6_0.1/au_163155.xlsx","au_163155")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HYPERLINK("./new_k5/query_cmdrels_weight_analyze/0.3_0.6_0.1/au_164473.xlsx","au_164473")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HYPERLINK("./new_k5/query_cmdrels_weight_analyze/0.3_0.6_0.1/au_16584.xlsx","au_16584")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HYPERLINK("./new_k5/query_cmdrels_weight_analyze/0.3_0.6_0.1/au_166420.xlsx","au_166420")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HYPERLINK("./new_k5/query_cmdrels_weight_analyze/0.3_0.6_0.1/au_169473.xlsx","au_169473")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HYPERLINK("./new_k5/query_cmdrels_weight_analyze/0.3_0.6_0.1/au_169516.xlsx","au_169516")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HYPERLINK("./new_k5/query_cmdrels_weight_analyze/0.3_0.6_0.1/au_174292.xlsx","au_174292")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HYPERLINK("./new_k5/query_cmdrels_weight_analyze/0.3_0.6_0.1/au_178481.xlsx","au_178481")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HYPERLINK("./new_k5/query_cmdrels_weight_analyze/0.3_0.6_0.1/au_180925.xlsx","au_180925")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HYPERLINK("./new_k5/query_cmdrels_weight_analyze/0.3_0.6_0.1/au_187888.xlsx","au_187888")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HYPERLINK("./new_k5/query_cmdrels_weight_analyze/0.3_0.6_0.1/au_191390.xlsx","au_191390")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HYPERLINK("./new_k5/query_cmdrels_weight_analyze/0.3_0.6_0.1/au_192798.xlsx","au_192798")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HYPERLINK("./new_k5/query_cmdrels_weight_analyze/0.3_0.6_0.1/au_201775.xlsx","au_201775")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HYPERLINK("./new_k5/query_cmdrels_weight_analyze/0.3_0.6_0.1/au_204166.xlsx","au_204166")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HYPERLINK("./new_k5/query_cmdrels_weight_analyze/0.3_0.6_0.1/au_207447.xlsx","au_207447")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HYPERLINK("./new_k5/query_cmdrels_weight_analyze/0.3_0.6_0.1/au_210680.xlsx","au_210680")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HYPERLINK("./new_k5/query_cmdrels_weight_analyze/0.3_0.6_0.1/au_214246.xlsx","au_214246")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HYPERLINK("./new_k5/query_cmdrels_weight_analyze/0.3_0.6_0.1/au_214643.xlsx","au_214643")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HYPERLINK("./new_k5/query_cmdrels_weight_analyze/0.3_0.6_0.1/au_2194.xlsx","au_2194")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HYPERLINK("./new_k5/query_cmdrels_weight_analyze/0.3_0.6_0.1/au_221962.xlsx","au_221962")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HYPERLINK("./new_k5/query_cmdrels_weight_analyze/0.3_0.6_0.1/au_22608.xlsx","au_22608")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HYPERLINK("./new_k5/query_cmdrels_weight_analyze/0.3_0.6_0.1/au_230698.xlsx","au_230698")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HYPERLINK("./new_k5/query_cmdrels_weight_analyze/0.3_0.6_0.1/au_232442.xlsx","au_232442")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HYPERLINK("./new_k5/query_cmdrels_weight_analyze/0.3_0.6_0.1/au_233378.xlsx","au_233378")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HYPERLINK("./new_k5/query_cmdrels_weight_analyze/0.3_0.6_0.1/au_24027.xlsx","au_24027")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HYPERLINK("./new_k5/query_cmdrels_weight_analyze/0.3_0.6_0.1/au_246647.xlsx","au_246647")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HYPERLINK("./new_k5/query_cmdrels_weight_analyze/0.3_0.6_0.1/au_254424.xlsx","au_254424")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HYPERLINK("./new_k5/query_cmdrels_weight_analyze/0.3_0.6_0.1/au_255890.xlsx","au_255890")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HYPERLINK("./new_k5/query_cmdrels_weight_analyze/0.3_0.6_0.1/au_257248.xlsx","au_257248")</f>
        <v>au_257248</v>
      </c>
      <c r="B72">
        <v>0</v>
      </c>
      <c r="C72">
        <v>0</v>
      </c>
      <c r="D72">
        <v>0.5</v>
      </c>
      <c r="E72">
        <v>0.33333333333333331</v>
      </c>
      <c r="F72">
        <v>0.5</v>
      </c>
      <c r="G72">
        <v>0.33333333333333331</v>
      </c>
    </row>
    <row r="73" spans="1:7" x14ac:dyDescent="0.15">
      <c r="A73" t="str">
        <f>HYPERLINK("./new_k5/query_cmdrels_weight_analyze/0.3_0.6_0.1/au_259354.xlsx","au_259354")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HYPERLINK("./new_k5/query_cmdrels_weight_analyze/0.3_0.6_0.1/au_263378.xlsx","au_263378")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HYPERLINK("./new_k5/query_cmdrels_weight_analyze/0.3_0.6_0.1/au_264215.xlsx","au_264215")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HYPERLINK("./new_k5/query_cmdrels_weight_analyze/0.3_0.6_0.1/au_265176.xlsx","au_265176")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HYPERLINK("./new_k5/query_cmdrels_weight_analyze/0.3_0.6_0.1/au_275704.xlsx","au_275704")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HYPERLINK("./new_k5/query_cmdrels_weight_analyze/0.3_0.6_0.1/au_276669.xlsx","au_276669")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HYPERLINK("./new_k5/query_cmdrels_weight_analyze/0.3_0.6_0.1/au_277565.xlsx","au_277565")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HYPERLINK("./new_k5/query_cmdrels_weight_analyze/0.3_0.6_0.1/au_278403.xlsx","au_278403")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HYPERLINK("./new_k5/query_cmdrels_weight_analyze/0.3_0.6_0.1/au_28039.xlsx","au_28039")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HYPERLINK("./new_k5/query_cmdrels_weight_analyze/0.3_0.6_0.1/au_281509.xlsx","au_281509")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HYPERLINK("./new_k5/query_cmdrels_weight_analyze/0.3_0.6_0.1/au_282806.xlsx","au_282806")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HYPERLINK("./new_k5/query_cmdrels_weight_analyze/0.3_0.6_0.1/au_283559.xlsx","au_283559")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HYPERLINK("./new_k5/query_cmdrels_weight_analyze/0.3_0.6_0.1/au_285539.xlsx","au_285539")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HYPERLINK("./new_k5/query_cmdrels_weight_analyze/0.3_0.6_0.1/au_287532.xlsx","au_287532")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HYPERLINK("./new_k5/query_cmdrels_weight_analyze/0.3_0.6_0.1/au_294257.xlsx","au_294257")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HYPERLINK("./new_k5/query_cmdrels_weight_analyze/0.3_0.6_0.1/au_296155.xlsx","au_296155")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HYPERLINK("./new_k5/query_cmdrels_weight_analyze/0.3_0.6_0.1/au_299975.xlsx","au_299975")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HYPERLINK("./new_k5/query_cmdrels_weight_analyze/0.3_0.6_0.1/au_301096.xlsx","au_301096")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HYPERLINK("./new_k5/query_cmdrels_weight_analyze/0.3_0.6_0.1/au_303593.xlsx","au_303593")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HYPERLINK("./new_k5/query_cmdrels_weight_analyze/0.3_0.6_0.1/au_303849.xlsx","au_303849")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HYPERLINK("./new_k5/query_cmdrels_weight_analyze/0.3_0.6_0.1/au_307541.xlsx","au_307541")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HYPERLINK("./new_k5/query_cmdrels_weight_analyze/0.3_0.6_0.1/au_307688.xlsx","au_307688")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HYPERLINK("./new_k5/query_cmdrels_weight_analyze/0.3_0.6_0.1/au_309047.xlsx","au_309047")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HYPERLINK("./new_k5/query_cmdrels_weight_analyze/0.3_0.6_0.1/au_311558.xlsx","au_311558")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HYPERLINK("./new_k5/query_cmdrels_weight_analyze/0.3_0.6_0.1/au_318973.xlsx","au_318973")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HYPERLINK("./new_k5/query_cmdrels_weight_analyze/0.3_0.6_0.1/au_3205.xlsx","au_3205")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HYPERLINK("./new_k5/query_cmdrels_weight_analyze/0.3_0.6_0.1/au_323131.xlsx","au_323131")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HYPERLINK("./new_k5/query_cmdrels_weight_analyze/0.3_0.6_0.1/au_323392.xlsx","au_323392")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HYPERLINK("./new_k5/query_cmdrels_weight_analyze/0.3_0.6_0.1/au_325368.xlsx","au_325368")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HYPERLINK("./new_k5/query_cmdrels_weight_analyze/0.3_0.6_0.1/au_328162.xlsx","au_328162")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HYPERLINK("./new_k5/query_cmdrels_weight_analyze/0.3_0.6_0.1/au_330148.xlsx","au_330148")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HYPERLINK("./new_k5/query_cmdrels_weight_analyze/0.3_0.6_0.1/au_332315.xlsx","au_332315")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HYPERLINK("./new_k5/query_cmdrels_weight_analyze/0.3_0.6_0.1/au_334081.xlsx","au_334081")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HYPERLINK("./new_k5/query_cmdrels_weight_analyze/0.3_0.6_0.1/au_34077.xlsx","au_34077")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HYPERLINK("./new_k5/query_cmdrels_weight_analyze/0.3_0.6_0.1/au_341428.xlsx","au_341428")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HYPERLINK("./new_k5/query_cmdrels_weight_analyze/0.3_0.6_0.1/au_341584.xlsx","au_341584")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HYPERLINK("./new_k5/query_cmdrels_weight_analyze/0.3_0.6_0.1/au_346864.xlsx","au_346864")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HYPERLINK("./new_k5/query_cmdrels_weight_analyze/0.3_0.6_0.1/au_351765.xlsx","au_351765")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HYPERLINK("./new_k5/query_cmdrels_weight_analyze/0.3_0.6_0.1/au_35922.xlsx","au_35922")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HYPERLINK("./new_k5/query_cmdrels_weight_analyze/0.3_0.6_0.1/au_359856.xlsx","au_359856")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HYPERLINK("./new_k5/query_cmdrels_weight_analyze/0.3_0.6_0.1/au_360423.xlsx","au_360423")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HYPERLINK("./new_k5/query_cmdrels_weight_analyze/0.3_0.6_0.1/au_36287.xlsx","au_36287")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HYPERLINK("./new_k5/query_cmdrels_weight_analyze/0.3_0.6_0.1/au_366742.xlsx","au_366742")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HYPERLINK("./new_k5/query_cmdrels_weight_analyze/0.3_0.6_0.1/au_377937.xlsx","au_377937")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HYPERLINK("./new_k5/query_cmdrels_weight_analyze/0.3_0.6_0.1/au_383997.xlsx","au_383997")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HYPERLINK("./new_k5/query_cmdrels_weight_analyze/0.3_0.6_0.1/au_3883.xlsx","au_3883")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HYPERLINK("./new_k5/query_cmdrels_weight_analyze/0.3_0.6_0.1/au_396883.xlsx","au_396883")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HYPERLINK("./new_k5/query_cmdrels_weight_analyze/0.3_0.6_0.1/au_39760.xlsx","au_39760")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HYPERLINK("./new_k5/query_cmdrels_weight_analyze/0.3_0.6_0.1/au_398818.xlsx","au_398818")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HYPERLINK("./new_k5/query_cmdrels_weight_analyze/0.3_0.6_0.1/au_400807.xlsx","au_400807")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HYPERLINK("./new_k5/query_cmdrels_weight_analyze/0.3_0.6_0.1/au_408611.xlsx","au_408611")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HYPERLINK("./new_k5/query_cmdrels_weight_analyze/0.3_0.6_0.1/au_414737.xlsx","au_414737")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HYPERLINK("./new_k5/query_cmdrels_weight_analyze/0.3_0.6_0.1/au_420722.xlsx","au_420722")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HYPERLINK("./new_k5/query_cmdrels_weight_analyze/0.3_0.6_0.1/au_423942.xlsx","au_423942")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HYPERLINK("./new_k5/query_cmdrels_weight_analyze/0.3_0.6_0.1/au_430382.xlsx","au_430382")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HYPERLINK("./new_k5/query_cmdrels_weight_analyze/0.3_0.6_0.1/au_432836.xlsx","au_432836")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HYPERLINK("./new_k5/query_cmdrels_weight_analyze/0.3_0.6_0.1/au_440326.xlsx","au_440326")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HYPERLINK("./new_k5/query_cmdrels_weight_analyze/0.3_0.6_0.1/au_442914.xlsx","au_442914")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HYPERLINK("./new_k5/query_cmdrels_weight_analyze/0.3_0.6_0.1/au_443227.xlsx","au_443227")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</v>
      </c>
    </row>
    <row r="132" spans="1:7" x14ac:dyDescent="0.15">
      <c r="A132" t="str">
        <f>HYPERLINK("./new_k5/query_cmdrels_weight_analyze/0.3_0.6_0.1/au_44534.xlsx","au_44534")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HYPERLINK("./new_k5/query_cmdrels_weight_analyze/0.3_0.6_0.1/au_451805.xlsx","au_451805")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HYPERLINK("./new_k5/query_cmdrels_weight_analyze/0.3_0.6_0.1/au_464264.xlsx","au_464264")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HYPERLINK("./new_k5/query_cmdrels_weight_analyze/0.3_0.6_0.1/au_468808.xlsx","au_468808")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HYPERLINK("./new_k5/query_cmdrels_weight_analyze/0.3_0.6_0.1/au_469143.xlsx","au_469143")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HYPERLINK("./new_k5/query_cmdrels_weight_analyze/0.3_0.6_0.1/au_470237.xlsx","au_470237")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HYPERLINK("./new_k5/query_cmdrels_weight_analyze/0.3_0.6_0.1/au_473037.xlsx","au_473037")</f>
        <v>au_473037</v>
      </c>
      <c r="B138">
        <v>1</v>
      </c>
      <c r="C138">
        <v>0</v>
      </c>
      <c r="D138">
        <v>1</v>
      </c>
      <c r="E138">
        <v>0.33333333333333331</v>
      </c>
      <c r="F138">
        <v>1</v>
      </c>
      <c r="G138">
        <v>0.33333333333333331</v>
      </c>
    </row>
    <row r="139" spans="1:7" x14ac:dyDescent="0.15">
      <c r="A139" t="str">
        <f>HYPERLINK("./new_k5/query_cmdrels_weight_analyze/0.3_0.6_0.1/au_48362.xlsx","au_48362")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HYPERLINK("./new_k5/query_cmdrels_weight_analyze/0.3_0.6_0.1/au_488435.xlsx","au_488435")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HYPERLINK("./new_k5/query_cmdrels_weight_analyze/0.3_0.6_0.1/au_493826.xlsx","au_493826")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HYPERLINK("./new_k5/query_cmdrels_weight_analyze/0.3_0.6_0.1/au_502110.xlsx","au_502110")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HYPERLINK("./new_k5/query_cmdrels_weight_analyze/0.3_0.6_0.1/au_50344.xlsx","au_50344")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HYPERLINK("./new_k5/query_cmdrels_weight_analyze/0.3_0.6_0.1/au_511467.xlsx","au_511467")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HYPERLINK("./new_k5/query_cmdrels_weight_analyze/0.3_0.6_0.1/au_513046.xlsx","au_513046")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HYPERLINK("./new_k5/query_cmdrels_weight_analyze/0.3_0.6_0.1/au_517354.xlsx","au_517354")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HYPERLINK("./new_k5/query_cmdrels_weight_analyze/0.3_0.6_0.1/au_522431.xlsx","au_522431")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HYPERLINK("./new_k5/query_cmdrels_weight_analyze/0.3_0.6_0.1/au_52773.xlsx","au_52773")</f>
        <v>au_52773</v>
      </c>
      <c r="B148">
        <v>0</v>
      </c>
      <c r="C148">
        <v>0</v>
      </c>
      <c r="D148">
        <v>0.5</v>
      </c>
      <c r="E148">
        <v>0.33333333333333331</v>
      </c>
      <c r="F148">
        <v>0.5</v>
      </c>
      <c r="G148">
        <v>0.33333333333333331</v>
      </c>
    </row>
    <row r="149" spans="1:7" x14ac:dyDescent="0.15">
      <c r="A149" t="str">
        <f>HYPERLINK("./new_k5/query_cmdrels_weight_analyze/0.3_0.6_0.1/au_528411.xlsx","au_528411")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HYPERLINK("./new_k5/query_cmdrels_weight_analyze/0.3_0.6_0.1/au_53263.xlsx","au_53263")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HYPERLINK("./new_k5/query_cmdrels_weight_analyze/0.3_0.6_0.1/au_53444.xlsx","au_53444")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HYPERLINK("./new_k5/query_cmdrels_weight_analyze/0.3_0.6_0.1/au_538208.xlsx","au_538208")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HYPERLINK("./new_k5/query_cmdrels_weight_analyze/0.3_0.6_0.1/au_53822.xlsx","au_53822")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HYPERLINK("./new_k5/query_cmdrels_weight_analyze/0.3_0.6_0.1/au_539243.xlsx","au_539243")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HYPERLINK("./new_k5/query_cmdrels_weight_analyze/0.3_0.6_0.1/au_558280.xlsx","au_558280")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HYPERLINK("./new_k5/query_cmdrels_weight_analyze/0.3_0.6_0.1/au_558669.xlsx","au_558669")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HYPERLINK("./new_k5/query_cmdrels_weight_analyze/0.3_0.6_0.1/au_55868.xlsx","au_55868")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HYPERLINK("./new_k5/query_cmdrels_weight_analyze/0.3_0.6_0.1/au_561.xlsx","au_561")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HYPERLINK("./new_k5/query_cmdrels_weight_analyze/0.3_0.6_0.1/au_564567.xlsx","au_564567")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HYPERLINK("./new_k5/query_cmdrels_weight_analyze/0.3_0.6_0.1/au_57994.xlsx","au_57994")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HYPERLINK("./new_k5/query_cmdrels_weight_analyze/0.3_0.6_0.1/au_589210.xlsx","au_589210")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HYPERLINK("./new_k5/query_cmdrels_weight_analyze/0.3_0.6_0.1/au_5911.xlsx","au_5911")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HYPERLINK("./new_k5/query_cmdrels_weight_analyze/0.3_0.6_0.1/au_59356.xlsx","au_59356")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HYPERLINK("./new_k5/query_cmdrels_weight_analyze/0.3_0.6_0.1/au_609850.xlsx","au_609850")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HYPERLINK("./new_k5/query_cmdrels_weight_analyze/0.3_0.6_0.1/au_61408.xlsx","au_61408")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HYPERLINK("./new_k5/query_cmdrels_weight_analyze/0.3_0.6_0.1/au_617850.xlsx","au_617850")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HYPERLINK("./new_k5/query_cmdrels_weight_analyze/0.3_0.6_0.1/au_62073.xlsx","au_62073")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HYPERLINK("./new_k5/query_cmdrels_weight_analyze/0.3_0.6_0.1/au_620930.xlsx","au_620930")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HYPERLINK("./new_k5/query_cmdrels_weight_analyze/0.3_0.6_0.1/au_62492.xlsx","au_62492")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HYPERLINK("./new_k5/query_cmdrels_weight_analyze/0.3_0.6_0.1/au_626078.xlsx","au_626078")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HYPERLINK("./new_k5/query_cmdrels_weight_analyze/0.3_0.6_0.1/au_636944.xlsx","au_636944")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HYPERLINK("./new_k5/query_cmdrels_weight_analyze/0.3_0.6_0.1/au_648603.xlsx","au_648603")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HYPERLINK("./new_k5/query_cmdrels_weight_analyze/0.3_0.6_0.1/au_65331.xlsx","au_65331")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HYPERLINK("./new_k5/query_cmdrels_weight_analyze/0.3_0.6_0.1/au_66000.xlsx","au_66000")</f>
        <v>au_66000</v>
      </c>
      <c r="B174">
        <v>0</v>
      </c>
      <c r="C174">
        <v>0</v>
      </c>
      <c r="D174">
        <v>0</v>
      </c>
      <c r="E174">
        <v>0.33333333333333331</v>
      </c>
      <c r="F174">
        <v>0</v>
      </c>
      <c r="G174">
        <v>0.33333333333333331</v>
      </c>
    </row>
    <row r="175" spans="1:7" x14ac:dyDescent="0.15">
      <c r="A175" t="str">
        <f>HYPERLINK("./new_k5/query_cmdrels_weight_analyze/0.3_0.6_0.1/au_660846.xlsx","au_660846")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HYPERLINK("./new_k5/query_cmdrels_weight_analyze/0.3_0.6_0.1/au_662935.xlsx","au_662935")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HYPERLINK("./new_k5/query_cmdrels_weight_analyze/0.3_0.6_0.1/au_67663.xlsx","au_67663")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HYPERLINK("./new_k5/query_cmdrels_weight_analyze/0.3_0.6_0.1/au_68028.xlsx","au_68028")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HYPERLINK("./new_k5/query_cmdrels_weight_analyze/0.3_0.6_0.1/au_681312.xlsx","au_681312")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HYPERLINK("./new_k5/query_cmdrels_weight_analyze/0.3_0.6_0.1/au_686239.xlsx","au_686239")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HYPERLINK("./new_k5/query_cmdrels_weight_analyze/0.3_0.6_0.1/au_68809.xlsx","au_68809")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HYPERLINK("./new_k5/query_cmdrels_weight_analyze/0.3_0.6_0.1/au_69556.xlsx","au_69556")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HYPERLINK("./new_k5/query_cmdrels_weight_analyze/0.3_0.6_0.1/au_698993.xlsx","au_698993")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HYPERLINK("./new_k5/query_cmdrels_weight_analyze/0.3_0.6_0.1/au_707881.xlsx","au_707881")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HYPERLINK("./new_k5/query_cmdrels_weight_analyze/0.3_0.6_0.1/au_709594.xlsx","au_709594")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HYPERLINK("./new_k5/query_cmdrels_weight_analyze/0.3_0.6_0.1/au_71309.xlsx","au_71309")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HYPERLINK("./new_k5/query_cmdrels_weight_analyze/0.3_0.6_0.1/au_7138.xlsx","au_7138")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HYPERLINK("./new_k5/query_cmdrels_weight_analyze/0.3_0.6_0.1/au_72549.xlsx","au_72549")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HYPERLINK("./new_k5/query_cmdrels_weight_analyze/0.3_0.6_0.1/au_740805.xlsx","au_740805")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HYPERLINK("./new_k5/query_cmdrels_weight_analyze/0.3_0.6_0.1/au_760796.xlsx","au_760796")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HYPERLINK("./new_k5/query_cmdrels_weight_analyze/0.3_0.6_0.1/au_762846.xlsx","au_762846")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HYPERLINK("./new_k5/query_cmdrels_weight_analyze/0.3_0.6_0.1/au_767786.xlsx","au_767786")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HYPERLINK("./new_k5/query_cmdrels_weight_analyze/0.3_0.6_0.1/au_778906.xlsx","au_778906")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HYPERLINK("./new_k5/query_cmdrels_weight_analyze/0.3_0.6_0.1/au_818929.xlsx","au_818929")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HYPERLINK("./new_k5/query_cmdrels_weight_analyze/0.3_0.6_0.1/au_844876.xlsx","au_844876")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HYPERLINK("./new_k5/query_cmdrels_weight_analyze/0.3_0.6_0.1/au_85318.xlsx","au_85318")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HYPERLINK("./new_k5/query_cmdrels_weight_analyze/0.3_0.6_0.1/au_854332.xlsx","au_854332")</f>
        <v>au_854332</v>
      </c>
      <c r="B197">
        <v>1</v>
      </c>
      <c r="C197">
        <v>0</v>
      </c>
      <c r="D197">
        <v>1</v>
      </c>
      <c r="E197">
        <v>0.5</v>
      </c>
      <c r="F197">
        <v>1</v>
      </c>
      <c r="G197">
        <v>0.5</v>
      </c>
    </row>
    <row r="198" spans="1:7" x14ac:dyDescent="0.15">
      <c r="A198" t="str">
        <f>HYPERLINK("./new_k5/query_cmdrels_weight_analyze/0.3_0.6_0.1/au_854373.xlsx","au_854373")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HYPERLINK("./new_k5/query_cmdrels_weight_analyze/0.3_0.6_0.1/au_86843.xlsx","au_86843")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HYPERLINK("./new_k5/query_cmdrels_weight_analyze/0.3_0.6_0.1/au_88108.xlsx","au_88108")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HYPERLINK("./new_k5/query_cmdrels_weight_analyze/0.3_0.6_0.1/au_90214.xlsx","au_90214")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HYPERLINK("./new_k5/query_cmdrels_weight_analyze/0.3_0.6_0.1/au_90339.xlsx","au_90339")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HYPERLINK("./new_k5/query_cmdrels_weight_analyze/0.3_0.6_0.1/au_91286.xlsx","au_91286")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HYPERLINK("./new_k5/query_cmdrels_weight_analyze/0.3_0.6_0.1/au_9135.xlsx","au_9135")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HYPERLINK("./new_k5/query_cmdrels_weight_analyze/0.3_0.6_0.1/au_935569.xlsx","au_935569")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HYPERLINK("./new_k5/query_cmdrels_weight_analyze/0.3_0.6_0.1/au_97936.xlsx","au_97936")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HYPERLINK("./new_k5/query_cmdrels_weight_analyze/0.3_0.6_0.1/so_10235778.xlsx","so_10235778")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HYPERLINK("./new_k5/query_cmdrels_weight_analyze/0.3_0.6_0.1/so_1045910.xlsx","so_1045910")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HYPERLINK("./new_k5/query_cmdrels_weight_analyze/0.3_0.6_0.1/so_10557360.xlsx","so_10557360")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HYPERLINK("./new_k5/query_cmdrels_weight_analyze/0.3_0.6_0.1/so_1058047.xlsx","so_1058047")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HYPERLINK("./new_k5/query_cmdrels_weight_analyze/0.3_0.6_0.1/so_10829402.xlsx","so_10829402")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HYPERLINK("./new_k5/query_cmdrels_weight_analyze/0.3_0.6_0.1/so_1088098.xlsx","so_1088098")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HYPERLINK("./new_k5/query_cmdrels_weight_analyze/0.3_0.6_0.1/so_10990949.xlsx","so_10990949")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HYPERLINK("./new_k5/query_cmdrels_weight_analyze/0.3_0.6_0.1/so_11211705.xlsx","so_11211705")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HYPERLINK("./new_k5/query_cmdrels_weight_analyze/0.3_0.6_0.1/so_112932.xlsx","so_112932")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HYPERLINK("./new_k5/query_cmdrels_weight_analyze/0.3_0.6_0.1/so_11392189.xlsx","so_11392189")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HYPERLINK("./new_k5/query_cmdrels_weight_analyze/0.3_0.6_0.1/so_1183183.xlsx","so_1183183")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HYPERLINK("./new_k5/query_cmdrels_weight_analyze/0.3_0.6_0.1/so_1194882.xlsx","so_1194882")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HYPERLINK("./new_k5/query_cmdrels_weight_analyze/0.3_0.6_0.1/so_12120935.xlsx","so_12120935")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HYPERLINK("./new_k5/query_cmdrels_weight_analyze/0.3_0.6_0.1/so_12313384.xlsx","so_12313384")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HYPERLINK("./new_k5/query_cmdrels_weight_analyze/0.3_0.6_0.1/so_12392598.xlsx","so_12392598")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HYPERLINK("./new_k5/query_cmdrels_weight_analyze/0.3_0.6_0.1/so_1241801.xlsx","so_1241801")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HYPERLINK("./new_k5/query_cmdrels_weight_analyze/0.3_0.6_0.1/so_12522269.xlsx","so_12522269")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HYPERLINK("./new_k5/query_cmdrels_weight_analyze/0.3_0.6_0.1/so_1293907.xlsx","so_1293907")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HYPERLINK("./new_k5/query_cmdrels_weight_analyze/0.3_0.6_0.1/so_13428910.xlsx","so_13428910")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HYPERLINK("./new_k5/query_cmdrels_weight_analyze/0.3_0.6_0.1/so_135688.xlsx","so_135688")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HYPERLINK("./new_k5/query_cmdrels_weight_analyze/0.3_0.6_0.1/so_13778273.xlsx","so_13778273")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HYPERLINK("./new_k5/query_cmdrels_weight_analyze/0.3_0.6_0.1/so_1405611.xlsx","so_1405611")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HYPERLINK("./new_k5/query_cmdrels_weight_analyze/0.3_0.6_0.1/so_14300794.xlsx","so_14300794")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HYPERLINK("./new_k5/query_cmdrels_weight_analyze/0.3_0.6_0.1/so_143791.xlsx","so_143791")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HYPERLINK("./new_k5/query_cmdrels_weight_analyze/0.3_0.6_0.1/so_14750650.xlsx","so_14750650")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HYPERLINK("./new_k5/query_cmdrels_weight_analyze/0.3_0.6_0.1/so_14978411.xlsx","so_14978411")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HYPERLINK("./new_k5/query_cmdrels_weight_analyze/0.3_0.6_0.1/so_15236308.xlsx","so_15236308")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HYPERLINK("./new_k5/query_cmdrels_weight_analyze/0.3_0.6_0.1/so_15286947.xlsx","so_15286947")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HYPERLINK("./new_k5/query_cmdrels_weight_analyze/0.3_0.6_0.1/so_15402770.xlsx","so_15402770")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HYPERLINK("./new_k5/query_cmdrels_weight_analyze/0.3_0.6_0.1/so_1570262.xlsx","so_1570262")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HYPERLINK("./new_k5/query_cmdrels_weight_analyze/0.3_0.6_0.1/so_1583219.xlsx","so_1583219")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HYPERLINK("./new_k5/query_cmdrels_weight_analyze/0.3_0.6_0.1/so_15872543.xlsx","so_15872543")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HYPERLINK("./new_k5/query_cmdrels_weight_analyze/0.3_0.6_0.1/so_16038087.xlsx","so_16038087")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HYPERLINK("./new_k5/query_cmdrels_weight_analyze/0.3_0.6_0.1/so_16212656.xlsx","so_16212656")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HYPERLINK("./new_k5/query_cmdrels_weight_analyze/0.3_0.6_0.1/so_16575419.xlsx","so_16575419")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HYPERLINK("./new_k5/query_cmdrels_weight_analyze/0.3_0.6_0.1/so_17582768.xlsx","so_17582768")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HYPERLINK("./new_k5/query_cmdrels_weight_analyze/0.3_0.6_0.1/so_17607612.xlsx","so_17607612")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HYPERLINK("./new_k5/query_cmdrels_weight_analyze/0.3_0.6_0.1/so_17829785.xlsx","so_17829785")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HYPERLINK("./new_k5/query_cmdrels_weight_analyze/0.3_0.6_0.1/so_1839841.xlsx","so_1839841")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HYPERLINK("./new_k5/query_cmdrels_weight_analyze/0.3_0.6_0.1/so_18468716.xlsx","so_18468716")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HYPERLINK("./new_k5/query_cmdrels_weight_analyze/0.3_0.6_0.1/so_19196105.xlsx","so_19196105")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HYPERLINK("./new_k5/query_cmdrels_weight_analyze/0.3_0.6_0.1/so_19482123.xlsx","so_19482123")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HYPERLINK("./new_k5/query_cmdrels_weight_analyze/0.3_0.6_0.1/so_1975849.xlsx","so_1975849")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HYPERLINK("./new_k5/query_cmdrels_weight_analyze/0.3_0.6_0.1/so_212528.xlsx","so_212528")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HYPERLINK("./new_k5/query_cmdrels_weight_analyze/0.3_0.6_0.1/so_21620406.xlsx","so_21620406")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HYPERLINK("./new_k5/query_cmdrels_weight_analyze/0.3_0.6_0.1/so_23509348.xlsx","so_23509348")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HYPERLINK("./new_k5/query_cmdrels_weight_analyze/0.3_0.6_0.1/so_24058544.xlsx","so_24058544")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HYPERLINK("./new_k5/query_cmdrels_weight_analyze/0.3_0.6_0.1/so_24283097.xlsx","so_24283097")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HYPERLINK("./new_k5/query_cmdrels_weight_analyze/0.3_0.6_0.1/so_26256279.xlsx","so_26256279")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HYPERLINK("./new_k5/query_cmdrels_weight_analyze/0.3_0.6_0.1/so_26331651.xlsx","so_26331651")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HYPERLINK("./new_k5/query_cmdrels_weight_analyze/0.3_0.6_0.1/so_26988262.xlsx","so_26988262")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HYPERLINK("./new_k5/query_cmdrels_weight_analyze/0.3_0.6_0.1/so_27238411.xlsx","so_27238411")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HYPERLINK("./new_k5/query_cmdrels_weight_analyze/0.3_0.6_0.1/so_27943059.xlsx","so_27943059")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HYPERLINK("./new_k5/query_cmdrels_weight_analyze/0.3_0.6_0.1/so_28869004.xlsx","so_28869004")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HYPERLINK("./new_k5/query_cmdrels_weight_analyze/0.3_0.6_0.1/so_2973624.xlsx","so_2973624")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HYPERLINK("./new_k5/query_cmdrels_weight_analyze/0.3_0.6_0.1/so_30177455.xlsx","so_30177455")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HYPERLINK("./new_k5/query_cmdrels_weight_analyze/0.3_0.6_0.1/so_30251889.xlsx","so_30251889")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HYPERLINK("./new_k5/query_cmdrels_weight_analyze/0.3_0.6_0.1/so_305035.xlsx","so_305035")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HYPERLINK("./new_k5/query_cmdrels_weight_analyze/0.3_0.6_0.1/so_36249744.xlsx","so_36249744")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HYPERLINK("./new_k5/query_cmdrels_weight_analyze/0.3_0.6_0.1/so_3643848.xlsx","so_3643848")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HYPERLINK("./new_k5/query_cmdrels_weight_analyze/0.3_0.6_0.1/so_3667329.xlsx","so_3667329")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HYPERLINK("./new_k5/query_cmdrels_weight_analyze/0.3_0.6_0.1/so_369758.xlsx","so_369758")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HYPERLINK("./new_k5/query_cmdrels_weight_analyze/0.3_0.6_0.1/so_3756323.xlsx","so_3756323")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HYPERLINK("./new_k5/query_cmdrels_weight_analyze/0.3_0.6_0.1/so_3767267.xlsx","so_3767267")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HYPERLINK("./new_k5/query_cmdrels_weight_analyze/0.3_0.6_0.1/so_3833578.xlsx","so_3833578")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HYPERLINK("./new_k5/query_cmdrels_weight_analyze/0.3_0.6_0.1/so_3891076.xlsx","so_3891076")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HYPERLINK("./new_k5/query_cmdrels_weight_analyze/0.3_0.6_0.1/so_3963085.xlsx","so_3963085")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HYPERLINK("./new_k5/query_cmdrels_weight_analyze/0.3_0.6_0.1/so_4325216.xlsx","so_4325216")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HYPERLINK("./new_k5/query_cmdrels_weight_analyze/0.3_0.6_0.1/so_448005.xlsx","so_448005")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HYPERLINK("./new_k5/query_cmdrels_weight_analyze/0.3_0.6_0.1/so_4921879.xlsx","so_4921879")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HYPERLINK("./new_k5/query_cmdrels_weight_analyze/0.3_0.6_0.1/so_4922943.xlsx","so_4922943")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HYPERLINK("./new_k5/query_cmdrels_weight_analyze/0.3_0.6_0.1/so_5119946.xlsx","so_5119946")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HYPERLINK("./new_k5/query_cmdrels_weight_analyze/0.3_0.6_0.1/so_5164985.xlsx","so_5164985")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HYPERLINK("./new_k5/query_cmdrels_weight_analyze/0.3_0.6_0.1/so_5306153.xlsx","so_5306153")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HYPERLINK("./new_k5/query_cmdrels_weight_analyze/0.3_0.6_0.1/so_5566310.xlsx","so_5566310")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HYPERLINK("./new_k5/query_cmdrels_weight_analyze/0.3_0.6_0.1/so_5927369.xlsx","so_5927369")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HYPERLINK("./new_k5/query_cmdrels_weight_analyze/0.3_0.6_0.1/so_5947742.xlsx","so_5947742")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HYPERLINK("./new_k5/query_cmdrels_weight_analyze/0.3_0.6_0.1/so_614795.xlsx","so_614795")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HYPERLINK("./new_k5/query_cmdrels_weight_analyze/0.3_0.6_0.1/so_6207573.xlsx","so_6207573")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HYPERLINK("./new_k5/query_cmdrels_weight_analyze/0.3_0.6_0.1/so_6283167.xlsx","so_6283167")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HYPERLINK("./new_k5/query_cmdrels_weight_analyze/0.3_0.6_0.1/so_6329505.xlsx","so_6329505")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HYPERLINK("./new_k5/query_cmdrels_weight_analyze/0.3_0.6_0.1/so_6423532.xlsx","so_6423532")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HYPERLINK("./new_k5/query_cmdrels_weight_analyze/0.3_0.6_0.1/so_669438.xlsx","so_669438")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HYPERLINK("./new_k5/query_cmdrels_weight_analyze/0.3_0.6_0.1/so_7052875.xlsx","so_7052875")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HYPERLINK("./new_k5/query_cmdrels_weight_analyze/0.3_0.6_0.1/so_7221757.xlsx","so_7221757")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HYPERLINK("./new_k5/query_cmdrels_weight_analyze/0.3_0.6_0.1/so_750604.xlsx","so_750604")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HYPERLINK("./new_k5/query_cmdrels_weight_analyze/0.3_0.6_0.1/so_7575267.xlsx","so_7575267")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HYPERLINK("./new_k5/query_cmdrels_weight_analyze/0.3_0.6_0.1/so_7698488.xlsx","so_7698488")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HYPERLINK("./new_k5/query_cmdrels_weight_analyze/0.3_0.6_0.1/so_801095.xlsx","so_801095")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HYPERLINK("./new_k5/query_cmdrels_weight_analyze/0.3_0.6_0.1/so_8249705.xlsx","so_8249705")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HYPERLINK("./new_k5/query_cmdrels_weight_analyze/0.3_0.6_0.1/so_8423541.xlsx","so_8423541")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HYPERLINK("./new_k5/query_cmdrels_weight_analyze/0.3_0.6_0.1/so_8654051.xlsx","so_8654051")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HYPERLINK("./new_k5/query_cmdrels_weight_analyze/0.3_0.6_0.1/so_890262.xlsx","so_890262")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HYPERLINK("./new_k5/query_cmdrels_weight_analyze/0.3_0.6_0.1/so_893585.xlsx","so_893585")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HYPERLINK("./new_k5/query_cmdrels_weight_analyze/0.3_0.6_0.1/so_9223460.xlsx","so_9223460")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HYPERLINK("./new_k5/query_cmdrels_weight_analyze/0.3_0.6_0.1/so_9245638.xlsx","so_9245638")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HYPERLINK("./new_k5/query_cmdrels_weight_analyze/0.3_0.6_0.1/so_9304953.xlsx","so_9304953")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HYPERLINK("./new_k5/query_cmdrels_weight_analyze/0.3_0.6_0.1/so_9361816.xlsx","so_9361816")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HYPERLINK("./new_k5/query_cmdrels_weight_analyze/0.3_0.6_0.1/su_116617.xlsx","su_116617")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HYPERLINK("./new_k5/query_cmdrels_weight_analyze/0.3_0.6_0.1/su_120045.xlsx","su_120045")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HYPERLINK("./new_k5/query_cmdrels_weight_analyze/0.3_0.6_0.1/su_127863.xlsx","su_127863")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HYPERLINK("./new_k5/query_cmdrels_weight_analyze/0.3_0.6_0.1/su_135498.xlsx","su_135498")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HYPERLINK("./new_k5/query_cmdrels_weight_analyze/0.3_0.6_0.1/su_147027.xlsx","su_147027")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HYPERLINK("./new_k5/query_cmdrels_weight_analyze/0.3_0.6_0.1/su_151911.xlsx","su_151911")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HYPERLINK("./new_k5/query_cmdrels_weight_analyze/0.3_0.6_0.1/su_153415.xlsx","su_153415")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HYPERLINK("./new_k5/query_cmdrels_weight_analyze/0.3_0.6_0.1/su_156189.xlsx","su_156189")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HYPERLINK("./new_k5/query_cmdrels_weight_analyze/0.3_0.6_0.1/su_161531.xlsx","su_161531")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HYPERLINK("./new_k5/query_cmdrels_weight_analyze/0.3_0.6_0.1/su_204209.xlsx","su_204209")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HYPERLINK("./new_k5/query_cmdrels_weight_analyze/0.3_0.6_0.1/su_214390.xlsx","su_214390")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HYPERLINK("./new_k5/query_cmdrels_weight_analyze/0.3_0.6_0.1/su_215483.xlsx","su_215483")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HYPERLINK("./new_k5/query_cmdrels_weight_analyze/0.3_0.6_0.1/su_215504.xlsx","su_215504")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HYPERLINK("./new_k5/query_cmdrels_weight_analyze/0.3_0.6_0.1/su_227385.xlsx","su_227385")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HYPERLINK("./new_k5/query_cmdrels_weight_analyze/0.3_0.6_0.1/su_273254.xlsx","su_273254")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HYPERLINK("./new_k5/query_cmdrels_weight_analyze/0.3_0.6_0.1/su_294161.xlsx","su_294161")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HYPERLINK("./new_k5/query_cmdrels_weight_analyze/0.3_0.6_0.1/su_302396.xlsx","su_302396")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HYPERLINK("./new_k5/query_cmdrels_weight_analyze/0.3_0.6_0.1/su_303981.xlsx","su_303981")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HYPERLINK("./new_k5/query_cmdrels_weight_analyze/0.3_0.6_0.1/su_305128.xlsx","su_305128")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HYPERLINK("./new_k5/query_cmdrels_weight_analyze/0.3_0.6_0.1/su_31512.xlsx","su_31512")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HYPERLINK("./new_k5/query_cmdrels_weight_analyze/0.3_0.6_0.1/su_380520.xlsx","su_380520")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HYPERLINK("./new_k5/query_cmdrels_weight_analyze/0.3_0.6_0.1/su_38981.xlsx","su_38981")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HYPERLINK("./new_k5/query_cmdrels_weight_analyze/0.3_0.6_0.1/su_437330.xlsx","su_437330")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HYPERLINK("./new_k5/query_cmdrels_weight_analyze/0.3_0.6_0.1/su_441379.xlsx","su_441379")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HYPERLINK("./new_k5/query_cmdrels_weight_analyze/0.3_0.6_0.1/su_462788.xlsx","su_462788")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HYPERLINK("./new_k5/query_cmdrels_weight_analyze/0.3_0.6_0.1/su_626606.xlsx","su_626606")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HYPERLINK("./new_k5/query_cmdrels_weight_analyze/0.3_0.6_0.1/su_634469.xlsx","su_634469")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HYPERLINK("./new_k5/query_cmdrels_weight_analyze/0.3_0.6_0.1/su_638616.xlsx","su_638616")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HYPERLINK("./new_k5/query_cmdrels_weight_analyze/0.3_0.6_0.1/su_678113.xlsx","su_678113")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HYPERLINK("./new_k5/query_cmdrels_weight_analyze/0.3_0.6_0.1/su_686394.xlsx","su_686394")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HYPERLINK("./new_k5/query_cmdrels_weight_analyze/0.3_0.6_0.1/su_716795.xlsx","su_716795")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HYPERLINK("./new_k5/query_cmdrels_weight_analyze/0.3_0.6_0.1/su_758463.xlsx","su_758463")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HYPERLINK("./new_k5/query_cmdrels_weight_analyze/0.3_0.6_0.1/su_766437.xlsx","su_766437")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HYPERLINK("./new_k5/query_cmdrels_weight_analyze/0.3_0.6_0.1/su_904001.xlsx","su_904001")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HYPERLINK("./new_k5/query_cmdrels_weight_analyze/0.3_0.6_0.1/ul_100959.xlsx","ul_100959")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HYPERLINK("./new_k5/query_cmdrels_weight_analyze/0.3_0.6_0.1/ul_101073.xlsx","ul_101073")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HYPERLINK("./new_k5/query_cmdrels_weight_analyze/0.3_0.6_0.1/ul_101237.xlsx","ul_101237")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HYPERLINK("./new_k5/query_cmdrels_weight_analyze/0.3_0.6_0.1/ul_102752.xlsx","ul_102752")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HYPERLINK("./new_k5/query_cmdrels_weight_analyze/0.3_0.6_0.1/ul_108174.xlsx","ul_108174")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HYPERLINK("./new_k5/query_cmdrels_weight_analyze/0.3_0.6_0.1/ul_109536.xlsx","ul_109536")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HYPERLINK("./new_k5/query_cmdrels_weight_analyze/0.3_0.6_0.1/ul_112050.xlsx","ul_112050")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HYPERLINK("./new_k5/query_cmdrels_weight_analyze/0.3_0.6_0.1/ul_116070.xlsx","ul_116070")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HYPERLINK("./new_k5/query_cmdrels_weight_analyze/0.3_0.6_0.1/ul_11851.xlsx","ul_11851")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HYPERLINK("./new_k5/query_cmdrels_weight_analyze/0.3_0.6_0.1/ul_119126.xlsx","ul_119126")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HYPERLINK("./new_k5/query_cmdrels_weight_analyze/0.3_0.6_0.1/ul_121718.xlsx","ul_121718")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HYPERLINK("./new_k5/query_cmdrels_weight_analyze/0.3_0.6_0.1/ul_12227.xlsx","ul_12227")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HYPERLINK("./new_k5/query_cmdrels_weight_analyze/0.3_0.6_0.1/ul_12453.xlsx","ul_12453")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HYPERLINK("./new_k5/query_cmdrels_weight_analyze/0.3_0.6_0.1/ul_12535.xlsx","ul_12535")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HYPERLINK("./new_k5/query_cmdrels_weight_analyze/0.3_0.6_0.1/ul_127066.xlsx","ul_127066")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HYPERLINK("./new_k5/query_cmdrels_weight_analyze/0.3_0.6_0.1/ul_128953.xlsx","ul_128953")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HYPERLINK("./new_k5/query_cmdrels_weight_analyze/0.3_0.6_0.1/ul_134829.xlsx","ul_134829")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HYPERLINK("./new_k5/query_cmdrels_weight_analyze/0.3_0.6_0.1/ul_136371.xlsx","ul_136371")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HYPERLINK("./new_k5/query_cmdrels_weight_analyze/0.3_0.6_0.1/ul_136884.xlsx","ul_136884")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HYPERLINK("./new_k5/query_cmdrels_weight_analyze/0.3_0.6_0.1/ul_138398.xlsx","ul_138398")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HYPERLINK("./new_k5/query_cmdrels_weight_analyze/0.3_0.6_0.1/ul_139271.xlsx","ul_139271")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HYPERLINK("./new_k5/query_cmdrels_weight_analyze/0.3_0.6_0.1/ul_140482.xlsx","ul_140482")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HYPERLINK("./new_k5/query_cmdrels_weight_analyze/0.3_0.6_0.1/ul_14191.xlsx","ul_14191")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HYPERLINK("./new_k5/query_cmdrels_weight_analyze/0.3_0.6_0.1/ul_145929.xlsx","ul_145929")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HYPERLINK("./new_k5/query_cmdrels_weight_analyze/0.3_0.6_0.1/ul_148985.xlsx","ul_148985")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HYPERLINK("./new_k5/query_cmdrels_weight_analyze/0.3_0.6_0.1/ul_15405.xlsx","ul_15405")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HYPERLINK("./new_k5/query_cmdrels_weight_analyze/0.3_0.6_0.1/ul_155551.xlsx","ul_155551")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HYPERLINK("./new_k5/query_cmdrels_weight_analyze/0.3_0.6_0.1/ul_159672.xlsx","ul_159672")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HYPERLINK("./new_k5/query_cmdrels_weight_analyze/0.3_0.6_0.1/ul_163845.xlsx","ul_163845")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HYPERLINK("./new_k5/query_cmdrels_weight_analyze/0.3_0.6_0.1/ul_16407.xlsx","ul_16407")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HYPERLINK("./new_k5/query_cmdrels_weight_analyze/0.3_0.6_0.1/ul_166558.xlsx","ul_166558")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HYPERLINK("./new_k5/query_cmdrels_weight_analyze/0.3_0.6_0.1/ul_171314.xlsx","ul_171314")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HYPERLINK("./new_k5/query_cmdrels_weight_analyze/0.3_0.6_0.1/ul_182032.xlsx","ul_182032")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HYPERLINK("./new_k5/query_cmdrels_weight_analyze/0.3_0.6_0.1/ul_19344.xlsx","ul_19344")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HYPERLINK("./new_k5/query_cmdrels_weight_analyze/0.3_0.6_0.1/ul_19369.xlsx","ul_19369")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HYPERLINK("./new_k5/query_cmdrels_weight_analyze/0.3_0.6_0.1/ul_19485.xlsx","ul_19485")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HYPERLINK("./new_k5/query_cmdrels_weight_analyze/0.3_0.6_0.1/ul_20370.xlsx","ul_20370")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HYPERLINK("./new_k5/query_cmdrels_weight_analyze/0.3_0.6_0.1/ul_211817.xlsx","ul_211817")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HYPERLINK("./new_k5/query_cmdrels_weight_analyze/0.3_0.6_0.1/ul_212925.xlsx","ul_212925")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HYPERLINK("./new_k5/query_cmdrels_weight_analyze/0.3_0.6_0.1/ul_21471.xlsx","ul_21471")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HYPERLINK("./new_k5/query_cmdrels_weight_analyze/0.3_0.6_0.1/ul_22545.xlsx","ul_22545")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HYPERLINK("./new_k5/query_cmdrels_weight_analyze/0.3_0.6_0.1/ul_230481.xlsx","ul_230481")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HYPERLINK("./new_k5/query_cmdrels_weight_analyze/0.3_0.6_0.1/ul_230673.xlsx","ul_230673")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HYPERLINK("./new_k5/query_cmdrels_weight_analyze/0.3_0.6_0.1/ul_230800.xlsx","ul_230800")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HYPERLINK("./new_k5/query_cmdrels_weight_analyze/0.3_0.6_0.1/ul_232384.xlsx","ul_232384")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HYPERLINK("./new_k5/query_cmdrels_weight_analyze/0.3_0.6_0.1/ul_24441.xlsx","ul_24441")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HYPERLINK("./new_k5/query_cmdrels_weight_analyze/0.3_0.6_0.1/ul_246535.xlsx","ul_246535")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HYPERLINK("./new_k5/query_cmdrels_weight_analyze/0.3_0.6_0.1/ul_259791.xlsx","ul_259791")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HYPERLINK("./new_k5/query_cmdrels_weight_analyze/0.3_0.6_0.1/ul_273971.xlsx","ul_273971")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HYPERLINK("./new_k5/query_cmdrels_weight_analyze/0.3_0.6_0.1/ul_28553.xlsx","ul_28553")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HYPERLINK("./new_k5/query_cmdrels_weight_analyze/0.3_0.6_0.1/ul_288521.xlsx","ul_288521")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HYPERLINK("./new_k5/query_cmdrels_weight_analyze/0.3_0.6_0.1/ul_32290.xlsx","ul_32290")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HYPERLINK("./new_k5/query_cmdrels_weight_analyze/0.3_0.6_0.1/ul_328882.xlsx","ul_328882")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HYPERLINK("./new_k5/query_cmdrels_weight_analyze/0.3_0.6_0.1/ul_35131.xlsx","ul_35131")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HYPERLINK("./new_k5/query_cmdrels_weight_analyze/0.3_0.6_0.1/ul_35333.xlsx","ul_35333")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HYPERLINK("./new_k5/query_cmdrels_weight_analyze/0.3_0.6_0.1/ul_35711.xlsx","ul_35711")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HYPERLINK("./new_k5/query_cmdrels_weight_analyze/0.3_0.6_0.1/ul_3575.xlsx","ul_3575")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HYPERLINK("./new_k5/query_cmdrels_weight_analyze/0.3_0.6_0.1/ul_35832.xlsx","ul_35832")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HYPERLINK("./new_k5/query_cmdrels_weight_analyze/0.3_0.6_0.1/ul_370318.xlsx","ul_370318")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HYPERLINK("./new_k5/query_cmdrels_weight_analyze/0.3_0.6_0.1/ul_37329.xlsx","ul_37329")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HYPERLINK("./new_k5/query_cmdrels_weight_analyze/0.3_0.6_0.1/ul_38209.xlsx","ul_38209")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HYPERLINK("./new_k5/query_cmdrels_weight_analyze/0.3_0.6_0.1/ul_41246.xlsx","ul_41246")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HYPERLINK("./new_k5/query_cmdrels_weight_analyze/0.3_0.6_0.1/ul_41362.xlsx","ul_41362")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HYPERLINK("./new_k5/query_cmdrels_weight_analyze/0.3_0.6_0.1/ul_48200.xlsx","ul_48200")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HYPERLINK("./new_k5/query_cmdrels_weight_analyze/0.3_0.6_0.1/ul_50098.xlsx","ul_50098")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HYPERLINK("./new_k5/query_cmdrels_weight_analyze/0.3_0.6_0.1/ul_50785.xlsx","ul_50785")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HYPERLINK("./new_k5/query_cmdrels_weight_analyze/0.3_0.6_0.1/ul_5085.xlsx","ul_5085")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HYPERLINK("./new_k5/query_cmdrels_weight_analyze/0.3_0.6_0.1/ul_53737.xlsx","ul_53737")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HYPERLINK("./new_k5/query_cmdrels_weight_analyze/0.3_0.6_0.1/ul_55125.xlsx","ul_55125")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HYPERLINK("./new_k5/query_cmdrels_weight_analyze/0.3_0.6_0.1/ul_56453.xlsx","ul_56453")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HYPERLINK("./new_k5/query_cmdrels_weight_analyze/0.3_0.6_0.1/ul_63648.xlsx","ul_63648")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HYPERLINK("./new_k5/query_cmdrels_weight_analyze/0.3_0.6_0.1/ul_6402.xlsx","ul_6402")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HYPERLINK("./new_k5/query_cmdrels_weight_analyze/0.3_0.6_0.1/ul_65106.xlsx","ul_65106")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HYPERLINK("./new_k5/query_cmdrels_weight_analyze/0.3_0.6_0.1/ul_65932.xlsx","ul_65932")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HYPERLINK("./new_k5/query_cmdrels_weight_analyze/0.3_0.6_0.1/ul_6596.xlsx","ul_6596")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HYPERLINK("./new_k5/query_cmdrels_weight_analyze/0.3_0.6_0.1/ul_67503.xlsx","ul_67503")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HYPERLINK("./new_k5/query_cmdrels_weight_analyze/0.3_0.6_0.1/ul_67592.xlsx","ul_67592")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HYPERLINK("./new_k5/query_cmdrels_weight_analyze/0.3_0.6_0.1/ul_70581.xlsx","ul_70581")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HYPERLINK("./new_k5/query_cmdrels_weight_analyze/0.3_0.6_0.1/ul_70614.xlsx","ul_70614")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HYPERLINK("./new_k5/query_cmdrels_weight_analyze/0.3_0.6_0.1/ul_71465.xlsx","ul_71465")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HYPERLINK("./new_k5/query_cmdrels_weight_analyze/0.3_0.6_0.1/ul_7226.xlsx","ul_7226")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HYPERLINK("./new_k5/query_cmdrels_weight_analyze/0.3_0.6_0.1/ul_78182.xlsx","ul_78182")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HYPERLINK("./new_k5/query_cmdrels_weight_analyze/0.3_0.6_0.1/ul_79678.xlsx","ul_79678")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HYPERLINK("./new_k5/query_cmdrels_weight_analyze/0.3_0.6_0.1/ul_79702.xlsx","ul_79702")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HYPERLINK("./new_k5/query_cmdrels_weight_analyze/0.3_0.6_0.1/ul_83593.xlsx","ul_83593")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HYPERLINK("./new_k5/query_cmdrels_weight_analyze/0.3_0.6_0.1/ul_84381.xlsx","ul_84381")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HYPERLINK("./new_k5/query_cmdrels_weight_analyze/0.3_0.6_0.1/ul_85180.xlsx","ul_85180")</f>
        <v>ul_85180</v>
      </c>
      <c r="B425">
        <v>0</v>
      </c>
      <c r="C425">
        <v>0</v>
      </c>
      <c r="D425">
        <v>0.5</v>
      </c>
      <c r="E425">
        <v>0.5</v>
      </c>
      <c r="F425">
        <v>0.5</v>
      </c>
      <c r="G425">
        <v>0.5</v>
      </c>
    </row>
    <row r="426" spans="1:7" x14ac:dyDescent="0.15">
      <c r="A426" t="str">
        <f>HYPERLINK("./new_k5/query_cmdrels_weight_analyze/0.3_0.6_0.1/ul_86071.xlsx","ul_86071")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HYPERLINK("./new_k5/query_cmdrels_weight_analyze/0.3_0.6_0.1/ul_86729.xlsx","ul_86729")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HYPERLINK("./new_k5/query_cmdrels_weight_analyze/0.3_0.6_0.1/ul_88824.xlsx","ul_88824")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HYPERLINK("./new_k5/query_cmdrels_weight_analyze/0.3_0.6_0.1/ul_8945.xlsx","ul_8945")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HYPERLINK("./new_k5/query_cmdrels_weight_analyze/0.3_0.6_0.1/ul_89933.xlsx","ul_89933")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HYPERLINK("./new_k5/query_cmdrels_weight_analyze/0.3_0.6_0.1/ul_91297.xlsx","ul_91297")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HYPERLINK("./new_k5/query_cmdrels_weight_analyze/0.3_0.6_0.1/ul_9252.xlsx","ul_9252")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HYPERLINK("./new_k5/query_cmdrels_weight_analyze/0.3_0.6_0.1/ul_92560.xlsx","ul_92560")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HYPERLINK("./new_k5/query_cmdrels_weight_analyze/0.3_0.6_0.1/ul_92799.xlsx","ul_92799")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HYPERLINK("./new_k5/query_cmdrels_weight_analyze/0.3_0.6_0.1/ul_93139.xlsx","ul_93139")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HYPERLINK("./new_k5/query_cmdrels_weight_analyze/0.3_0.6_0.1/ul_98461.xlsx","ul_98461")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HYPERLINK("./new_k5/query_cmdrels_weight_analyze/0.4_0.1_0.5/au_102733.xlsx","au_102733")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HYPERLINK("./new_k5/query_cmdrels_weight_analyze/0.4_0.1_0.5/au_1029436.xlsx","au_1029436")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HYPERLINK("./new_k5/query_cmdrels_weight_analyze/0.4_0.1_0.5/au_1029502.xlsx","au_1029502")</f>
        <v>au_1029502</v>
      </c>
      <c r="B5">
        <v>1</v>
      </c>
      <c r="C5">
        <v>0</v>
      </c>
      <c r="D5">
        <v>1</v>
      </c>
      <c r="E5">
        <v>0.5</v>
      </c>
      <c r="F5">
        <v>1</v>
      </c>
      <c r="G5">
        <v>0.5</v>
      </c>
    </row>
    <row r="6" spans="1:7" x14ac:dyDescent="0.15">
      <c r="A6" t="str">
        <f>HYPERLINK("./new_k5/query_cmdrels_weight_analyze/0.4_0.1_0.5/au_1029531.xlsx","au_1029531")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HYPERLINK("./new_k5/query_cmdrels_weight_analyze/0.4_0.1_0.5/au_104542.xlsx","au_104542")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HYPERLINK("./new_k5/query_cmdrels_weight_analyze/0.4_0.1_0.5/au_109070.xlsx","au_109070")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HYPERLINK("./new_k5/query_cmdrels_weight_analyze/0.4_0.1_0.5/au_109381.xlsx","au_109381")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HYPERLINK("./new_k5/query_cmdrels_weight_analyze/0.4_0.1_0.5/au_110477.xlsx","au_110477")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HYPERLINK("./new_k5/query_cmdrels_weight_analyze/0.4_0.1_0.5/au_111678.xlsx","au_111678")</f>
        <v>au_111678</v>
      </c>
      <c r="B11">
        <v>0</v>
      </c>
      <c r="C11">
        <v>0</v>
      </c>
      <c r="D11">
        <v>0.33333333333333331</v>
      </c>
      <c r="E11">
        <v>0.33333333333333331</v>
      </c>
      <c r="F11">
        <v>0.33333333333333331</v>
      </c>
      <c r="G11">
        <v>0.33333333333333331</v>
      </c>
    </row>
    <row r="12" spans="1:7" x14ac:dyDescent="0.15">
      <c r="A12" t="str">
        <f>HYPERLINK("./new_k5/query_cmdrels_weight_analyze/0.4_0.1_0.5/au_112512.xlsx","au_112512")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HYPERLINK("./new_k5/query_cmdrels_weight_analyze/0.4_0.1_0.5/au_115369.xlsx","au_115369")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HYPERLINK("./new_k5/query_cmdrels_weight_analyze/0.4_0.1_0.5/au_11789.xlsx","au_11789")</f>
        <v>au_11789</v>
      </c>
      <c r="B14">
        <v>0</v>
      </c>
      <c r="C14">
        <v>0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HYPERLINK("./new_k5/query_cmdrels_weight_analyze/0.4_0.1_0.5/au_117950.xlsx","au_117950")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</v>
      </c>
    </row>
    <row r="16" spans="1:7" x14ac:dyDescent="0.15">
      <c r="A16" t="str">
        <f>HYPERLINK("./new_k5/query_cmdrels_weight_analyze/0.4_0.1_0.5/au_122113.xlsx","au_122113")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HYPERLINK("./new_k5/query_cmdrels_weight_analyze/0.4_0.1_0.5/au_123798.xlsx","au_123798")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HYPERLINK("./new_k5/query_cmdrels_weight_analyze/0.4_0.1_0.5/au_125257.xlsx","au_125257")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HYPERLINK("./new_k5/query_cmdrels_weight_analyze/0.4_0.1_0.5/au_126153.xlsx","au_126153")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HYPERLINK("./new_k5/query_cmdrels_weight_analyze/0.4_0.1_0.5/au_127326.xlsx","au_127326")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HYPERLINK("./new_k5/query_cmdrels_weight_analyze/0.4_0.1_0.5/au_128463.xlsx","au_128463")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HYPERLINK("./new_k5/query_cmdrels_weight_analyze/0.4_0.1_0.5/au_130393.xlsx","au_130393")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HYPERLINK("./new_k5/query_cmdrels_weight_analyze/0.4_0.1_0.5/au_131570.xlsx","au_131570")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HYPERLINK("./new_k5/query_cmdrels_weight_analyze/0.4_0.1_0.5/au_133318.xlsx","au_133318")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HYPERLINK("./new_k5/query_cmdrels_weight_analyze/0.4_0.1_0.5/au_133343.xlsx","au_133343")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HYPERLINK("./new_k5/query_cmdrels_weight_analyze/0.4_0.1_0.5/au_133389.xlsx","au_133389")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HYPERLINK("./new_k5/query_cmdrels_weight_analyze/0.4_0.1_0.5/au_141277.xlsx","au_141277")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HYPERLINK("./new_k5/query_cmdrels_weight_analyze/0.4_0.1_0.5/au_143819.xlsx","au_143819")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HYPERLINK("./new_k5/query_cmdrels_weight_analyze/0.4_0.1_0.5/au_145935.xlsx","au_145935")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HYPERLINK("./new_k5/query_cmdrels_weight_analyze/0.4_0.1_0.5/au_147241.xlsx","au_147241")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HYPERLINK("./new_k5/query_cmdrels_weight_analyze/0.4_0.1_0.5/au_147800.xlsx","au_147800")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HYPERLINK("./new_k5/query_cmdrels_weight_analyze/0.4_0.1_0.5/au_148321.xlsx","au_148321")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HYPERLINK("./new_k5/query_cmdrels_weight_analyze/0.4_0.1_0.5/au_148638.xlsx","au_148638")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HYPERLINK("./new_k5/query_cmdrels_weight_analyze/0.4_0.1_0.5/au_151049.xlsx","au_151049")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HYPERLINK("./new_k5/query_cmdrels_weight_analyze/0.4_0.1_0.5/au_151941.xlsx","au_151941")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HYPERLINK("./new_k5/query_cmdrels_weight_analyze/0.4_0.1_0.5/au_152297.xlsx","au_152297")</f>
        <v>au_152297</v>
      </c>
      <c r="B36">
        <v>0</v>
      </c>
      <c r="C36">
        <v>0</v>
      </c>
      <c r="D36">
        <v>0.5</v>
      </c>
      <c r="E36">
        <v>0.33333333333333331</v>
      </c>
      <c r="F36">
        <v>0.5</v>
      </c>
      <c r="G36">
        <v>0.33333333333333331</v>
      </c>
    </row>
    <row r="37" spans="1:7" x14ac:dyDescent="0.15">
      <c r="A37" t="str">
        <f>HYPERLINK("./new_k5/query_cmdrels_weight_analyze/0.4_0.1_0.5/au_153976.xlsx","au_153976")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HYPERLINK("./new_k5/query_cmdrels_weight_analyze/0.4_0.1_0.5/au_154431.xlsx","au_154431")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HYPERLINK("./new_k5/query_cmdrels_weight_analyze/0.4_0.1_0.5/au_159708.xlsx","au_159708")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HYPERLINK("./new_k5/query_cmdrels_weight_analyze/0.4_0.1_0.5/au_160869.xlsx","au_160869")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HYPERLINK("./new_k5/query_cmdrels_weight_analyze/0.4_0.1_0.5/au_161313.xlsx","au_161313")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HYPERLINK("./new_k5/query_cmdrels_weight_analyze/0.4_0.1_0.5/au_162075.xlsx","au_162075")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HYPERLINK("./new_k5/query_cmdrels_weight_analyze/0.4_0.1_0.5/au_16277.xlsx","au_16277")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HYPERLINK("./new_k5/query_cmdrels_weight_analyze/0.4_0.1_0.5/au_163155.xlsx","au_163155")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HYPERLINK("./new_k5/query_cmdrels_weight_analyze/0.4_0.1_0.5/au_164473.xlsx","au_164473")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HYPERLINK("./new_k5/query_cmdrels_weight_analyze/0.4_0.1_0.5/au_16584.xlsx","au_16584")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HYPERLINK("./new_k5/query_cmdrels_weight_analyze/0.4_0.1_0.5/au_166420.xlsx","au_166420")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HYPERLINK("./new_k5/query_cmdrels_weight_analyze/0.4_0.1_0.5/au_169473.xlsx","au_169473")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HYPERLINK("./new_k5/query_cmdrels_weight_analyze/0.4_0.1_0.5/au_169516.xlsx","au_169516")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HYPERLINK("./new_k5/query_cmdrels_weight_analyze/0.4_0.1_0.5/au_174292.xlsx","au_174292")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HYPERLINK("./new_k5/query_cmdrels_weight_analyze/0.4_0.1_0.5/au_178481.xlsx","au_178481")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HYPERLINK("./new_k5/query_cmdrels_weight_analyze/0.4_0.1_0.5/au_180925.xlsx","au_180925")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HYPERLINK("./new_k5/query_cmdrels_weight_analyze/0.4_0.1_0.5/au_187888.xlsx","au_187888")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HYPERLINK("./new_k5/query_cmdrels_weight_analyze/0.4_0.1_0.5/au_191390.xlsx","au_191390")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HYPERLINK("./new_k5/query_cmdrels_weight_analyze/0.4_0.1_0.5/au_192798.xlsx","au_192798")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HYPERLINK("./new_k5/query_cmdrels_weight_analyze/0.4_0.1_0.5/au_201775.xlsx","au_201775")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HYPERLINK("./new_k5/query_cmdrels_weight_analyze/0.4_0.1_0.5/au_204166.xlsx","au_204166")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HYPERLINK("./new_k5/query_cmdrels_weight_analyze/0.4_0.1_0.5/au_207447.xlsx","au_207447")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HYPERLINK("./new_k5/query_cmdrels_weight_analyze/0.4_0.1_0.5/au_210680.xlsx","au_210680")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HYPERLINK("./new_k5/query_cmdrels_weight_analyze/0.4_0.1_0.5/au_214246.xlsx","au_214246")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HYPERLINK("./new_k5/query_cmdrels_weight_analyze/0.4_0.1_0.5/au_214643.xlsx","au_214643")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HYPERLINK("./new_k5/query_cmdrels_weight_analyze/0.4_0.1_0.5/au_2194.xlsx","au_2194")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HYPERLINK("./new_k5/query_cmdrels_weight_analyze/0.4_0.1_0.5/au_221962.xlsx","au_221962")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HYPERLINK("./new_k5/query_cmdrels_weight_analyze/0.4_0.1_0.5/au_22608.xlsx","au_22608")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HYPERLINK("./new_k5/query_cmdrels_weight_analyze/0.4_0.1_0.5/au_230698.xlsx","au_230698")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HYPERLINK("./new_k5/query_cmdrels_weight_analyze/0.4_0.1_0.5/au_232442.xlsx","au_232442")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HYPERLINK("./new_k5/query_cmdrels_weight_analyze/0.4_0.1_0.5/au_233378.xlsx","au_233378")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HYPERLINK("./new_k5/query_cmdrels_weight_analyze/0.4_0.1_0.5/au_24027.xlsx","au_24027")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HYPERLINK("./new_k5/query_cmdrels_weight_analyze/0.4_0.1_0.5/au_246647.xlsx","au_246647")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HYPERLINK("./new_k5/query_cmdrels_weight_analyze/0.4_0.1_0.5/au_254424.xlsx","au_254424")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HYPERLINK("./new_k5/query_cmdrels_weight_analyze/0.4_0.1_0.5/au_255890.xlsx","au_255890")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HYPERLINK("./new_k5/query_cmdrels_weight_analyze/0.4_0.1_0.5/au_257248.xlsx","au_257248")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HYPERLINK("./new_k5/query_cmdrels_weight_analyze/0.4_0.1_0.5/au_259354.xlsx","au_259354")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HYPERLINK("./new_k5/query_cmdrels_weight_analyze/0.4_0.1_0.5/au_263378.xlsx","au_263378")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HYPERLINK("./new_k5/query_cmdrels_weight_analyze/0.4_0.1_0.5/au_264215.xlsx","au_264215")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HYPERLINK("./new_k5/query_cmdrels_weight_analyze/0.4_0.1_0.5/au_265176.xlsx","au_265176")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HYPERLINK("./new_k5/query_cmdrels_weight_analyze/0.4_0.1_0.5/au_275704.xlsx","au_275704")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HYPERLINK("./new_k5/query_cmdrels_weight_analyze/0.4_0.1_0.5/au_276669.xlsx","au_276669")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HYPERLINK("./new_k5/query_cmdrels_weight_analyze/0.4_0.1_0.5/au_277565.xlsx","au_277565")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HYPERLINK("./new_k5/query_cmdrels_weight_analyze/0.4_0.1_0.5/au_278403.xlsx","au_278403")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HYPERLINK("./new_k5/query_cmdrels_weight_analyze/0.4_0.1_0.5/au_28039.xlsx","au_28039")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HYPERLINK("./new_k5/query_cmdrels_weight_analyze/0.4_0.1_0.5/au_281509.xlsx","au_281509")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HYPERLINK("./new_k5/query_cmdrels_weight_analyze/0.4_0.1_0.5/au_282806.xlsx","au_282806")</f>
        <v>au_282806</v>
      </c>
      <c r="B83">
        <v>0</v>
      </c>
      <c r="C83">
        <v>0</v>
      </c>
      <c r="D83">
        <v>0.5</v>
      </c>
      <c r="E83">
        <v>0</v>
      </c>
      <c r="F83">
        <v>0.5</v>
      </c>
      <c r="G83">
        <v>0.25</v>
      </c>
    </row>
    <row r="84" spans="1:7" x14ac:dyDescent="0.15">
      <c r="A84" t="str">
        <f>HYPERLINK("./new_k5/query_cmdrels_weight_analyze/0.4_0.1_0.5/au_283559.xlsx","au_283559")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HYPERLINK("./new_k5/query_cmdrels_weight_analyze/0.4_0.1_0.5/au_285539.xlsx","au_285539")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HYPERLINK("./new_k5/query_cmdrels_weight_analyze/0.4_0.1_0.5/au_287532.xlsx","au_287532")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HYPERLINK("./new_k5/query_cmdrels_weight_analyze/0.4_0.1_0.5/au_294257.xlsx","au_294257")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HYPERLINK("./new_k5/query_cmdrels_weight_analyze/0.4_0.1_0.5/au_296155.xlsx","au_296155")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HYPERLINK("./new_k5/query_cmdrels_weight_analyze/0.4_0.1_0.5/au_299975.xlsx","au_299975")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HYPERLINK("./new_k5/query_cmdrels_weight_analyze/0.4_0.1_0.5/au_301096.xlsx","au_301096")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HYPERLINK("./new_k5/query_cmdrels_weight_analyze/0.4_0.1_0.5/au_303593.xlsx","au_303593")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HYPERLINK("./new_k5/query_cmdrels_weight_analyze/0.4_0.1_0.5/au_303849.xlsx","au_303849")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HYPERLINK("./new_k5/query_cmdrels_weight_analyze/0.4_0.1_0.5/au_307541.xlsx","au_307541")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HYPERLINK("./new_k5/query_cmdrels_weight_analyze/0.4_0.1_0.5/au_307688.xlsx","au_307688")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HYPERLINK("./new_k5/query_cmdrels_weight_analyze/0.4_0.1_0.5/au_309047.xlsx","au_309047")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HYPERLINK("./new_k5/query_cmdrels_weight_analyze/0.4_0.1_0.5/au_311558.xlsx","au_311558")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HYPERLINK("./new_k5/query_cmdrels_weight_analyze/0.4_0.1_0.5/au_318973.xlsx","au_318973")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HYPERLINK("./new_k5/query_cmdrels_weight_analyze/0.4_0.1_0.5/au_3205.xlsx","au_3205")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HYPERLINK("./new_k5/query_cmdrels_weight_analyze/0.4_0.1_0.5/au_323131.xlsx","au_323131")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HYPERLINK("./new_k5/query_cmdrels_weight_analyze/0.4_0.1_0.5/au_323392.xlsx","au_323392")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HYPERLINK("./new_k5/query_cmdrels_weight_analyze/0.4_0.1_0.5/au_325368.xlsx","au_325368")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HYPERLINK("./new_k5/query_cmdrels_weight_analyze/0.4_0.1_0.5/au_328162.xlsx","au_328162")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HYPERLINK("./new_k5/query_cmdrels_weight_analyze/0.4_0.1_0.5/au_330148.xlsx","au_330148")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HYPERLINK("./new_k5/query_cmdrels_weight_analyze/0.4_0.1_0.5/au_332315.xlsx","au_332315")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HYPERLINK("./new_k5/query_cmdrels_weight_analyze/0.4_0.1_0.5/au_334081.xlsx","au_334081")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HYPERLINK("./new_k5/query_cmdrels_weight_analyze/0.4_0.1_0.5/au_34077.xlsx","au_34077")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HYPERLINK("./new_k5/query_cmdrels_weight_analyze/0.4_0.1_0.5/au_341428.xlsx","au_341428")</f>
        <v>au_341428</v>
      </c>
      <c r="B107">
        <v>1</v>
      </c>
      <c r="C107">
        <v>0</v>
      </c>
      <c r="D107">
        <v>1</v>
      </c>
      <c r="E107">
        <v>0.5</v>
      </c>
      <c r="F107">
        <v>1</v>
      </c>
      <c r="G107">
        <v>0.5</v>
      </c>
    </row>
    <row r="108" spans="1:7" x14ac:dyDescent="0.15">
      <c r="A108" t="str">
        <f>HYPERLINK("./new_k5/query_cmdrels_weight_analyze/0.4_0.1_0.5/au_341584.xlsx","au_341584")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HYPERLINK("./new_k5/query_cmdrels_weight_analyze/0.4_0.1_0.5/au_346864.xlsx","au_346864")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HYPERLINK("./new_k5/query_cmdrels_weight_analyze/0.4_0.1_0.5/au_351765.xlsx","au_351765")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HYPERLINK("./new_k5/query_cmdrels_weight_analyze/0.4_0.1_0.5/au_35922.xlsx","au_35922")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HYPERLINK("./new_k5/query_cmdrels_weight_analyze/0.4_0.1_0.5/au_359856.xlsx","au_359856")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HYPERLINK("./new_k5/query_cmdrels_weight_analyze/0.4_0.1_0.5/au_360423.xlsx","au_360423")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HYPERLINK("./new_k5/query_cmdrels_weight_analyze/0.4_0.1_0.5/au_36287.xlsx","au_36287")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HYPERLINK("./new_k5/query_cmdrels_weight_analyze/0.4_0.1_0.5/au_366742.xlsx","au_366742")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0.25</v>
      </c>
    </row>
    <row r="116" spans="1:7" x14ac:dyDescent="0.15">
      <c r="A116" t="str">
        <f>HYPERLINK("./new_k5/query_cmdrels_weight_analyze/0.4_0.1_0.5/au_377937.xlsx","au_377937")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HYPERLINK("./new_k5/query_cmdrels_weight_analyze/0.4_0.1_0.5/au_383997.xlsx","au_383997")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HYPERLINK("./new_k5/query_cmdrels_weight_analyze/0.4_0.1_0.5/au_3883.xlsx","au_3883")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HYPERLINK("./new_k5/query_cmdrels_weight_analyze/0.4_0.1_0.5/au_396883.xlsx","au_396883")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HYPERLINK("./new_k5/query_cmdrels_weight_analyze/0.4_0.1_0.5/au_39760.xlsx","au_39760")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HYPERLINK("./new_k5/query_cmdrels_weight_analyze/0.4_0.1_0.5/au_398818.xlsx","au_398818")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HYPERLINK("./new_k5/query_cmdrels_weight_analyze/0.4_0.1_0.5/au_400807.xlsx","au_400807")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HYPERLINK("./new_k5/query_cmdrels_weight_analyze/0.4_0.1_0.5/au_408611.xlsx","au_408611")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HYPERLINK("./new_k5/query_cmdrels_weight_analyze/0.4_0.1_0.5/au_414737.xlsx","au_414737")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HYPERLINK("./new_k5/query_cmdrels_weight_analyze/0.4_0.1_0.5/au_420722.xlsx","au_420722")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HYPERLINK("./new_k5/query_cmdrels_weight_analyze/0.4_0.1_0.5/au_423942.xlsx","au_423942")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HYPERLINK("./new_k5/query_cmdrels_weight_analyze/0.4_0.1_0.5/au_430382.xlsx","au_430382")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HYPERLINK("./new_k5/query_cmdrels_weight_analyze/0.4_0.1_0.5/au_432836.xlsx","au_432836")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HYPERLINK("./new_k5/query_cmdrels_weight_analyze/0.4_0.1_0.5/au_440326.xlsx","au_440326")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HYPERLINK("./new_k5/query_cmdrels_weight_analyze/0.4_0.1_0.5/au_442914.xlsx","au_442914")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HYPERLINK("./new_k5/query_cmdrels_weight_analyze/0.4_0.1_0.5/au_443227.xlsx","au_443227")</f>
        <v>au_443227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</row>
    <row r="132" spans="1:7" x14ac:dyDescent="0.15">
      <c r="A132" t="str">
        <f>HYPERLINK("./new_k5/query_cmdrels_weight_analyze/0.4_0.1_0.5/au_44534.xlsx","au_44534")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HYPERLINK("./new_k5/query_cmdrels_weight_analyze/0.4_0.1_0.5/au_451805.xlsx","au_451805")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HYPERLINK("./new_k5/query_cmdrels_weight_analyze/0.4_0.1_0.5/au_464264.xlsx","au_464264")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HYPERLINK("./new_k5/query_cmdrels_weight_analyze/0.4_0.1_0.5/au_468808.xlsx","au_468808")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HYPERLINK("./new_k5/query_cmdrels_weight_analyze/0.4_0.1_0.5/au_469143.xlsx","au_469143")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HYPERLINK("./new_k5/query_cmdrels_weight_analyze/0.4_0.1_0.5/au_470237.xlsx","au_470237")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HYPERLINK("./new_k5/query_cmdrels_weight_analyze/0.4_0.1_0.5/au_473037.xlsx","au_473037")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HYPERLINK("./new_k5/query_cmdrels_weight_analyze/0.4_0.1_0.5/au_48362.xlsx","au_48362")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HYPERLINK("./new_k5/query_cmdrels_weight_analyze/0.4_0.1_0.5/au_488435.xlsx","au_488435")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HYPERLINK("./new_k5/query_cmdrels_weight_analyze/0.4_0.1_0.5/au_493826.xlsx","au_493826")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HYPERLINK("./new_k5/query_cmdrels_weight_analyze/0.4_0.1_0.5/au_502110.xlsx","au_502110")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HYPERLINK("./new_k5/query_cmdrels_weight_analyze/0.4_0.1_0.5/au_50344.xlsx","au_50344")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HYPERLINK("./new_k5/query_cmdrels_weight_analyze/0.4_0.1_0.5/au_511467.xlsx","au_511467")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HYPERLINK("./new_k5/query_cmdrels_weight_analyze/0.4_0.1_0.5/au_513046.xlsx","au_513046")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HYPERLINK("./new_k5/query_cmdrels_weight_analyze/0.4_0.1_0.5/au_517354.xlsx","au_517354")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HYPERLINK("./new_k5/query_cmdrels_weight_analyze/0.4_0.1_0.5/au_522431.xlsx","au_522431")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HYPERLINK("./new_k5/query_cmdrels_weight_analyze/0.4_0.1_0.5/au_52773.xlsx","au_52773")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HYPERLINK("./new_k5/query_cmdrels_weight_analyze/0.4_0.1_0.5/au_528411.xlsx","au_528411")</f>
        <v>au_528411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</row>
    <row r="150" spans="1:7" x14ac:dyDescent="0.15">
      <c r="A150" t="str">
        <f>HYPERLINK("./new_k5/query_cmdrels_weight_analyze/0.4_0.1_0.5/au_53263.xlsx","au_53263")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HYPERLINK("./new_k5/query_cmdrels_weight_analyze/0.4_0.1_0.5/au_53444.xlsx","au_53444")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HYPERLINK("./new_k5/query_cmdrels_weight_analyze/0.4_0.1_0.5/au_538208.xlsx","au_538208")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HYPERLINK("./new_k5/query_cmdrels_weight_analyze/0.4_0.1_0.5/au_53822.xlsx","au_53822")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HYPERLINK("./new_k5/query_cmdrels_weight_analyze/0.4_0.1_0.5/au_539243.xlsx","au_539243")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HYPERLINK("./new_k5/query_cmdrels_weight_analyze/0.4_0.1_0.5/au_558280.xlsx","au_558280")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HYPERLINK("./new_k5/query_cmdrels_weight_analyze/0.4_0.1_0.5/au_558669.xlsx","au_558669")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HYPERLINK("./new_k5/query_cmdrels_weight_analyze/0.4_0.1_0.5/au_55868.xlsx","au_55868")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HYPERLINK("./new_k5/query_cmdrels_weight_analyze/0.4_0.1_0.5/au_561.xlsx","au_561")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HYPERLINK("./new_k5/query_cmdrels_weight_analyze/0.4_0.1_0.5/au_564567.xlsx","au_564567")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HYPERLINK("./new_k5/query_cmdrels_weight_analyze/0.4_0.1_0.5/au_57994.xlsx","au_57994")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HYPERLINK("./new_k5/query_cmdrels_weight_analyze/0.4_0.1_0.5/au_589210.xlsx","au_589210")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HYPERLINK("./new_k5/query_cmdrels_weight_analyze/0.4_0.1_0.5/au_5911.xlsx","au_5911")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HYPERLINK("./new_k5/query_cmdrels_weight_analyze/0.4_0.1_0.5/au_59356.xlsx","au_59356")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HYPERLINK("./new_k5/query_cmdrels_weight_analyze/0.4_0.1_0.5/au_609850.xlsx","au_609850")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HYPERLINK("./new_k5/query_cmdrels_weight_analyze/0.4_0.1_0.5/au_61408.xlsx","au_61408")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HYPERLINK("./new_k5/query_cmdrels_weight_analyze/0.4_0.1_0.5/au_617850.xlsx","au_617850")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HYPERLINK("./new_k5/query_cmdrels_weight_analyze/0.4_0.1_0.5/au_62073.xlsx","au_62073")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HYPERLINK("./new_k5/query_cmdrels_weight_analyze/0.4_0.1_0.5/au_620930.xlsx","au_620930")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HYPERLINK("./new_k5/query_cmdrels_weight_analyze/0.4_0.1_0.5/au_62492.xlsx","au_62492")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HYPERLINK("./new_k5/query_cmdrels_weight_analyze/0.4_0.1_0.5/au_626078.xlsx","au_626078")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HYPERLINK("./new_k5/query_cmdrels_weight_analyze/0.4_0.1_0.5/au_636944.xlsx","au_636944")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HYPERLINK("./new_k5/query_cmdrels_weight_analyze/0.4_0.1_0.5/au_648603.xlsx","au_648603")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HYPERLINK("./new_k5/query_cmdrels_weight_analyze/0.4_0.1_0.5/au_65331.xlsx","au_65331")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HYPERLINK("./new_k5/query_cmdrels_weight_analyze/0.4_0.1_0.5/au_66000.xlsx","au_66000")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HYPERLINK("./new_k5/query_cmdrels_weight_analyze/0.4_0.1_0.5/au_660846.xlsx","au_660846")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HYPERLINK("./new_k5/query_cmdrels_weight_analyze/0.4_0.1_0.5/au_662935.xlsx","au_662935")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HYPERLINK("./new_k5/query_cmdrels_weight_analyze/0.4_0.1_0.5/au_67663.xlsx","au_67663")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HYPERLINK("./new_k5/query_cmdrels_weight_analyze/0.4_0.1_0.5/au_68028.xlsx","au_68028")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HYPERLINK("./new_k5/query_cmdrels_weight_analyze/0.4_0.1_0.5/au_681312.xlsx","au_681312")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HYPERLINK("./new_k5/query_cmdrels_weight_analyze/0.4_0.1_0.5/au_686239.xlsx","au_686239")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HYPERLINK("./new_k5/query_cmdrels_weight_analyze/0.4_0.1_0.5/au_68809.xlsx","au_68809")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HYPERLINK("./new_k5/query_cmdrels_weight_analyze/0.4_0.1_0.5/au_69556.xlsx","au_69556")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HYPERLINK("./new_k5/query_cmdrels_weight_analyze/0.4_0.1_0.5/au_698993.xlsx","au_698993")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HYPERLINK("./new_k5/query_cmdrels_weight_analyze/0.4_0.1_0.5/au_707881.xlsx","au_707881")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HYPERLINK("./new_k5/query_cmdrels_weight_analyze/0.4_0.1_0.5/au_709594.xlsx","au_709594")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HYPERLINK("./new_k5/query_cmdrels_weight_analyze/0.4_0.1_0.5/au_71309.xlsx","au_71309")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HYPERLINK("./new_k5/query_cmdrels_weight_analyze/0.4_0.1_0.5/au_7138.xlsx","au_7138")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HYPERLINK("./new_k5/query_cmdrels_weight_analyze/0.4_0.1_0.5/au_72549.xlsx","au_72549")</f>
        <v>au_72549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15">
      <c r="A189" t="str">
        <f>HYPERLINK("./new_k5/query_cmdrels_weight_analyze/0.4_0.1_0.5/au_740805.xlsx","au_740805")</f>
        <v>au_740805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</row>
    <row r="190" spans="1:7" x14ac:dyDescent="0.15">
      <c r="A190" t="str">
        <f>HYPERLINK("./new_k5/query_cmdrels_weight_analyze/0.4_0.1_0.5/au_760796.xlsx","au_760796")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HYPERLINK("./new_k5/query_cmdrels_weight_analyze/0.4_0.1_0.5/au_762846.xlsx","au_762846")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HYPERLINK("./new_k5/query_cmdrels_weight_analyze/0.4_0.1_0.5/au_767786.xlsx","au_767786")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HYPERLINK("./new_k5/query_cmdrels_weight_analyze/0.4_0.1_0.5/au_778906.xlsx","au_778906")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HYPERLINK("./new_k5/query_cmdrels_weight_analyze/0.4_0.1_0.5/au_818929.xlsx","au_818929")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HYPERLINK("./new_k5/query_cmdrels_weight_analyze/0.4_0.1_0.5/au_844876.xlsx","au_844876")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HYPERLINK("./new_k5/query_cmdrels_weight_analyze/0.4_0.1_0.5/au_85318.xlsx","au_85318")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HYPERLINK("./new_k5/query_cmdrels_weight_analyze/0.4_0.1_0.5/au_854332.xlsx","au_854332")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HYPERLINK("./new_k5/query_cmdrels_weight_analyze/0.4_0.1_0.5/au_854373.xlsx","au_854373")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HYPERLINK("./new_k5/query_cmdrels_weight_analyze/0.4_0.1_0.5/au_86843.xlsx","au_86843")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HYPERLINK("./new_k5/query_cmdrels_weight_analyze/0.4_0.1_0.5/au_88108.xlsx","au_88108")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HYPERLINK("./new_k5/query_cmdrels_weight_analyze/0.4_0.1_0.5/au_90214.xlsx","au_90214")</f>
        <v>au_90214</v>
      </c>
      <c r="B201">
        <v>0</v>
      </c>
      <c r="C201">
        <v>0</v>
      </c>
      <c r="D201">
        <v>0.5</v>
      </c>
      <c r="E201">
        <v>0.5</v>
      </c>
      <c r="F201">
        <v>0.5</v>
      </c>
      <c r="G201">
        <v>0.5</v>
      </c>
    </row>
    <row r="202" spans="1:7" x14ac:dyDescent="0.15">
      <c r="A202" t="str">
        <f>HYPERLINK("./new_k5/query_cmdrels_weight_analyze/0.4_0.1_0.5/au_90339.xlsx","au_90339")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HYPERLINK("./new_k5/query_cmdrels_weight_analyze/0.4_0.1_0.5/au_91286.xlsx","au_91286")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</row>
    <row r="204" spans="1:7" x14ac:dyDescent="0.15">
      <c r="A204" t="str">
        <f>HYPERLINK("./new_k5/query_cmdrels_weight_analyze/0.4_0.1_0.5/au_9135.xlsx","au_9135")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HYPERLINK("./new_k5/query_cmdrels_weight_analyze/0.4_0.1_0.5/au_935569.xlsx","au_935569")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HYPERLINK("./new_k5/query_cmdrels_weight_analyze/0.4_0.1_0.5/au_97936.xlsx","au_97936")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HYPERLINK("./new_k5/query_cmdrels_weight_analyze/0.4_0.1_0.5/so_10235778.xlsx","so_10235778")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HYPERLINK("./new_k5/query_cmdrels_weight_analyze/0.4_0.1_0.5/so_1045910.xlsx","so_1045910")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HYPERLINK("./new_k5/query_cmdrels_weight_analyze/0.4_0.1_0.5/so_10557360.xlsx","so_10557360")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0.25</v>
      </c>
    </row>
    <row r="210" spans="1:7" x14ac:dyDescent="0.15">
      <c r="A210" t="str">
        <f>HYPERLINK("./new_k5/query_cmdrels_weight_analyze/0.4_0.1_0.5/so_1058047.xlsx","so_1058047")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HYPERLINK("./new_k5/query_cmdrels_weight_analyze/0.4_0.1_0.5/so_10829402.xlsx","so_10829402")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HYPERLINK("./new_k5/query_cmdrels_weight_analyze/0.4_0.1_0.5/so_1088098.xlsx","so_1088098")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HYPERLINK("./new_k5/query_cmdrels_weight_analyze/0.4_0.1_0.5/so_10990949.xlsx","so_10990949")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HYPERLINK("./new_k5/query_cmdrels_weight_analyze/0.4_0.1_0.5/so_11211705.xlsx","so_11211705")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HYPERLINK("./new_k5/query_cmdrels_weight_analyze/0.4_0.1_0.5/so_112932.xlsx","so_112932")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HYPERLINK("./new_k5/query_cmdrels_weight_analyze/0.4_0.1_0.5/so_11392189.xlsx","so_11392189")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HYPERLINK("./new_k5/query_cmdrels_weight_analyze/0.4_0.1_0.5/so_1183183.xlsx","so_1183183")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HYPERLINK("./new_k5/query_cmdrels_weight_analyze/0.4_0.1_0.5/so_1194882.xlsx","so_1194882")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HYPERLINK("./new_k5/query_cmdrels_weight_analyze/0.4_0.1_0.5/so_12120935.xlsx","so_12120935")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HYPERLINK("./new_k5/query_cmdrels_weight_analyze/0.4_0.1_0.5/so_12313384.xlsx","so_12313384")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HYPERLINK("./new_k5/query_cmdrels_weight_analyze/0.4_0.1_0.5/so_12392598.xlsx","so_12392598")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HYPERLINK("./new_k5/query_cmdrels_weight_analyze/0.4_0.1_0.5/so_1241801.xlsx","so_1241801")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HYPERLINK("./new_k5/query_cmdrels_weight_analyze/0.4_0.1_0.5/so_12522269.xlsx","so_12522269")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HYPERLINK("./new_k5/query_cmdrels_weight_analyze/0.4_0.1_0.5/so_1293907.xlsx","so_1293907")</f>
        <v>so_1293907</v>
      </c>
      <c r="B224">
        <v>0</v>
      </c>
      <c r="C224">
        <v>0</v>
      </c>
      <c r="D224">
        <v>0</v>
      </c>
      <c r="E224">
        <v>0.5</v>
      </c>
      <c r="F224">
        <v>0.25</v>
      </c>
      <c r="G224">
        <v>0.5</v>
      </c>
    </row>
    <row r="225" spans="1:7" x14ac:dyDescent="0.15">
      <c r="A225" t="str">
        <f>HYPERLINK("./new_k5/query_cmdrels_weight_analyze/0.4_0.1_0.5/so_13428910.xlsx","so_13428910")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HYPERLINK("./new_k5/query_cmdrels_weight_analyze/0.4_0.1_0.5/so_135688.xlsx","so_135688")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HYPERLINK("./new_k5/query_cmdrels_weight_analyze/0.4_0.1_0.5/so_13778273.xlsx","so_13778273")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HYPERLINK("./new_k5/query_cmdrels_weight_analyze/0.4_0.1_0.5/so_1405611.xlsx","so_1405611")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HYPERLINK("./new_k5/query_cmdrels_weight_analyze/0.4_0.1_0.5/so_14300794.xlsx","so_14300794")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HYPERLINK("./new_k5/query_cmdrels_weight_analyze/0.4_0.1_0.5/so_143791.xlsx","so_143791")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HYPERLINK("./new_k5/query_cmdrels_weight_analyze/0.4_0.1_0.5/so_14750650.xlsx","so_14750650")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HYPERLINK("./new_k5/query_cmdrels_weight_analyze/0.4_0.1_0.5/so_14978411.xlsx","so_14978411")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HYPERLINK("./new_k5/query_cmdrels_weight_analyze/0.4_0.1_0.5/so_15236308.xlsx","so_15236308")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HYPERLINK("./new_k5/query_cmdrels_weight_analyze/0.4_0.1_0.5/so_15286947.xlsx","so_15286947")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HYPERLINK("./new_k5/query_cmdrels_weight_analyze/0.4_0.1_0.5/so_15402770.xlsx","so_15402770")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HYPERLINK("./new_k5/query_cmdrels_weight_analyze/0.4_0.1_0.5/so_1570262.xlsx","so_1570262")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HYPERLINK("./new_k5/query_cmdrels_weight_analyze/0.4_0.1_0.5/so_1583219.xlsx","so_1583219")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HYPERLINK("./new_k5/query_cmdrels_weight_analyze/0.4_0.1_0.5/so_15872543.xlsx","so_15872543")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HYPERLINK("./new_k5/query_cmdrels_weight_analyze/0.4_0.1_0.5/so_16038087.xlsx","so_16038087")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HYPERLINK("./new_k5/query_cmdrels_weight_analyze/0.4_0.1_0.5/so_16212656.xlsx","so_16212656")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HYPERLINK("./new_k5/query_cmdrels_weight_analyze/0.4_0.1_0.5/so_16575419.xlsx","so_16575419")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HYPERLINK("./new_k5/query_cmdrels_weight_analyze/0.4_0.1_0.5/so_17582768.xlsx","so_17582768")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HYPERLINK("./new_k5/query_cmdrels_weight_analyze/0.4_0.1_0.5/so_17607612.xlsx","so_17607612")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HYPERLINK("./new_k5/query_cmdrels_weight_analyze/0.4_0.1_0.5/so_17829785.xlsx","so_17829785")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HYPERLINK("./new_k5/query_cmdrels_weight_analyze/0.4_0.1_0.5/so_1839841.xlsx","so_1839841")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HYPERLINK("./new_k5/query_cmdrels_weight_analyze/0.4_0.1_0.5/so_18468716.xlsx","so_18468716")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HYPERLINK("./new_k5/query_cmdrels_weight_analyze/0.4_0.1_0.5/so_19196105.xlsx","so_19196105")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HYPERLINK("./new_k5/query_cmdrels_weight_analyze/0.4_0.1_0.5/so_19482123.xlsx","so_19482123")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HYPERLINK("./new_k5/query_cmdrels_weight_analyze/0.4_0.1_0.5/so_1975849.xlsx","so_1975849")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HYPERLINK("./new_k5/query_cmdrels_weight_analyze/0.4_0.1_0.5/so_212528.xlsx","so_212528")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HYPERLINK("./new_k5/query_cmdrels_weight_analyze/0.4_0.1_0.5/so_21620406.xlsx","so_21620406")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HYPERLINK("./new_k5/query_cmdrels_weight_analyze/0.4_0.1_0.5/so_23509348.xlsx","so_23509348")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HYPERLINK("./new_k5/query_cmdrels_weight_analyze/0.4_0.1_0.5/so_24058544.xlsx","so_24058544")</f>
        <v>so_24058544</v>
      </c>
      <c r="B253">
        <v>1</v>
      </c>
      <c r="C253">
        <v>0</v>
      </c>
      <c r="D253">
        <v>1</v>
      </c>
      <c r="E253">
        <v>0.5</v>
      </c>
      <c r="F253">
        <v>1</v>
      </c>
      <c r="G253">
        <v>0.5</v>
      </c>
    </row>
    <row r="254" spans="1:7" x14ac:dyDescent="0.15">
      <c r="A254" t="str">
        <f>HYPERLINK("./new_k5/query_cmdrels_weight_analyze/0.4_0.1_0.5/so_24283097.xlsx","so_24283097")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HYPERLINK("./new_k5/query_cmdrels_weight_analyze/0.4_0.1_0.5/so_26256279.xlsx","so_26256279")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HYPERLINK("./new_k5/query_cmdrels_weight_analyze/0.4_0.1_0.5/so_26331651.xlsx","so_26331651")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HYPERLINK("./new_k5/query_cmdrels_weight_analyze/0.4_0.1_0.5/so_26988262.xlsx","so_26988262")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HYPERLINK("./new_k5/query_cmdrels_weight_analyze/0.4_0.1_0.5/so_27238411.xlsx","so_27238411")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HYPERLINK("./new_k5/query_cmdrels_weight_analyze/0.4_0.1_0.5/so_27943059.xlsx","so_27943059")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HYPERLINK("./new_k5/query_cmdrels_weight_analyze/0.4_0.1_0.5/so_28869004.xlsx","so_28869004")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HYPERLINK("./new_k5/query_cmdrels_weight_analyze/0.4_0.1_0.5/so_2973624.xlsx","so_2973624")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HYPERLINK("./new_k5/query_cmdrels_weight_analyze/0.4_0.1_0.5/so_30177455.xlsx","so_30177455")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HYPERLINK("./new_k5/query_cmdrels_weight_analyze/0.4_0.1_0.5/so_30251889.xlsx","so_30251889")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HYPERLINK("./new_k5/query_cmdrels_weight_analyze/0.4_0.1_0.5/so_305035.xlsx","so_305035")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HYPERLINK("./new_k5/query_cmdrels_weight_analyze/0.4_0.1_0.5/so_36249744.xlsx","so_36249744")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HYPERLINK("./new_k5/query_cmdrels_weight_analyze/0.4_0.1_0.5/so_3643848.xlsx","so_3643848")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HYPERLINK("./new_k5/query_cmdrels_weight_analyze/0.4_0.1_0.5/so_3667329.xlsx","so_3667329")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HYPERLINK("./new_k5/query_cmdrels_weight_analyze/0.4_0.1_0.5/so_369758.xlsx","so_369758")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HYPERLINK("./new_k5/query_cmdrels_weight_analyze/0.4_0.1_0.5/so_3756323.xlsx","so_3756323")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HYPERLINK("./new_k5/query_cmdrels_weight_analyze/0.4_0.1_0.5/so_3767267.xlsx","so_3767267")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HYPERLINK("./new_k5/query_cmdrels_weight_analyze/0.4_0.1_0.5/so_3833578.xlsx","so_3833578")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HYPERLINK("./new_k5/query_cmdrels_weight_analyze/0.4_0.1_0.5/so_3891076.xlsx","so_3891076")</f>
        <v>so_3891076</v>
      </c>
      <c r="B272">
        <v>1</v>
      </c>
      <c r="C272">
        <v>0</v>
      </c>
      <c r="D272">
        <v>1</v>
      </c>
      <c r="E272">
        <v>0.5</v>
      </c>
      <c r="F272">
        <v>1</v>
      </c>
      <c r="G272">
        <v>0.5</v>
      </c>
    </row>
    <row r="273" spans="1:7" x14ac:dyDescent="0.15">
      <c r="A273" t="str">
        <f>HYPERLINK("./new_k5/query_cmdrels_weight_analyze/0.4_0.1_0.5/so_3963085.xlsx","so_3963085")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HYPERLINK("./new_k5/query_cmdrels_weight_analyze/0.4_0.1_0.5/so_4325216.xlsx","so_4325216")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HYPERLINK("./new_k5/query_cmdrels_weight_analyze/0.4_0.1_0.5/so_448005.xlsx","so_448005")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HYPERLINK("./new_k5/query_cmdrels_weight_analyze/0.4_0.1_0.5/so_4921879.xlsx","so_4921879")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HYPERLINK("./new_k5/query_cmdrels_weight_analyze/0.4_0.1_0.5/so_4922943.xlsx","so_4922943")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HYPERLINK("./new_k5/query_cmdrels_weight_analyze/0.4_0.1_0.5/so_5119946.xlsx","so_5119946")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HYPERLINK("./new_k5/query_cmdrels_weight_analyze/0.4_0.1_0.5/so_5164985.xlsx","so_5164985")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HYPERLINK("./new_k5/query_cmdrels_weight_analyze/0.4_0.1_0.5/so_5306153.xlsx","so_5306153")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HYPERLINK("./new_k5/query_cmdrels_weight_analyze/0.4_0.1_0.5/so_5566310.xlsx","so_5566310")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HYPERLINK("./new_k5/query_cmdrels_weight_analyze/0.4_0.1_0.5/so_5927369.xlsx","so_5927369")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HYPERLINK("./new_k5/query_cmdrels_weight_analyze/0.4_0.1_0.5/so_5947742.xlsx","so_5947742")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HYPERLINK("./new_k5/query_cmdrels_weight_analyze/0.4_0.1_0.5/so_614795.xlsx","so_614795")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HYPERLINK("./new_k5/query_cmdrels_weight_analyze/0.4_0.1_0.5/so_6207573.xlsx","so_6207573")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HYPERLINK("./new_k5/query_cmdrels_weight_analyze/0.4_0.1_0.5/so_6283167.xlsx","so_6283167")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HYPERLINK("./new_k5/query_cmdrels_weight_analyze/0.4_0.1_0.5/so_6329505.xlsx","so_6329505")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HYPERLINK("./new_k5/query_cmdrels_weight_analyze/0.4_0.1_0.5/so_6423532.xlsx","so_6423532")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HYPERLINK("./new_k5/query_cmdrels_weight_analyze/0.4_0.1_0.5/so_669438.xlsx","so_669438")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HYPERLINK("./new_k5/query_cmdrels_weight_analyze/0.4_0.1_0.5/so_7052875.xlsx","so_7052875")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HYPERLINK("./new_k5/query_cmdrels_weight_analyze/0.4_0.1_0.5/so_7221757.xlsx","so_7221757")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HYPERLINK("./new_k5/query_cmdrels_weight_analyze/0.4_0.1_0.5/so_750604.xlsx","so_750604")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HYPERLINK("./new_k5/query_cmdrels_weight_analyze/0.4_0.1_0.5/so_7575267.xlsx","so_7575267")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HYPERLINK("./new_k5/query_cmdrels_weight_analyze/0.4_0.1_0.5/so_7698488.xlsx","so_7698488")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HYPERLINK("./new_k5/query_cmdrels_weight_analyze/0.4_0.1_0.5/so_801095.xlsx","so_801095")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HYPERLINK("./new_k5/query_cmdrels_weight_analyze/0.4_0.1_0.5/so_8249705.xlsx","so_8249705")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HYPERLINK("./new_k5/query_cmdrels_weight_analyze/0.4_0.1_0.5/so_8423541.xlsx","so_8423541")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HYPERLINK("./new_k5/query_cmdrels_weight_analyze/0.4_0.1_0.5/so_8654051.xlsx","so_8654051")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HYPERLINK("./new_k5/query_cmdrels_weight_analyze/0.4_0.1_0.5/so_890262.xlsx","so_890262")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HYPERLINK("./new_k5/query_cmdrels_weight_analyze/0.4_0.1_0.5/so_893585.xlsx","so_893585")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HYPERLINK("./new_k5/query_cmdrels_weight_analyze/0.4_0.1_0.5/so_9223460.xlsx","so_9223460")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HYPERLINK("./new_k5/query_cmdrels_weight_analyze/0.4_0.1_0.5/so_9245638.xlsx","so_9245638")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HYPERLINK("./new_k5/query_cmdrels_weight_analyze/0.4_0.1_0.5/so_9304953.xlsx","so_9304953")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HYPERLINK("./new_k5/query_cmdrels_weight_analyze/0.4_0.1_0.5/so_9361816.xlsx","so_9361816")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HYPERLINK("./new_k5/query_cmdrels_weight_analyze/0.4_0.1_0.5/su_116617.xlsx","su_116617")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HYPERLINK("./new_k5/query_cmdrels_weight_analyze/0.4_0.1_0.5/su_120045.xlsx","su_120045")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HYPERLINK("./new_k5/query_cmdrels_weight_analyze/0.4_0.1_0.5/su_127863.xlsx","su_127863")</f>
        <v>su_127863</v>
      </c>
      <c r="B307">
        <v>0</v>
      </c>
      <c r="C307">
        <v>1</v>
      </c>
      <c r="D307">
        <v>0.5</v>
      </c>
      <c r="E307">
        <v>1</v>
      </c>
      <c r="F307">
        <v>0.5</v>
      </c>
      <c r="G307">
        <v>1</v>
      </c>
    </row>
    <row r="308" spans="1:7" x14ac:dyDescent="0.15">
      <c r="A308" t="str">
        <f>HYPERLINK("./new_k5/query_cmdrels_weight_analyze/0.4_0.1_0.5/su_135498.xlsx","su_135498")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HYPERLINK("./new_k5/query_cmdrels_weight_analyze/0.4_0.1_0.5/su_147027.xlsx","su_147027")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0.25</v>
      </c>
    </row>
    <row r="310" spans="1:7" x14ac:dyDescent="0.15">
      <c r="A310" t="str">
        <f>HYPERLINK("./new_k5/query_cmdrels_weight_analyze/0.4_0.1_0.5/su_151911.xlsx","su_151911")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HYPERLINK("./new_k5/query_cmdrels_weight_analyze/0.4_0.1_0.5/su_153415.xlsx","su_153415")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HYPERLINK("./new_k5/query_cmdrels_weight_analyze/0.4_0.1_0.5/su_156189.xlsx","su_156189")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HYPERLINK("./new_k5/query_cmdrels_weight_analyze/0.4_0.1_0.5/su_161531.xlsx","su_161531")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HYPERLINK("./new_k5/query_cmdrels_weight_analyze/0.4_0.1_0.5/su_204209.xlsx","su_204209")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HYPERLINK("./new_k5/query_cmdrels_weight_analyze/0.4_0.1_0.5/su_214390.xlsx","su_214390")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HYPERLINK("./new_k5/query_cmdrels_weight_analyze/0.4_0.1_0.5/su_215483.xlsx","su_215483")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HYPERLINK("./new_k5/query_cmdrels_weight_analyze/0.4_0.1_0.5/su_215504.xlsx","su_215504")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HYPERLINK("./new_k5/query_cmdrels_weight_analyze/0.4_0.1_0.5/su_227385.xlsx","su_227385")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HYPERLINK("./new_k5/query_cmdrels_weight_analyze/0.4_0.1_0.5/su_273254.xlsx","su_273254")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HYPERLINK("./new_k5/query_cmdrels_weight_analyze/0.4_0.1_0.5/su_294161.xlsx","su_294161")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HYPERLINK("./new_k5/query_cmdrels_weight_analyze/0.4_0.1_0.5/su_302396.xlsx","su_302396")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HYPERLINK("./new_k5/query_cmdrels_weight_analyze/0.4_0.1_0.5/su_303981.xlsx","su_303981")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HYPERLINK("./new_k5/query_cmdrels_weight_analyze/0.4_0.1_0.5/su_305128.xlsx","su_305128")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HYPERLINK("./new_k5/query_cmdrels_weight_analyze/0.4_0.1_0.5/su_31512.xlsx","su_31512")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HYPERLINK("./new_k5/query_cmdrels_weight_analyze/0.4_0.1_0.5/su_380520.xlsx","su_380520")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HYPERLINK("./new_k5/query_cmdrels_weight_analyze/0.4_0.1_0.5/su_38981.xlsx","su_38981")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HYPERLINK("./new_k5/query_cmdrels_weight_analyze/0.4_0.1_0.5/su_437330.xlsx","su_437330")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HYPERLINK("./new_k5/query_cmdrels_weight_analyze/0.4_0.1_0.5/su_441379.xlsx","su_441379")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HYPERLINK("./new_k5/query_cmdrels_weight_analyze/0.4_0.1_0.5/su_462788.xlsx","su_462788")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HYPERLINK("./new_k5/query_cmdrels_weight_analyze/0.4_0.1_0.5/su_626606.xlsx","su_626606")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HYPERLINK("./new_k5/query_cmdrels_weight_analyze/0.4_0.1_0.5/su_634469.xlsx","su_634469")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HYPERLINK("./new_k5/query_cmdrels_weight_analyze/0.4_0.1_0.5/su_638616.xlsx","su_638616")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HYPERLINK("./new_k5/query_cmdrels_weight_analyze/0.4_0.1_0.5/su_678113.xlsx","su_678113")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HYPERLINK("./new_k5/query_cmdrels_weight_analyze/0.4_0.1_0.5/su_686394.xlsx","su_686394")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HYPERLINK("./new_k5/query_cmdrels_weight_analyze/0.4_0.1_0.5/su_716795.xlsx","su_716795")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</row>
    <row r="336" spans="1:7" x14ac:dyDescent="0.15">
      <c r="A336" t="str">
        <f>HYPERLINK("./new_k5/query_cmdrels_weight_analyze/0.4_0.1_0.5/su_758463.xlsx","su_758463")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HYPERLINK("./new_k5/query_cmdrels_weight_analyze/0.4_0.1_0.5/su_766437.xlsx","su_766437")</f>
        <v>su_766437</v>
      </c>
      <c r="B337">
        <v>0</v>
      </c>
      <c r="C337">
        <v>1</v>
      </c>
      <c r="D337">
        <v>0</v>
      </c>
      <c r="E337">
        <v>1</v>
      </c>
      <c r="F337">
        <v>0.25</v>
      </c>
      <c r="G337">
        <v>1</v>
      </c>
    </row>
    <row r="338" spans="1:7" x14ac:dyDescent="0.15">
      <c r="A338" t="str">
        <f>HYPERLINK("./new_k5/query_cmdrels_weight_analyze/0.4_0.1_0.5/su_904001.xlsx","su_904001")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HYPERLINK("./new_k5/query_cmdrels_weight_analyze/0.4_0.1_0.5/ul_100959.xlsx","ul_100959")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HYPERLINK("./new_k5/query_cmdrels_weight_analyze/0.4_0.1_0.5/ul_101073.xlsx","ul_101073")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HYPERLINK("./new_k5/query_cmdrels_weight_analyze/0.4_0.1_0.5/ul_101237.xlsx","ul_101237")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HYPERLINK("./new_k5/query_cmdrels_weight_analyze/0.4_0.1_0.5/ul_102752.xlsx","ul_102752")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HYPERLINK("./new_k5/query_cmdrels_weight_analyze/0.4_0.1_0.5/ul_108174.xlsx","ul_108174")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HYPERLINK("./new_k5/query_cmdrels_weight_analyze/0.4_0.1_0.5/ul_109536.xlsx","ul_109536")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HYPERLINK("./new_k5/query_cmdrels_weight_analyze/0.4_0.1_0.5/ul_112050.xlsx","ul_112050")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HYPERLINK("./new_k5/query_cmdrels_weight_analyze/0.4_0.1_0.5/ul_116070.xlsx","ul_116070")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HYPERLINK("./new_k5/query_cmdrels_weight_analyze/0.4_0.1_0.5/ul_11851.xlsx","ul_11851")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HYPERLINK("./new_k5/query_cmdrels_weight_analyze/0.4_0.1_0.5/ul_119126.xlsx","ul_119126")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HYPERLINK("./new_k5/query_cmdrels_weight_analyze/0.4_0.1_0.5/ul_121718.xlsx","ul_121718")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HYPERLINK("./new_k5/query_cmdrels_weight_analyze/0.4_0.1_0.5/ul_12227.xlsx","ul_12227")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HYPERLINK("./new_k5/query_cmdrels_weight_analyze/0.4_0.1_0.5/ul_12453.xlsx","ul_12453")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HYPERLINK("./new_k5/query_cmdrels_weight_analyze/0.4_0.1_0.5/ul_12535.xlsx","ul_12535")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HYPERLINK("./new_k5/query_cmdrels_weight_analyze/0.4_0.1_0.5/ul_127066.xlsx","ul_127066")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HYPERLINK("./new_k5/query_cmdrels_weight_analyze/0.4_0.1_0.5/ul_128953.xlsx","ul_128953")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HYPERLINK("./new_k5/query_cmdrels_weight_analyze/0.4_0.1_0.5/ul_134829.xlsx","ul_134829")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HYPERLINK("./new_k5/query_cmdrels_weight_analyze/0.4_0.1_0.5/ul_136371.xlsx","ul_136371")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HYPERLINK("./new_k5/query_cmdrels_weight_analyze/0.4_0.1_0.5/ul_136884.xlsx","ul_136884")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HYPERLINK("./new_k5/query_cmdrels_weight_analyze/0.4_0.1_0.5/ul_138398.xlsx","ul_138398")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0.25</v>
      </c>
    </row>
    <row r="359" spans="1:7" x14ac:dyDescent="0.15">
      <c r="A359" t="str">
        <f>HYPERLINK("./new_k5/query_cmdrels_weight_analyze/0.4_0.1_0.5/ul_139271.xlsx","ul_139271")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HYPERLINK("./new_k5/query_cmdrels_weight_analyze/0.4_0.1_0.5/ul_140482.xlsx","ul_140482")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HYPERLINK("./new_k5/query_cmdrels_weight_analyze/0.4_0.1_0.5/ul_14191.xlsx","ul_14191")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HYPERLINK("./new_k5/query_cmdrels_weight_analyze/0.4_0.1_0.5/ul_145929.xlsx","ul_145929")</f>
        <v>ul_145929</v>
      </c>
      <c r="B362">
        <v>0</v>
      </c>
      <c r="C362">
        <v>0</v>
      </c>
      <c r="D362">
        <v>0.33333333333333331</v>
      </c>
      <c r="E362">
        <v>0</v>
      </c>
      <c r="F362">
        <v>0.33333333333333331</v>
      </c>
      <c r="G362">
        <v>0.25</v>
      </c>
    </row>
    <row r="363" spans="1:7" x14ac:dyDescent="0.15">
      <c r="A363" t="str">
        <f>HYPERLINK("./new_k5/query_cmdrels_weight_analyze/0.4_0.1_0.5/ul_148985.xlsx","ul_148985")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HYPERLINK("./new_k5/query_cmdrels_weight_analyze/0.4_0.1_0.5/ul_15405.xlsx","ul_15405")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HYPERLINK("./new_k5/query_cmdrels_weight_analyze/0.4_0.1_0.5/ul_155551.xlsx","ul_155551")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HYPERLINK("./new_k5/query_cmdrels_weight_analyze/0.4_0.1_0.5/ul_159672.xlsx","ul_159672")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HYPERLINK("./new_k5/query_cmdrels_weight_analyze/0.4_0.1_0.5/ul_163845.xlsx","ul_163845")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HYPERLINK("./new_k5/query_cmdrels_weight_analyze/0.4_0.1_0.5/ul_16407.xlsx","ul_16407")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HYPERLINK("./new_k5/query_cmdrels_weight_analyze/0.4_0.1_0.5/ul_166558.xlsx","ul_166558")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HYPERLINK("./new_k5/query_cmdrels_weight_analyze/0.4_0.1_0.5/ul_171314.xlsx","ul_171314")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HYPERLINK("./new_k5/query_cmdrels_weight_analyze/0.4_0.1_0.5/ul_182032.xlsx","ul_182032")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HYPERLINK("./new_k5/query_cmdrels_weight_analyze/0.4_0.1_0.5/ul_19344.xlsx","ul_19344")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HYPERLINK("./new_k5/query_cmdrels_weight_analyze/0.4_0.1_0.5/ul_19369.xlsx","ul_19369")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HYPERLINK("./new_k5/query_cmdrels_weight_analyze/0.4_0.1_0.5/ul_19485.xlsx","ul_19485")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HYPERLINK("./new_k5/query_cmdrels_weight_analyze/0.4_0.1_0.5/ul_20370.xlsx","ul_20370")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HYPERLINK("./new_k5/query_cmdrels_weight_analyze/0.4_0.1_0.5/ul_211817.xlsx","ul_211817")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HYPERLINK("./new_k5/query_cmdrels_weight_analyze/0.4_0.1_0.5/ul_212925.xlsx","ul_212925")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HYPERLINK("./new_k5/query_cmdrels_weight_analyze/0.4_0.1_0.5/ul_21471.xlsx","ul_21471")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HYPERLINK("./new_k5/query_cmdrels_weight_analyze/0.4_0.1_0.5/ul_22545.xlsx","ul_22545")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HYPERLINK("./new_k5/query_cmdrels_weight_analyze/0.4_0.1_0.5/ul_230481.xlsx","ul_230481")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HYPERLINK("./new_k5/query_cmdrels_weight_analyze/0.4_0.1_0.5/ul_230673.xlsx","ul_230673")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HYPERLINK("./new_k5/query_cmdrels_weight_analyze/0.4_0.1_0.5/ul_230800.xlsx","ul_230800")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HYPERLINK("./new_k5/query_cmdrels_weight_analyze/0.4_0.1_0.5/ul_232384.xlsx","ul_232384")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HYPERLINK("./new_k5/query_cmdrels_weight_analyze/0.4_0.1_0.5/ul_24441.xlsx","ul_24441")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HYPERLINK("./new_k5/query_cmdrels_weight_analyze/0.4_0.1_0.5/ul_246535.xlsx","ul_246535")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HYPERLINK("./new_k5/query_cmdrels_weight_analyze/0.4_0.1_0.5/ul_259791.xlsx","ul_259791")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HYPERLINK("./new_k5/query_cmdrels_weight_analyze/0.4_0.1_0.5/ul_273971.xlsx","ul_273971")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HYPERLINK("./new_k5/query_cmdrels_weight_analyze/0.4_0.1_0.5/ul_28553.xlsx","ul_28553")</f>
        <v>ul_28553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</row>
    <row r="389" spans="1:7" x14ac:dyDescent="0.15">
      <c r="A389" t="str">
        <f>HYPERLINK("./new_k5/query_cmdrels_weight_analyze/0.4_0.1_0.5/ul_288521.xlsx","ul_288521")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HYPERLINK("./new_k5/query_cmdrels_weight_analyze/0.4_0.1_0.5/ul_32290.xlsx","ul_32290")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HYPERLINK("./new_k5/query_cmdrels_weight_analyze/0.4_0.1_0.5/ul_328882.xlsx","ul_328882")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HYPERLINK("./new_k5/query_cmdrels_weight_analyze/0.4_0.1_0.5/ul_35131.xlsx","ul_35131")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HYPERLINK("./new_k5/query_cmdrels_weight_analyze/0.4_0.1_0.5/ul_35333.xlsx","ul_35333")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HYPERLINK("./new_k5/query_cmdrels_weight_analyze/0.4_0.1_0.5/ul_35711.xlsx","ul_35711")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HYPERLINK("./new_k5/query_cmdrels_weight_analyze/0.4_0.1_0.5/ul_3575.xlsx","ul_3575")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HYPERLINK("./new_k5/query_cmdrels_weight_analyze/0.4_0.1_0.5/ul_35832.xlsx","ul_35832")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HYPERLINK("./new_k5/query_cmdrels_weight_analyze/0.4_0.1_0.5/ul_370318.xlsx","ul_370318")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HYPERLINK("./new_k5/query_cmdrels_weight_analyze/0.4_0.1_0.5/ul_37329.xlsx","ul_37329")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HYPERLINK("./new_k5/query_cmdrels_weight_analyze/0.4_0.1_0.5/ul_38209.xlsx","ul_38209")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HYPERLINK("./new_k5/query_cmdrels_weight_analyze/0.4_0.1_0.5/ul_41246.xlsx","ul_41246")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HYPERLINK("./new_k5/query_cmdrels_weight_analyze/0.4_0.1_0.5/ul_41362.xlsx","ul_41362")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</v>
      </c>
    </row>
    <row r="402" spans="1:7" x14ac:dyDescent="0.15">
      <c r="A402" t="str">
        <f>HYPERLINK("./new_k5/query_cmdrels_weight_analyze/0.4_0.1_0.5/ul_48200.xlsx","ul_48200")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HYPERLINK("./new_k5/query_cmdrels_weight_analyze/0.4_0.1_0.5/ul_50098.xlsx","ul_50098")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HYPERLINK("./new_k5/query_cmdrels_weight_analyze/0.4_0.1_0.5/ul_50785.xlsx","ul_50785")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HYPERLINK("./new_k5/query_cmdrels_weight_analyze/0.4_0.1_0.5/ul_5085.xlsx","ul_5085")</f>
        <v>ul_5085</v>
      </c>
      <c r="B405">
        <v>0</v>
      </c>
      <c r="C405">
        <v>0</v>
      </c>
      <c r="D405">
        <v>0.5</v>
      </c>
      <c r="E405">
        <v>0.5</v>
      </c>
      <c r="F405">
        <v>0.5</v>
      </c>
      <c r="G405">
        <v>0.5</v>
      </c>
    </row>
    <row r="406" spans="1:7" x14ac:dyDescent="0.15">
      <c r="A406" t="str">
        <f>HYPERLINK("./new_k5/query_cmdrels_weight_analyze/0.4_0.1_0.5/ul_53737.xlsx","ul_53737")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HYPERLINK("./new_k5/query_cmdrels_weight_analyze/0.4_0.1_0.5/ul_55125.xlsx","ul_55125")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HYPERLINK("./new_k5/query_cmdrels_weight_analyze/0.4_0.1_0.5/ul_56453.xlsx","ul_56453")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HYPERLINK("./new_k5/query_cmdrels_weight_analyze/0.4_0.1_0.5/ul_63648.xlsx","ul_63648")</f>
        <v>ul_63648</v>
      </c>
      <c r="B409">
        <v>0</v>
      </c>
      <c r="C409">
        <v>0</v>
      </c>
      <c r="D409">
        <v>0.5</v>
      </c>
      <c r="E409">
        <v>0.33333333333333331</v>
      </c>
      <c r="F409">
        <v>0.5</v>
      </c>
      <c r="G409">
        <v>0.33333333333333331</v>
      </c>
    </row>
    <row r="410" spans="1:7" x14ac:dyDescent="0.15">
      <c r="A410" t="str">
        <f>HYPERLINK("./new_k5/query_cmdrels_weight_analyze/0.4_0.1_0.5/ul_6402.xlsx","ul_6402")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HYPERLINK("./new_k5/query_cmdrels_weight_analyze/0.4_0.1_0.5/ul_65106.xlsx","ul_65106")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HYPERLINK("./new_k5/query_cmdrels_weight_analyze/0.4_0.1_0.5/ul_65932.xlsx","ul_65932")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HYPERLINK("./new_k5/query_cmdrels_weight_analyze/0.4_0.1_0.5/ul_6596.xlsx","ul_6596")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HYPERLINK("./new_k5/query_cmdrels_weight_analyze/0.4_0.1_0.5/ul_67503.xlsx","ul_67503")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HYPERLINK("./new_k5/query_cmdrels_weight_analyze/0.4_0.1_0.5/ul_67592.xlsx","ul_67592")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HYPERLINK("./new_k5/query_cmdrels_weight_analyze/0.4_0.1_0.5/ul_70581.xlsx","ul_70581")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HYPERLINK("./new_k5/query_cmdrels_weight_analyze/0.4_0.1_0.5/ul_70614.xlsx","ul_70614")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HYPERLINK("./new_k5/query_cmdrels_weight_analyze/0.4_0.1_0.5/ul_71465.xlsx","ul_71465")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HYPERLINK("./new_k5/query_cmdrels_weight_analyze/0.4_0.1_0.5/ul_7226.xlsx","ul_7226")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HYPERLINK("./new_k5/query_cmdrels_weight_analyze/0.4_0.1_0.5/ul_78182.xlsx","ul_78182")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HYPERLINK("./new_k5/query_cmdrels_weight_analyze/0.4_0.1_0.5/ul_79678.xlsx","ul_79678")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HYPERLINK("./new_k5/query_cmdrels_weight_analyze/0.4_0.1_0.5/ul_79702.xlsx","ul_79702")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HYPERLINK("./new_k5/query_cmdrels_weight_analyze/0.4_0.1_0.5/ul_83593.xlsx","ul_83593")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HYPERLINK("./new_k5/query_cmdrels_weight_analyze/0.4_0.1_0.5/ul_84381.xlsx","ul_84381")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HYPERLINK("./new_k5/query_cmdrels_weight_analyze/0.4_0.1_0.5/ul_85180.xlsx","ul_85180")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HYPERLINK("./new_k5/query_cmdrels_weight_analyze/0.4_0.1_0.5/ul_86071.xlsx","ul_86071")</f>
        <v>ul_86071</v>
      </c>
      <c r="B426">
        <v>0</v>
      </c>
      <c r="C426">
        <v>0</v>
      </c>
      <c r="D426">
        <v>0</v>
      </c>
      <c r="E426">
        <v>0.33333333333333331</v>
      </c>
      <c r="F426">
        <v>0</v>
      </c>
      <c r="G426">
        <v>0.33333333333333331</v>
      </c>
    </row>
    <row r="427" spans="1:7" x14ac:dyDescent="0.15">
      <c r="A427" t="str">
        <f>HYPERLINK("./new_k5/query_cmdrels_weight_analyze/0.4_0.1_0.5/ul_86729.xlsx","ul_86729")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HYPERLINK("./new_k5/query_cmdrels_weight_analyze/0.4_0.1_0.5/ul_88824.xlsx","ul_88824")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HYPERLINK("./new_k5/query_cmdrels_weight_analyze/0.4_0.1_0.5/ul_8945.xlsx","ul_8945")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HYPERLINK("./new_k5/query_cmdrels_weight_analyze/0.4_0.1_0.5/ul_89933.xlsx","ul_89933")</f>
        <v>ul_89933</v>
      </c>
      <c r="B430">
        <v>1</v>
      </c>
      <c r="C430">
        <v>0</v>
      </c>
      <c r="D430">
        <v>1</v>
      </c>
      <c r="E430">
        <v>0.5</v>
      </c>
      <c r="F430">
        <v>1</v>
      </c>
      <c r="G430">
        <v>0.5</v>
      </c>
    </row>
    <row r="431" spans="1:7" x14ac:dyDescent="0.15">
      <c r="A431" t="str">
        <f>HYPERLINK("./new_k5/query_cmdrels_weight_analyze/0.4_0.1_0.5/ul_91297.xlsx","ul_91297")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HYPERLINK("./new_k5/query_cmdrels_weight_analyze/0.4_0.1_0.5/ul_9252.xlsx","ul_9252")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HYPERLINK("./new_k5/query_cmdrels_weight_analyze/0.4_0.1_0.5/ul_92560.xlsx","ul_92560")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HYPERLINK("./new_k5/query_cmdrels_weight_analyze/0.4_0.1_0.5/ul_92799.xlsx","ul_92799")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HYPERLINK("./new_k5/query_cmdrels_weight_analyze/0.4_0.1_0.5/ul_93139.xlsx","ul_93139")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HYPERLINK("./new_k5/query_cmdrels_weight_analyze/0.4_0.1_0.5/ul_98461.xlsx","ul_98461")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HYPERLINK("./new_k5/query_cmdrels_weight_analyze/0.4_0.2_0.4/au_102733.xlsx","au_102733")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HYPERLINK("./new_k5/query_cmdrels_weight_analyze/0.4_0.2_0.4/au_1029436.xlsx","au_1029436")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HYPERLINK("./new_k5/query_cmdrels_weight_analyze/0.4_0.2_0.4/au_1029502.xlsx","au_1029502")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HYPERLINK("./new_k5/query_cmdrels_weight_analyze/0.4_0.2_0.4/au_1029531.xlsx","au_1029531")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HYPERLINK("./new_k5/query_cmdrels_weight_analyze/0.4_0.2_0.4/au_104542.xlsx","au_104542")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HYPERLINK("./new_k5/query_cmdrels_weight_analyze/0.4_0.2_0.4/au_109070.xlsx","au_109070")</f>
        <v>au_109070</v>
      </c>
      <c r="B8">
        <v>0</v>
      </c>
      <c r="C8">
        <v>0</v>
      </c>
      <c r="D8">
        <v>0.5</v>
      </c>
      <c r="E8">
        <v>0.33333333333333331</v>
      </c>
      <c r="F8">
        <v>0.5</v>
      </c>
      <c r="G8">
        <v>0.33333333333333331</v>
      </c>
    </row>
    <row r="9" spans="1:7" x14ac:dyDescent="0.15">
      <c r="A9" t="str">
        <f>HYPERLINK("./new_k5/query_cmdrels_weight_analyze/0.4_0.2_0.4/au_109381.xlsx","au_109381")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HYPERLINK("./new_k5/query_cmdrels_weight_analyze/0.4_0.2_0.4/au_110477.xlsx","au_110477")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HYPERLINK("./new_k5/query_cmdrels_weight_analyze/0.4_0.2_0.4/au_111678.xlsx","au_111678")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HYPERLINK("./new_k5/query_cmdrels_weight_analyze/0.4_0.2_0.4/au_112512.xlsx","au_112512")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HYPERLINK("./new_k5/query_cmdrels_weight_analyze/0.4_0.2_0.4/au_115369.xlsx","au_115369")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HYPERLINK("./new_k5/query_cmdrels_weight_analyze/0.4_0.2_0.4/au_11789.xlsx","au_11789")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HYPERLINK("./new_k5/query_cmdrels_weight_analyze/0.4_0.2_0.4/au_117950.xlsx","au_117950")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HYPERLINK("./new_k5/query_cmdrels_weight_analyze/0.4_0.2_0.4/au_122113.xlsx","au_122113")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HYPERLINK("./new_k5/query_cmdrels_weight_analyze/0.4_0.2_0.4/au_123798.xlsx","au_123798")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HYPERLINK("./new_k5/query_cmdrels_weight_analyze/0.4_0.2_0.4/au_125257.xlsx","au_125257")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HYPERLINK("./new_k5/query_cmdrels_weight_analyze/0.4_0.2_0.4/au_126153.xlsx","au_126153")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HYPERLINK("./new_k5/query_cmdrels_weight_analyze/0.4_0.2_0.4/au_127326.xlsx","au_127326")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HYPERLINK("./new_k5/query_cmdrels_weight_analyze/0.4_0.2_0.4/au_128463.xlsx","au_128463")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HYPERLINK("./new_k5/query_cmdrels_weight_analyze/0.4_0.2_0.4/au_130393.xlsx","au_130393")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HYPERLINK("./new_k5/query_cmdrels_weight_analyze/0.4_0.2_0.4/au_131570.xlsx","au_131570")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HYPERLINK("./new_k5/query_cmdrels_weight_analyze/0.4_0.2_0.4/au_133318.xlsx","au_133318")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HYPERLINK("./new_k5/query_cmdrels_weight_analyze/0.4_0.2_0.4/au_133343.xlsx","au_133343")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HYPERLINK("./new_k5/query_cmdrels_weight_analyze/0.4_0.2_0.4/au_133389.xlsx","au_133389")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HYPERLINK("./new_k5/query_cmdrels_weight_analyze/0.4_0.2_0.4/au_141277.xlsx","au_141277")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HYPERLINK("./new_k5/query_cmdrels_weight_analyze/0.4_0.2_0.4/au_143819.xlsx","au_143819")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HYPERLINK("./new_k5/query_cmdrels_weight_analyze/0.4_0.2_0.4/au_145935.xlsx","au_145935")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HYPERLINK("./new_k5/query_cmdrels_weight_analyze/0.4_0.2_0.4/au_147241.xlsx","au_147241")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HYPERLINK("./new_k5/query_cmdrels_weight_analyze/0.4_0.2_0.4/au_147800.xlsx","au_147800")</f>
        <v>au_147800</v>
      </c>
      <c r="B31">
        <v>0</v>
      </c>
      <c r="C31">
        <v>0</v>
      </c>
      <c r="D31">
        <v>0.33333333333333331</v>
      </c>
      <c r="E31">
        <v>0.5</v>
      </c>
      <c r="F31">
        <v>0.33333333333333331</v>
      </c>
      <c r="G31">
        <v>0.5</v>
      </c>
    </row>
    <row r="32" spans="1:7" x14ac:dyDescent="0.15">
      <c r="A32" t="str">
        <f>HYPERLINK("./new_k5/query_cmdrels_weight_analyze/0.4_0.2_0.4/au_148321.xlsx","au_148321")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HYPERLINK("./new_k5/query_cmdrels_weight_analyze/0.4_0.2_0.4/au_148638.xlsx","au_148638")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HYPERLINK("./new_k5/query_cmdrels_weight_analyze/0.4_0.2_0.4/au_151049.xlsx","au_151049")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HYPERLINK("./new_k5/query_cmdrels_weight_analyze/0.4_0.2_0.4/au_151941.xlsx","au_151941")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HYPERLINK("./new_k5/query_cmdrels_weight_analyze/0.4_0.2_0.4/au_152297.xlsx","au_152297")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HYPERLINK("./new_k5/query_cmdrels_weight_analyze/0.4_0.2_0.4/au_153976.xlsx","au_153976")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HYPERLINK("./new_k5/query_cmdrels_weight_analyze/0.4_0.2_0.4/au_154431.xlsx","au_154431")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HYPERLINK("./new_k5/query_cmdrels_weight_analyze/0.4_0.2_0.4/au_159708.xlsx","au_159708")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HYPERLINK("./new_k5/query_cmdrels_weight_analyze/0.4_0.2_0.4/au_160869.xlsx","au_160869")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HYPERLINK("./new_k5/query_cmdrels_weight_analyze/0.4_0.2_0.4/au_161313.xlsx","au_161313")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HYPERLINK("./new_k5/query_cmdrels_weight_analyze/0.4_0.2_0.4/au_162075.xlsx","au_162075")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HYPERLINK("./new_k5/query_cmdrels_weight_analyze/0.4_0.2_0.4/au_16277.xlsx","au_16277")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HYPERLINK("./new_k5/query_cmdrels_weight_analyze/0.4_0.2_0.4/au_163155.xlsx","au_163155")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HYPERLINK("./new_k5/query_cmdrels_weight_analyze/0.4_0.2_0.4/au_164473.xlsx","au_164473")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HYPERLINK("./new_k5/query_cmdrels_weight_analyze/0.4_0.2_0.4/au_16584.xlsx","au_16584")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HYPERLINK("./new_k5/query_cmdrels_weight_analyze/0.4_0.2_0.4/au_166420.xlsx","au_166420")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HYPERLINK("./new_k5/query_cmdrels_weight_analyze/0.4_0.2_0.4/au_169473.xlsx","au_169473")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HYPERLINK("./new_k5/query_cmdrels_weight_analyze/0.4_0.2_0.4/au_169516.xlsx","au_169516")</f>
        <v>au_169516</v>
      </c>
      <c r="B49">
        <v>1</v>
      </c>
      <c r="C49">
        <v>0</v>
      </c>
      <c r="D49">
        <v>1</v>
      </c>
      <c r="E49">
        <v>0.5</v>
      </c>
      <c r="F49">
        <v>1</v>
      </c>
      <c r="G49">
        <v>0.5</v>
      </c>
    </row>
    <row r="50" spans="1:7" x14ac:dyDescent="0.15">
      <c r="A50" t="str">
        <f>HYPERLINK("./new_k5/query_cmdrels_weight_analyze/0.4_0.2_0.4/au_174292.xlsx","au_174292")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HYPERLINK("./new_k5/query_cmdrels_weight_analyze/0.4_0.2_0.4/au_178481.xlsx","au_178481")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HYPERLINK("./new_k5/query_cmdrels_weight_analyze/0.4_0.2_0.4/au_180925.xlsx","au_180925")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HYPERLINK("./new_k5/query_cmdrels_weight_analyze/0.4_0.2_0.4/au_187888.xlsx","au_187888")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HYPERLINK("./new_k5/query_cmdrels_weight_analyze/0.4_0.2_0.4/au_191390.xlsx","au_191390")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HYPERLINK("./new_k5/query_cmdrels_weight_analyze/0.4_0.2_0.4/au_192798.xlsx","au_192798")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HYPERLINK("./new_k5/query_cmdrels_weight_analyze/0.4_0.2_0.4/au_201775.xlsx","au_201775")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HYPERLINK("./new_k5/query_cmdrels_weight_analyze/0.4_0.2_0.4/au_204166.xlsx","au_204166")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HYPERLINK("./new_k5/query_cmdrels_weight_analyze/0.4_0.2_0.4/au_207447.xlsx","au_207447")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HYPERLINK("./new_k5/query_cmdrels_weight_analyze/0.4_0.2_0.4/au_210680.xlsx","au_210680")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HYPERLINK("./new_k5/query_cmdrels_weight_analyze/0.4_0.2_0.4/au_214246.xlsx","au_214246")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HYPERLINK("./new_k5/query_cmdrels_weight_analyze/0.4_0.2_0.4/au_214643.xlsx","au_214643")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HYPERLINK("./new_k5/query_cmdrels_weight_analyze/0.4_0.2_0.4/au_2194.xlsx","au_2194")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HYPERLINK("./new_k5/query_cmdrels_weight_analyze/0.4_0.2_0.4/au_221962.xlsx","au_221962")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HYPERLINK("./new_k5/query_cmdrels_weight_analyze/0.4_0.2_0.4/au_22608.xlsx","au_22608")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HYPERLINK("./new_k5/query_cmdrels_weight_analyze/0.4_0.2_0.4/au_230698.xlsx","au_230698")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HYPERLINK("./new_k5/query_cmdrels_weight_analyze/0.4_0.2_0.4/au_232442.xlsx","au_232442")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HYPERLINK("./new_k5/query_cmdrels_weight_analyze/0.4_0.2_0.4/au_233378.xlsx","au_233378")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HYPERLINK("./new_k5/query_cmdrels_weight_analyze/0.4_0.2_0.4/au_24027.xlsx","au_24027")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HYPERLINK("./new_k5/query_cmdrels_weight_analyze/0.4_0.2_0.4/au_246647.xlsx","au_246647")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HYPERLINK("./new_k5/query_cmdrels_weight_analyze/0.4_0.2_0.4/au_254424.xlsx","au_254424")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HYPERLINK("./new_k5/query_cmdrels_weight_analyze/0.4_0.2_0.4/au_255890.xlsx","au_255890")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HYPERLINK("./new_k5/query_cmdrels_weight_analyze/0.4_0.2_0.4/au_257248.xlsx","au_257248")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HYPERLINK("./new_k5/query_cmdrels_weight_analyze/0.4_0.2_0.4/au_259354.xlsx","au_259354")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HYPERLINK("./new_k5/query_cmdrels_weight_analyze/0.4_0.2_0.4/au_263378.xlsx","au_263378")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HYPERLINK("./new_k5/query_cmdrels_weight_analyze/0.4_0.2_0.4/au_264215.xlsx","au_264215")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HYPERLINK("./new_k5/query_cmdrels_weight_analyze/0.4_0.2_0.4/au_265176.xlsx","au_265176")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HYPERLINK("./new_k5/query_cmdrels_weight_analyze/0.4_0.2_0.4/au_275704.xlsx","au_275704")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HYPERLINK("./new_k5/query_cmdrels_weight_analyze/0.4_0.2_0.4/au_276669.xlsx","au_276669")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HYPERLINK("./new_k5/query_cmdrels_weight_analyze/0.4_0.2_0.4/au_277565.xlsx","au_277565")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HYPERLINK("./new_k5/query_cmdrels_weight_analyze/0.4_0.2_0.4/au_278403.xlsx","au_278403")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HYPERLINK("./new_k5/query_cmdrels_weight_analyze/0.4_0.2_0.4/au_28039.xlsx","au_28039")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0.25</v>
      </c>
    </row>
    <row r="82" spans="1:7" x14ac:dyDescent="0.15">
      <c r="A82" t="str">
        <f>HYPERLINK("./new_k5/query_cmdrels_weight_analyze/0.4_0.2_0.4/au_281509.xlsx","au_281509")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HYPERLINK("./new_k5/query_cmdrels_weight_analyze/0.4_0.2_0.4/au_282806.xlsx","au_282806")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HYPERLINK("./new_k5/query_cmdrels_weight_analyze/0.4_0.2_0.4/au_283559.xlsx","au_283559")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HYPERLINK("./new_k5/query_cmdrels_weight_analyze/0.4_0.2_0.4/au_285539.xlsx","au_285539")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HYPERLINK("./new_k5/query_cmdrels_weight_analyze/0.4_0.2_0.4/au_287532.xlsx","au_287532")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HYPERLINK("./new_k5/query_cmdrels_weight_analyze/0.4_0.2_0.4/au_294257.xlsx","au_294257")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HYPERLINK("./new_k5/query_cmdrels_weight_analyze/0.4_0.2_0.4/au_296155.xlsx","au_296155")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HYPERLINK("./new_k5/query_cmdrels_weight_analyze/0.4_0.2_0.4/au_299975.xlsx","au_299975")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HYPERLINK("./new_k5/query_cmdrels_weight_analyze/0.4_0.2_0.4/au_301096.xlsx","au_301096")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HYPERLINK("./new_k5/query_cmdrels_weight_analyze/0.4_0.2_0.4/au_303593.xlsx","au_303593")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HYPERLINK("./new_k5/query_cmdrels_weight_analyze/0.4_0.2_0.4/au_303849.xlsx","au_303849")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HYPERLINK("./new_k5/query_cmdrels_weight_analyze/0.4_0.2_0.4/au_307541.xlsx","au_307541")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HYPERLINK("./new_k5/query_cmdrels_weight_analyze/0.4_0.2_0.4/au_307688.xlsx","au_307688")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HYPERLINK("./new_k5/query_cmdrels_weight_analyze/0.4_0.2_0.4/au_309047.xlsx","au_309047")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HYPERLINK("./new_k5/query_cmdrels_weight_analyze/0.4_0.2_0.4/au_311558.xlsx","au_311558")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HYPERLINK("./new_k5/query_cmdrels_weight_analyze/0.4_0.2_0.4/au_318973.xlsx","au_318973")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HYPERLINK("./new_k5/query_cmdrels_weight_analyze/0.4_0.2_0.4/au_3205.xlsx","au_3205")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HYPERLINK("./new_k5/query_cmdrels_weight_analyze/0.4_0.2_0.4/au_323131.xlsx","au_323131")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HYPERLINK("./new_k5/query_cmdrels_weight_analyze/0.4_0.2_0.4/au_323392.xlsx","au_323392")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HYPERLINK("./new_k5/query_cmdrels_weight_analyze/0.4_0.2_0.4/au_325368.xlsx","au_325368")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HYPERLINK("./new_k5/query_cmdrels_weight_analyze/0.4_0.2_0.4/au_328162.xlsx","au_328162")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HYPERLINK("./new_k5/query_cmdrels_weight_analyze/0.4_0.2_0.4/au_330148.xlsx","au_330148")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HYPERLINK("./new_k5/query_cmdrels_weight_analyze/0.4_0.2_0.4/au_332315.xlsx","au_332315")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HYPERLINK("./new_k5/query_cmdrels_weight_analyze/0.4_0.2_0.4/au_334081.xlsx","au_334081")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HYPERLINK("./new_k5/query_cmdrels_weight_analyze/0.4_0.2_0.4/au_34077.xlsx","au_34077")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HYPERLINK("./new_k5/query_cmdrels_weight_analyze/0.4_0.2_0.4/au_341428.xlsx","au_341428")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HYPERLINK("./new_k5/query_cmdrels_weight_analyze/0.4_0.2_0.4/au_341584.xlsx","au_341584")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HYPERLINK("./new_k5/query_cmdrels_weight_analyze/0.4_0.2_0.4/au_346864.xlsx","au_346864")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HYPERLINK("./new_k5/query_cmdrels_weight_analyze/0.4_0.2_0.4/au_351765.xlsx","au_351765")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HYPERLINK("./new_k5/query_cmdrels_weight_analyze/0.4_0.2_0.4/au_35922.xlsx","au_35922")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HYPERLINK("./new_k5/query_cmdrels_weight_analyze/0.4_0.2_0.4/au_359856.xlsx","au_359856")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HYPERLINK("./new_k5/query_cmdrels_weight_analyze/0.4_0.2_0.4/au_360423.xlsx","au_360423")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HYPERLINK("./new_k5/query_cmdrels_weight_analyze/0.4_0.2_0.4/au_36287.xlsx","au_36287")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HYPERLINK("./new_k5/query_cmdrels_weight_analyze/0.4_0.2_0.4/au_366742.xlsx","au_366742")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HYPERLINK("./new_k5/query_cmdrels_weight_analyze/0.4_0.2_0.4/au_377937.xlsx","au_377937")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HYPERLINK("./new_k5/query_cmdrels_weight_analyze/0.4_0.2_0.4/au_383997.xlsx","au_383997")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HYPERLINK("./new_k5/query_cmdrels_weight_analyze/0.4_0.2_0.4/au_3883.xlsx","au_3883")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HYPERLINK("./new_k5/query_cmdrels_weight_analyze/0.4_0.2_0.4/au_396883.xlsx","au_396883")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HYPERLINK("./new_k5/query_cmdrels_weight_analyze/0.4_0.2_0.4/au_39760.xlsx","au_39760")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HYPERLINK("./new_k5/query_cmdrels_weight_analyze/0.4_0.2_0.4/au_398818.xlsx","au_398818")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HYPERLINK("./new_k5/query_cmdrels_weight_analyze/0.4_0.2_0.4/au_400807.xlsx","au_400807")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HYPERLINK("./new_k5/query_cmdrels_weight_analyze/0.4_0.2_0.4/au_408611.xlsx","au_408611")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HYPERLINK("./new_k5/query_cmdrels_weight_analyze/0.4_0.2_0.4/au_414737.xlsx","au_414737")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HYPERLINK("./new_k5/query_cmdrels_weight_analyze/0.4_0.2_0.4/au_420722.xlsx","au_420722")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HYPERLINK("./new_k5/query_cmdrels_weight_analyze/0.4_0.2_0.4/au_423942.xlsx","au_423942")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HYPERLINK("./new_k5/query_cmdrels_weight_analyze/0.4_0.2_0.4/au_430382.xlsx","au_430382")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HYPERLINK("./new_k5/query_cmdrels_weight_analyze/0.4_0.2_0.4/au_432836.xlsx","au_432836")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HYPERLINK("./new_k5/query_cmdrels_weight_analyze/0.4_0.2_0.4/au_440326.xlsx","au_440326")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HYPERLINK("./new_k5/query_cmdrels_weight_analyze/0.4_0.2_0.4/au_442914.xlsx","au_442914")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HYPERLINK("./new_k5/query_cmdrels_weight_analyze/0.4_0.2_0.4/au_443227.xlsx","au_443227")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</row>
    <row r="132" spans="1:7" x14ac:dyDescent="0.15">
      <c r="A132" t="str">
        <f>HYPERLINK("./new_k5/query_cmdrels_weight_analyze/0.4_0.2_0.4/au_44534.xlsx","au_44534")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HYPERLINK("./new_k5/query_cmdrels_weight_analyze/0.4_0.2_0.4/au_451805.xlsx","au_451805")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HYPERLINK("./new_k5/query_cmdrels_weight_analyze/0.4_0.2_0.4/au_464264.xlsx","au_464264")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HYPERLINK("./new_k5/query_cmdrels_weight_analyze/0.4_0.2_0.4/au_468808.xlsx","au_468808")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HYPERLINK("./new_k5/query_cmdrels_weight_analyze/0.4_0.2_0.4/au_469143.xlsx","au_469143")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HYPERLINK("./new_k5/query_cmdrels_weight_analyze/0.4_0.2_0.4/au_470237.xlsx","au_470237")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HYPERLINK("./new_k5/query_cmdrels_weight_analyze/0.4_0.2_0.4/au_473037.xlsx","au_473037")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HYPERLINK("./new_k5/query_cmdrels_weight_analyze/0.4_0.2_0.4/au_48362.xlsx","au_48362")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HYPERLINK("./new_k5/query_cmdrels_weight_analyze/0.4_0.2_0.4/au_488435.xlsx","au_488435")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HYPERLINK("./new_k5/query_cmdrels_weight_analyze/0.4_0.2_0.4/au_493826.xlsx","au_493826")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HYPERLINK("./new_k5/query_cmdrels_weight_analyze/0.4_0.2_0.4/au_502110.xlsx","au_502110")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HYPERLINK("./new_k5/query_cmdrels_weight_analyze/0.4_0.2_0.4/au_50344.xlsx","au_50344")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HYPERLINK("./new_k5/query_cmdrels_weight_analyze/0.4_0.2_0.4/au_511467.xlsx","au_511467")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HYPERLINK("./new_k5/query_cmdrels_weight_analyze/0.4_0.2_0.4/au_513046.xlsx","au_513046")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HYPERLINK("./new_k5/query_cmdrels_weight_analyze/0.4_0.2_0.4/au_517354.xlsx","au_517354")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HYPERLINK("./new_k5/query_cmdrels_weight_analyze/0.4_0.2_0.4/au_522431.xlsx","au_522431")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HYPERLINK("./new_k5/query_cmdrels_weight_analyze/0.4_0.2_0.4/au_52773.xlsx","au_52773")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HYPERLINK("./new_k5/query_cmdrels_weight_analyze/0.4_0.2_0.4/au_528411.xlsx","au_528411")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HYPERLINK("./new_k5/query_cmdrels_weight_analyze/0.4_0.2_0.4/au_53263.xlsx","au_53263")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HYPERLINK("./new_k5/query_cmdrels_weight_analyze/0.4_0.2_0.4/au_53444.xlsx","au_53444")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HYPERLINK("./new_k5/query_cmdrels_weight_analyze/0.4_0.2_0.4/au_538208.xlsx","au_538208")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HYPERLINK("./new_k5/query_cmdrels_weight_analyze/0.4_0.2_0.4/au_53822.xlsx","au_53822")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HYPERLINK("./new_k5/query_cmdrels_weight_analyze/0.4_0.2_0.4/au_539243.xlsx","au_539243")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HYPERLINK("./new_k5/query_cmdrels_weight_analyze/0.4_0.2_0.4/au_558280.xlsx","au_558280")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HYPERLINK("./new_k5/query_cmdrels_weight_analyze/0.4_0.2_0.4/au_558669.xlsx","au_558669")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HYPERLINK("./new_k5/query_cmdrels_weight_analyze/0.4_0.2_0.4/au_55868.xlsx","au_55868")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HYPERLINK("./new_k5/query_cmdrels_weight_analyze/0.4_0.2_0.4/au_561.xlsx","au_561")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HYPERLINK("./new_k5/query_cmdrels_weight_analyze/0.4_0.2_0.4/au_564567.xlsx","au_564567")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HYPERLINK("./new_k5/query_cmdrels_weight_analyze/0.4_0.2_0.4/au_57994.xlsx","au_57994")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HYPERLINK("./new_k5/query_cmdrels_weight_analyze/0.4_0.2_0.4/au_589210.xlsx","au_589210")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HYPERLINK("./new_k5/query_cmdrels_weight_analyze/0.4_0.2_0.4/au_5911.xlsx","au_5911")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HYPERLINK("./new_k5/query_cmdrels_weight_analyze/0.4_0.2_0.4/au_59356.xlsx","au_59356")</f>
        <v>au_59356</v>
      </c>
      <c r="B163">
        <v>0</v>
      </c>
      <c r="C163">
        <v>0</v>
      </c>
      <c r="D163">
        <v>0.33333333333333331</v>
      </c>
      <c r="E163">
        <v>0.33333333333333331</v>
      </c>
      <c r="F163">
        <v>0.33333333333333331</v>
      </c>
      <c r="G163">
        <v>0.33333333333333331</v>
      </c>
    </row>
    <row r="164" spans="1:7" x14ac:dyDescent="0.15">
      <c r="A164" t="str">
        <f>HYPERLINK("./new_k5/query_cmdrels_weight_analyze/0.4_0.2_0.4/au_609850.xlsx","au_609850")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HYPERLINK("./new_k5/query_cmdrels_weight_analyze/0.4_0.2_0.4/au_61408.xlsx","au_61408")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HYPERLINK("./new_k5/query_cmdrels_weight_analyze/0.4_0.2_0.4/au_617850.xlsx","au_617850")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HYPERLINK("./new_k5/query_cmdrels_weight_analyze/0.4_0.2_0.4/au_62073.xlsx","au_62073")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HYPERLINK("./new_k5/query_cmdrels_weight_analyze/0.4_0.2_0.4/au_620930.xlsx","au_620930")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HYPERLINK("./new_k5/query_cmdrels_weight_analyze/0.4_0.2_0.4/au_62492.xlsx","au_62492")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HYPERLINK("./new_k5/query_cmdrels_weight_analyze/0.4_0.2_0.4/au_626078.xlsx","au_626078")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HYPERLINK("./new_k5/query_cmdrels_weight_analyze/0.4_0.2_0.4/au_636944.xlsx","au_636944")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HYPERLINK("./new_k5/query_cmdrels_weight_analyze/0.4_0.2_0.4/au_648603.xlsx","au_648603")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HYPERLINK("./new_k5/query_cmdrels_weight_analyze/0.4_0.2_0.4/au_65331.xlsx","au_65331")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HYPERLINK("./new_k5/query_cmdrels_weight_analyze/0.4_0.2_0.4/au_66000.xlsx","au_66000")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HYPERLINK("./new_k5/query_cmdrels_weight_analyze/0.4_0.2_0.4/au_660846.xlsx","au_660846")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HYPERLINK("./new_k5/query_cmdrels_weight_analyze/0.4_0.2_0.4/au_662935.xlsx","au_662935")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HYPERLINK("./new_k5/query_cmdrels_weight_analyze/0.4_0.2_0.4/au_67663.xlsx","au_67663")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HYPERLINK("./new_k5/query_cmdrels_weight_analyze/0.4_0.2_0.4/au_68028.xlsx","au_68028")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HYPERLINK("./new_k5/query_cmdrels_weight_analyze/0.4_0.2_0.4/au_681312.xlsx","au_681312")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HYPERLINK("./new_k5/query_cmdrels_weight_analyze/0.4_0.2_0.4/au_686239.xlsx","au_686239")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HYPERLINK("./new_k5/query_cmdrels_weight_analyze/0.4_0.2_0.4/au_68809.xlsx","au_68809")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HYPERLINK("./new_k5/query_cmdrels_weight_analyze/0.4_0.2_0.4/au_69556.xlsx","au_69556")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HYPERLINK("./new_k5/query_cmdrels_weight_analyze/0.4_0.2_0.4/au_698993.xlsx","au_698993")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HYPERLINK("./new_k5/query_cmdrels_weight_analyze/0.4_0.2_0.4/au_707881.xlsx","au_707881")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HYPERLINK("./new_k5/query_cmdrels_weight_analyze/0.4_0.2_0.4/au_709594.xlsx","au_709594")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HYPERLINK("./new_k5/query_cmdrels_weight_analyze/0.4_0.2_0.4/au_71309.xlsx","au_71309")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HYPERLINK("./new_k5/query_cmdrels_weight_analyze/0.4_0.2_0.4/au_7138.xlsx","au_7138")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HYPERLINK("./new_k5/query_cmdrels_weight_analyze/0.4_0.2_0.4/au_72549.xlsx","au_72549")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HYPERLINK("./new_k5/query_cmdrels_weight_analyze/0.4_0.2_0.4/au_740805.xlsx","au_740805")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HYPERLINK("./new_k5/query_cmdrels_weight_analyze/0.4_0.2_0.4/au_760796.xlsx","au_760796")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HYPERLINK("./new_k5/query_cmdrels_weight_analyze/0.4_0.2_0.4/au_762846.xlsx","au_762846")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HYPERLINK("./new_k5/query_cmdrels_weight_analyze/0.4_0.2_0.4/au_767786.xlsx","au_767786")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HYPERLINK("./new_k5/query_cmdrels_weight_analyze/0.4_0.2_0.4/au_778906.xlsx","au_778906")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HYPERLINK("./new_k5/query_cmdrels_weight_analyze/0.4_0.2_0.4/au_818929.xlsx","au_818929")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HYPERLINK("./new_k5/query_cmdrels_weight_analyze/0.4_0.2_0.4/au_844876.xlsx","au_844876")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HYPERLINK("./new_k5/query_cmdrels_weight_analyze/0.4_0.2_0.4/au_85318.xlsx","au_85318")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HYPERLINK("./new_k5/query_cmdrels_weight_analyze/0.4_0.2_0.4/au_854332.xlsx","au_854332")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HYPERLINK("./new_k5/query_cmdrels_weight_analyze/0.4_0.2_0.4/au_854373.xlsx","au_854373")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HYPERLINK("./new_k5/query_cmdrels_weight_analyze/0.4_0.2_0.4/au_86843.xlsx","au_86843")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HYPERLINK("./new_k5/query_cmdrels_weight_analyze/0.4_0.2_0.4/au_88108.xlsx","au_88108")</f>
        <v>au_88108</v>
      </c>
      <c r="B200">
        <v>0</v>
      </c>
      <c r="C200">
        <v>0</v>
      </c>
      <c r="D200">
        <v>0.5</v>
      </c>
      <c r="E200">
        <v>0.5</v>
      </c>
      <c r="F200">
        <v>0.5</v>
      </c>
      <c r="G200">
        <v>0.5</v>
      </c>
    </row>
    <row r="201" spans="1:7" x14ac:dyDescent="0.15">
      <c r="A201" t="str">
        <f>HYPERLINK("./new_k5/query_cmdrels_weight_analyze/0.4_0.2_0.4/au_90214.xlsx","au_90214")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HYPERLINK("./new_k5/query_cmdrels_weight_analyze/0.4_0.2_0.4/au_90339.xlsx","au_90339")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HYPERLINK("./new_k5/query_cmdrels_weight_analyze/0.4_0.2_0.4/au_91286.xlsx","au_91286")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HYPERLINK("./new_k5/query_cmdrels_weight_analyze/0.4_0.2_0.4/au_9135.xlsx","au_9135")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HYPERLINK("./new_k5/query_cmdrels_weight_analyze/0.4_0.2_0.4/au_935569.xlsx","au_935569")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HYPERLINK("./new_k5/query_cmdrels_weight_analyze/0.4_0.2_0.4/au_97936.xlsx","au_97936")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HYPERLINK("./new_k5/query_cmdrels_weight_analyze/0.4_0.2_0.4/so_10235778.xlsx","so_10235778")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HYPERLINK("./new_k5/query_cmdrels_weight_analyze/0.4_0.2_0.4/so_1045910.xlsx","so_1045910")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HYPERLINK("./new_k5/query_cmdrels_weight_analyze/0.4_0.2_0.4/so_10557360.xlsx","so_10557360")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HYPERLINK("./new_k5/query_cmdrels_weight_analyze/0.4_0.2_0.4/so_1058047.xlsx","so_1058047")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HYPERLINK("./new_k5/query_cmdrels_weight_analyze/0.4_0.2_0.4/so_10829402.xlsx","so_10829402")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HYPERLINK("./new_k5/query_cmdrels_weight_analyze/0.4_0.2_0.4/so_1088098.xlsx","so_1088098")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HYPERLINK("./new_k5/query_cmdrels_weight_analyze/0.4_0.2_0.4/so_10990949.xlsx","so_10990949")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HYPERLINK("./new_k5/query_cmdrels_weight_analyze/0.4_0.2_0.4/so_11211705.xlsx","so_11211705")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HYPERLINK("./new_k5/query_cmdrels_weight_analyze/0.4_0.2_0.4/so_112932.xlsx","so_112932")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HYPERLINK("./new_k5/query_cmdrels_weight_analyze/0.4_0.2_0.4/so_11392189.xlsx","so_11392189")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HYPERLINK("./new_k5/query_cmdrels_weight_analyze/0.4_0.2_0.4/so_1183183.xlsx","so_1183183")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HYPERLINK("./new_k5/query_cmdrels_weight_analyze/0.4_0.2_0.4/so_1194882.xlsx","so_1194882")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HYPERLINK("./new_k5/query_cmdrels_weight_analyze/0.4_0.2_0.4/so_12120935.xlsx","so_12120935")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HYPERLINK("./new_k5/query_cmdrels_weight_analyze/0.4_0.2_0.4/so_12313384.xlsx","so_12313384")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HYPERLINK("./new_k5/query_cmdrels_weight_analyze/0.4_0.2_0.4/so_12392598.xlsx","so_12392598")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HYPERLINK("./new_k5/query_cmdrels_weight_analyze/0.4_0.2_0.4/so_1241801.xlsx","so_1241801")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HYPERLINK("./new_k5/query_cmdrels_weight_analyze/0.4_0.2_0.4/so_12522269.xlsx","so_12522269")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HYPERLINK("./new_k5/query_cmdrels_weight_analyze/0.4_0.2_0.4/so_1293907.xlsx","so_1293907")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HYPERLINK("./new_k5/query_cmdrels_weight_analyze/0.4_0.2_0.4/so_13428910.xlsx","so_13428910")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HYPERLINK("./new_k5/query_cmdrels_weight_analyze/0.4_0.2_0.4/so_135688.xlsx","so_135688")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HYPERLINK("./new_k5/query_cmdrels_weight_analyze/0.4_0.2_0.4/so_13778273.xlsx","so_13778273")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HYPERLINK("./new_k5/query_cmdrels_weight_analyze/0.4_0.2_0.4/so_1405611.xlsx","so_1405611")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</v>
      </c>
    </row>
    <row r="229" spans="1:7" x14ac:dyDescent="0.15">
      <c r="A229" t="str">
        <f>HYPERLINK("./new_k5/query_cmdrels_weight_analyze/0.4_0.2_0.4/so_14300794.xlsx","so_14300794")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HYPERLINK("./new_k5/query_cmdrels_weight_analyze/0.4_0.2_0.4/so_143791.xlsx","so_143791")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HYPERLINK("./new_k5/query_cmdrels_weight_analyze/0.4_0.2_0.4/so_14750650.xlsx","so_14750650")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HYPERLINK("./new_k5/query_cmdrels_weight_analyze/0.4_0.2_0.4/so_14978411.xlsx","so_14978411")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HYPERLINK("./new_k5/query_cmdrels_weight_analyze/0.4_0.2_0.4/so_15236308.xlsx","so_15236308")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HYPERLINK("./new_k5/query_cmdrels_weight_analyze/0.4_0.2_0.4/so_15286947.xlsx","so_15286947")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HYPERLINK("./new_k5/query_cmdrels_weight_analyze/0.4_0.2_0.4/so_15402770.xlsx","so_15402770")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HYPERLINK("./new_k5/query_cmdrels_weight_analyze/0.4_0.2_0.4/so_1570262.xlsx","so_1570262")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HYPERLINK("./new_k5/query_cmdrels_weight_analyze/0.4_0.2_0.4/so_1583219.xlsx","so_1583219")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HYPERLINK("./new_k5/query_cmdrels_weight_analyze/0.4_0.2_0.4/so_15872543.xlsx","so_15872543")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HYPERLINK("./new_k5/query_cmdrels_weight_analyze/0.4_0.2_0.4/so_16038087.xlsx","so_16038087")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HYPERLINK("./new_k5/query_cmdrels_weight_analyze/0.4_0.2_0.4/so_16212656.xlsx","so_16212656")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HYPERLINK("./new_k5/query_cmdrels_weight_analyze/0.4_0.2_0.4/so_16575419.xlsx","so_16575419")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HYPERLINK("./new_k5/query_cmdrels_weight_analyze/0.4_0.2_0.4/so_17582768.xlsx","so_17582768")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</v>
      </c>
    </row>
    <row r="243" spans="1:7" x14ac:dyDescent="0.15">
      <c r="A243" t="str">
        <f>HYPERLINK("./new_k5/query_cmdrels_weight_analyze/0.4_0.2_0.4/so_17607612.xlsx","so_17607612")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HYPERLINK("./new_k5/query_cmdrels_weight_analyze/0.4_0.2_0.4/so_17829785.xlsx","so_17829785")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HYPERLINK("./new_k5/query_cmdrels_weight_analyze/0.4_0.2_0.4/so_1839841.xlsx","so_1839841")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HYPERLINK("./new_k5/query_cmdrels_weight_analyze/0.4_0.2_0.4/so_18468716.xlsx","so_18468716")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HYPERLINK("./new_k5/query_cmdrels_weight_analyze/0.4_0.2_0.4/so_19196105.xlsx","so_19196105")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HYPERLINK("./new_k5/query_cmdrels_weight_analyze/0.4_0.2_0.4/so_19482123.xlsx","so_19482123")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HYPERLINK("./new_k5/query_cmdrels_weight_analyze/0.4_0.2_0.4/so_1975849.xlsx","so_1975849")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HYPERLINK("./new_k5/query_cmdrels_weight_analyze/0.4_0.2_0.4/so_212528.xlsx","so_212528")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HYPERLINK("./new_k5/query_cmdrels_weight_analyze/0.4_0.2_0.4/so_21620406.xlsx","so_21620406")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HYPERLINK("./new_k5/query_cmdrels_weight_analyze/0.4_0.2_0.4/so_23509348.xlsx","so_23509348")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HYPERLINK("./new_k5/query_cmdrels_weight_analyze/0.4_0.2_0.4/so_24058544.xlsx","so_24058544")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HYPERLINK("./new_k5/query_cmdrels_weight_analyze/0.4_0.2_0.4/so_24283097.xlsx","so_24283097")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HYPERLINK("./new_k5/query_cmdrels_weight_analyze/0.4_0.2_0.4/so_26256279.xlsx","so_26256279")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HYPERLINK("./new_k5/query_cmdrels_weight_analyze/0.4_0.2_0.4/so_26331651.xlsx","so_26331651")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HYPERLINK("./new_k5/query_cmdrels_weight_analyze/0.4_0.2_0.4/so_26988262.xlsx","so_26988262")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HYPERLINK("./new_k5/query_cmdrels_weight_analyze/0.4_0.2_0.4/so_27238411.xlsx","so_27238411")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HYPERLINK("./new_k5/query_cmdrels_weight_analyze/0.4_0.2_0.4/so_27943059.xlsx","so_27943059")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HYPERLINK("./new_k5/query_cmdrels_weight_analyze/0.4_0.2_0.4/so_28869004.xlsx","so_28869004")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HYPERLINK("./new_k5/query_cmdrels_weight_analyze/0.4_0.2_0.4/so_2973624.xlsx","so_2973624")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HYPERLINK("./new_k5/query_cmdrels_weight_analyze/0.4_0.2_0.4/so_30177455.xlsx","so_30177455")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HYPERLINK("./new_k5/query_cmdrels_weight_analyze/0.4_0.2_0.4/so_30251889.xlsx","so_30251889")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HYPERLINK("./new_k5/query_cmdrels_weight_analyze/0.4_0.2_0.4/so_305035.xlsx","so_305035")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HYPERLINK("./new_k5/query_cmdrels_weight_analyze/0.4_0.2_0.4/so_36249744.xlsx","so_36249744")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HYPERLINK("./new_k5/query_cmdrels_weight_analyze/0.4_0.2_0.4/so_3643848.xlsx","so_3643848")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HYPERLINK("./new_k5/query_cmdrels_weight_analyze/0.4_0.2_0.4/so_3667329.xlsx","so_3667329")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HYPERLINK("./new_k5/query_cmdrels_weight_analyze/0.4_0.2_0.4/so_369758.xlsx","so_369758")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HYPERLINK("./new_k5/query_cmdrels_weight_analyze/0.4_0.2_0.4/so_3756323.xlsx","so_3756323")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HYPERLINK("./new_k5/query_cmdrels_weight_analyze/0.4_0.2_0.4/so_3767267.xlsx","so_3767267")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HYPERLINK("./new_k5/query_cmdrels_weight_analyze/0.4_0.2_0.4/so_3833578.xlsx","so_3833578")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HYPERLINK("./new_k5/query_cmdrels_weight_analyze/0.4_0.2_0.4/so_3891076.xlsx","so_3891076")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HYPERLINK("./new_k5/query_cmdrels_weight_analyze/0.4_0.2_0.4/so_3963085.xlsx","so_3963085")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HYPERLINK("./new_k5/query_cmdrels_weight_analyze/0.4_0.2_0.4/so_4325216.xlsx","so_4325216")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HYPERLINK("./new_k5/query_cmdrels_weight_analyze/0.4_0.2_0.4/so_448005.xlsx","so_448005")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HYPERLINK("./new_k5/query_cmdrels_weight_analyze/0.4_0.2_0.4/so_4921879.xlsx","so_4921879")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HYPERLINK("./new_k5/query_cmdrels_weight_analyze/0.4_0.2_0.4/so_4922943.xlsx","so_4922943")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HYPERLINK("./new_k5/query_cmdrels_weight_analyze/0.4_0.2_0.4/so_5119946.xlsx","so_5119946")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HYPERLINK("./new_k5/query_cmdrels_weight_analyze/0.4_0.2_0.4/so_5164985.xlsx","so_5164985")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HYPERLINK("./new_k5/query_cmdrels_weight_analyze/0.4_0.2_0.4/so_5306153.xlsx","so_5306153")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HYPERLINK("./new_k5/query_cmdrels_weight_analyze/0.4_0.2_0.4/so_5566310.xlsx","so_5566310")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HYPERLINK("./new_k5/query_cmdrels_weight_analyze/0.4_0.2_0.4/so_5927369.xlsx","so_5927369")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HYPERLINK("./new_k5/query_cmdrels_weight_analyze/0.4_0.2_0.4/so_5947742.xlsx","so_5947742")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HYPERLINK("./new_k5/query_cmdrels_weight_analyze/0.4_0.2_0.4/so_614795.xlsx","so_614795")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HYPERLINK("./new_k5/query_cmdrels_weight_analyze/0.4_0.2_0.4/so_6207573.xlsx","so_6207573")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HYPERLINK("./new_k5/query_cmdrels_weight_analyze/0.4_0.2_0.4/so_6283167.xlsx","so_6283167")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HYPERLINK("./new_k5/query_cmdrels_weight_analyze/0.4_0.2_0.4/so_6329505.xlsx","so_6329505")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HYPERLINK("./new_k5/query_cmdrels_weight_analyze/0.4_0.2_0.4/so_6423532.xlsx","so_6423532")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HYPERLINK("./new_k5/query_cmdrels_weight_analyze/0.4_0.2_0.4/so_669438.xlsx","so_669438")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HYPERLINK("./new_k5/query_cmdrels_weight_analyze/0.4_0.2_0.4/so_7052875.xlsx","so_7052875")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HYPERLINK("./new_k5/query_cmdrels_weight_analyze/0.4_0.2_0.4/so_7221757.xlsx","so_7221757")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HYPERLINK("./new_k5/query_cmdrels_weight_analyze/0.4_0.2_0.4/so_750604.xlsx","so_750604")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HYPERLINK("./new_k5/query_cmdrels_weight_analyze/0.4_0.2_0.4/so_7575267.xlsx","so_7575267")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HYPERLINK("./new_k5/query_cmdrels_weight_analyze/0.4_0.2_0.4/so_7698488.xlsx","so_7698488")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HYPERLINK("./new_k5/query_cmdrels_weight_analyze/0.4_0.2_0.4/so_801095.xlsx","so_801095")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HYPERLINK("./new_k5/query_cmdrels_weight_analyze/0.4_0.2_0.4/so_8249705.xlsx","so_8249705")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HYPERLINK("./new_k5/query_cmdrels_weight_analyze/0.4_0.2_0.4/so_8423541.xlsx","so_8423541")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HYPERLINK("./new_k5/query_cmdrels_weight_analyze/0.4_0.2_0.4/so_8654051.xlsx","so_8654051")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HYPERLINK("./new_k5/query_cmdrels_weight_analyze/0.4_0.2_0.4/so_890262.xlsx","so_890262")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HYPERLINK("./new_k5/query_cmdrels_weight_analyze/0.4_0.2_0.4/so_893585.xlsx","so_893585")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HYPERLINK("./new_k5/query_cmdrels_weight_analyze/0.4_0.2_0.4/so_9223460.xlsx","so_9223460")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HYPERLINK("./new_k5/query_cmdrels_weight_analyze/0.4_0.2_0.4/so_9245638.xlsx","so_9245638")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HYPERLINK("./new_k5/query_cmdrels_weight_analyze/0.4_0.2_0.4/so_9304953.xlsx","so_9304953")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HYPERLINK("./new_k5/query_cmdrels_weight_analyze/0.4_0.2_0.4/so_9361816.xlsx","so_9361816")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HYPERLINK("./new_k5/query_cmdrels_weight_analyze/0.4_0.2_0.4/su_116617.xlsx","su_116617")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HYPERLINK("./new_k5/query_cmdrels_weight_analyze/0.4_0.2_0.4/su_120045.xlsx","su_120045")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HYPERLINK("./new_k5/query_cmdrels_weight_analyze/0.4_0.2_0.4/su_127863.xlsx","su_127863")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HYPERLINK("./new_k5/query_cmdrels_weight_analyze/0.4_0.2_0.4/su_135498.xlsx","su_135498")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HYPERLINK("./new_k5/query_cmdrels_weight_analyze/0.4_0.2_0.4/su_147027.xlsx","su_147027")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HYPERLINK("./new_k5/query_cmdrels_weight_analyze/0.4_0.2_0.4/su_151911.xlsx","su_151911")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HYPERLINK("./new_k5/query_cmdrels_weight_analyze/0.4_0.2_0.4/su_153415.xlsx","su_153415")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HYPERLINK("./new_k5/query_cmdrels_weight_analyze/0.4_0.2_0.4/su_156189.xlsx","su_156189")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HYPERLINK("./new_k5/query_cmdrels_weight_analyze/0.4_0.2_0.4/su_161531.xlsx","su_161531")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HYPERLINK("./new_k5/query_cmdrels_weight_analyze/0.4_0.2_0.4/su_204209.xlsx","su_204209")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HYPERLINK("./new_k5/query_cmdrels_weight_analyze/0.4_0.2_0.4/su_214390.xlsx","su_214390")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HYPERLINK("./new_k5/query_cmdrels_weight_analyze/0.4_0.2_0.4/su_215483.xlsx","su_215483")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HYPERLINK("./new_k5/query_cmdrels_weight_analyze/0.4_0.2_0.4/su_215504.xlsx","su_215504")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HYPERLINK("./new_k5/query_cmdrels_weight_analyze/0.4_0.2_0.4/su_227385.xlsx","su_227385")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HYPERLINK("./new_k5/query_cmdrels_weight_analyze/0.4_0.2_0.4/su_273254.xlsx","su_273254")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HYPERLINK("./new_k5/query_cmdrels_weight_analyze/0.4_0.2_0.4/su_294161.xlsx","su_294161")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HYPERLINK("./new_k5/query_cmdrels_weight_analyze/0.4_0.2_0.4/su_302396.xlsx","su_302396")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HYPERLINK("./new_k5/query_cmdrels_weight_analyze/0.4_0.2_0.4/su_303981.xlsx","su_303981")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HYPERLINK("./new_k5/query_cmdrels_weight_analyze/0.4_0.2_0.4/su_305128.xlsx","su_305128")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HYPERLINK("./new_k5/query_cmdrels_weight_analyze/0.4_0.2_0.4/su_31512.xlsx","su_31512")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HYPERLINK("./new_k5/query_cmdrels_weight_analyze/0.4_0.2_0.4/su_380520.xlsx","su_380520")</f>
        <v>su_380520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</row>
    <row r="326" spans="1:7" x14ac:dyDescent="0.15">
      <c r="A326" t="str">
        <f>HYPERLINK("./new_k5/query_cmdrels_weight_analyze/0.4_0.2_0.4/su_38981.xlsx","su_38981")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HYPERLINK("./new_k5/query_cmdrels_weight_analyze/0.4_0.2_0.4/su_437330.xlsx","su_437330")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HYPERLINK("./new_k5/query_cmdrels_weight_analyze/0.4_0.2_0.4/su_441379.xlsx","su_441379")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HYPERLINK("./new_k5/query_cmdrels_weight_analyze/0.4_0.2_0.4/su_462788.xlsx","su_462788")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HYPERLINK("./new_k5/query_cmdrels_weight_analyze/0.4_0.2_0.4/su_626606.xlsx","su_626606")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HYPERLINK("./new_k5/query_cmdrels_weight_analyze/0.4_0.2_0.4/su_634469.xlsx","su_634469")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HYPERLINK("./new_k5/query_cmdrels_weight_analyze/0.4_0.2_0.4/su_638616.xlsx","su_638616")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HYPERLINK("./new_k5/query_cmdrels_weight_analyze/0.4_0.2_0.4/su_678113.xlsx","su_678113")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HYPERLINK("./new_k5/query_cmdrels_weight_analyze/0.4_0.2_0.4/su_686394.xlsx","su_686394")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HYPERLINK("./new_k5/query_cmdrels_weight_analyze/0.4_0.2_0.4/su_716795.xlsx","su_716795")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HYPERLINK("./new_k5/query_cmdrels_weight_analyze/0.4_0.2_0.4/su_758463.xlsx","su_758463")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HYPERLINK("./new_k5/query_cmdrels_weight_analyze/0.4_0.2_0.4/su_766437.xlsx","su_766437")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HYPERLINK("./new_k5/query_cmdrels_weight_analyze/0.4_0.2_0.4/su_904001.xlsx","su_904001")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HYPERLINK("./new_k5/query_cmdrels_weight_analyze/0.4_0.2_0.4/ul_100959.xlsx","ul_100959")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HYPERLINK("./new_k5/query_cmdrels_weight_analyze/0.4_0.2_0.4/ul_101073.xlsx","ul_101073")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HYPERLINK("./new_k5/query_cmdrels_weight_analyze/0.4_0.2_0.4/ul_101237.xlsx","ul_101237")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HYPERLINK("./new_k5/query_cmdrels_weight_analyze/0.4_0.2_0.4/ul_102752.xlsx","ul_102752")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HYPERLINK("./new_k5/query_cmdrels_weight_analyze/0.4_0.2_0.4/ul_108174.xlsx","ul_108174")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HYPERLINK("./new_k5/query_cmdrels_weight_analyze/0.4_0.2_0.4/ul_109536.xlsx","ul_109536")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HYPERLINK("./new_k5/query_cmdrels_weight_analyze/0.4_0.2_0.4/ul_112050.xlsx","ul_112050")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HYPERLINK("./new_k5/query_cmdrels_weight_analyze/0.4_0.2_0.4/ul_116070.xlsx","ul_116070")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HYPERLINK("./new_k5/query_cmdrels_weight_analyze/0.4_0.2_0.4/ul_11851.xlsx","ul_11851")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HYPERLINK("./new_k5/query_cmdrels_weight_analyze/0.4_0.2_0.4/ul_119126.xlsx","ul_119126")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HYPERLINK("./new_k5/query_cmdrels_weight_analyze/0.4_0.2_0.4/ul_121718.xlsx","ul_121718")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HYPERLINK("./new_k5/query_cmdrels_weight_analyze/0.4_0.2_0.4/ul_12227.xlsx","ul_12227")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HYPERLINK("./new_k5/query_cmdrels_weight_analyze/0.4_0.2_0.4/ul_12453.xlsx","ul_12453")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HYPERLINK("./new_k5/query_cmdrels_weight_analyze/0.4_0.2_0.4/ul_12535.xlsx","ul_12535")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HYPERLINK("./new_k5/query_cmdrels_weight_analyze/0.4_0.2_0.4/ul_127066.xlsx","ul_127066")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HYPERLINK("./new_k5/query_cmdrels_weight_analyze/0.4_0.2_0.4/ul_128953.xlsx","ul_128953")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HYPERLINK("./new_k5/query_cmdrels_weight_analyze/0.4_0.2_0.4/ul_134829.xlsx","ul_134829")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HYPERLINK("./new_k5/query_cmdrels_weight_analyze/0.4_0.2_0.4/ul_136371.xlsx","ul_136371")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HYPERLINK("./new_k5/query_cmdrels_weight_analyze/0.4_0.2_0.4/ul_136884.xlsx","ul_136884")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HYPERLINK("./new_k5/query_cmdrels_weight_analyze/0.4_0.2_0.4/ul_138398.xlsx","ul_138398")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HYPERLINK("./new_k5/query_cmdrels_weight_analyze/0.4_0.2_0.4/ul_139271.xlsx","ul_139271")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HYPERLINK("./new_k5/query_cmdrels_weight_analyze/0.4_0.2_0.4/ul_140482.xlsx","ul_140482")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HYPERLINK("./new_k5/query_cmdrels_weight_analyze/0.4_0.2_0.4/ul_14191.xlsx","ul_14191")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HYPERLINK("./new_k5/query_cmdrels_weight_analyze/0.4_0.2_0.4/ul_145929.xlsx","ul_145929")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HYPERLINK("./new_k5/query_cmdrels_weight_analyze/0.4_0.2_0.4/ul_148985.xlsx","ul_148985")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HYPERLINK("./new_k5/query_cmdrels_weight_analyze/0.4_0.2_0.4/ul_15405.xlsx","ul_15405")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HYPERLINK("./new_k5/query_cmdrels_weight_analyze/0.4_0.2_0.4/ul_155551.xlsx","ul_155551")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HYPERLINK("./new_k5/query_cmdrels_weight_analyze/0.4_0.2_0.4/ul_159672.xlsx","ul_159672")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HYPERLINK("./new_k5/query_cmdrels_weight_analyze/0.4_0.2_0.4/ul_163845.xlsx","ul_163845")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HYPERLINK("./new_k5/query_cmdrels_weight_analyze/0.4_0.2_0.4/ul_16407.xlsx","ul_16407")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HYPERLINK("./new_k5/query_cmdrels_weight_analyze/0.4_0.2_0.4/ul_166558.xlsx","ul_166558")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HYPERLINK("./new_k5/query_cmdrels_weight_analyze/0.4_0.2_0.4/ul_171314.xlsx","ul_171314")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HYPERLINK("./new_k5/query_cmdrels_weight_analyze/0.4_0.2_0.4/ul_182032.xlsx","ul_182032")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HYPERLINK("./new_k5/query_cmdrels_weight_analyze/0.4_0.2_0.4/ul_19344.xlsx","ul_19344")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HYPERLINK("./new_k5/query_cmdrels_weight_analyze/0.4_0.2_0.4/ul_19369.xlsx","ul_19369")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HYPERLINK("./new_k5/query_cmdrels_weight_analyze/0.4_0.2_0.4/ul_19485.xlsx","ul_19485")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HYPERLINK("./new_k5/query_cmdrels_weight_analyze/0.4_0.2_0.4/ul_20370.xlsx","ul_20370")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HYPERLINK("./new_k5/query_cmdrels_weight_analyze/0.4_0.2_0.4/ul_211817.xlsx","ul_211817")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HYPERLINK("./new_k5/query_cmdrels_weight_analyze/0.4_0.2_0.4/ul_212925.xlsx","ul_212925")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HYPERLINK("./new_k5/query_cmdrels_weight_analyze/0.4_0.2_0.4/ul_21471.xlsx","ul_21471")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HYPERLINK("./new_k5/query_cmdrels_weight_analyze/0.4_0.2_0.4/ul_22545.xlsx","ul_22545")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HYPERLINK("./new_k5/query_cmdrels_weight_analyze/0.4_0.2_0.4/ul_230481.xlsx","ul_230481")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HYPERLINK("./new_k5/query_cmdrels_weight_analyze/0.4_0.2_0.4/ul_230673.xlsx","ul_230673")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HYPERLINK("./new_k5/query_cmdrels_weight_analyze/0.4_0.2_0.4/ul_230800.xlsx","ul_230800")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HYPERLINK("./new_k5/query_cmdrels_weight_analyze/0.4_0.2_0.4/ul_232384.xlsx","ul_232384")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HYPERLINK("./new_k5/query_cmdrels_weight_analyze/0.4_0.2_0.4/ul_24441.xlsx","ul_24441")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HYPERLINK("./new_k5/query_cmdrels_weight_analyze/0.4_0.2_0.4/ul_246535.xlsx","ul_246535")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HYPERLINK("./new_k5/query_cmdrels_weight_analyze/0.4_0.2_0.4/ul_259791.xlsx","ul_259791")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HYPERLINK("./new_k5/query_cmdrels_weight_analyze/0.4_0.2_0.4/ul_273971.xlsx","ul_273971")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HYPERLINK("./new_k5/query_cmdrels_weight_analyze/0.4_0.2_0.4/ul_28553.xlsx","ul_28553")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HYPERLINK("./new_k5/query_cmdrels_weight_analyze/0.4_0.2_0.4/ul_288521.xlsx","ul_288521")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HYPERLINK("./new_k5/query_cmdrels_weight_analyze/0.4_0.2_0.4/ul_32290.xlsx","ul_32290")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HYPERLINK("./new_k5/query_cmdrels_weight_analyze/0.4_0.2_0.4/ul_328882.xlsx","ul_328882")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HYPERLINK("./new_k5/query_cmdrels_weight_analyze/0.4_0.2_0.4/ul_35131.xlsx","ul_35131")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HYPERLINK("./new_k5/query_cmdrels_weight_analyze/0.4_0.2_0.4/ul_35333.xlsx","ul_35333")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HYPERLINK("./new_k5/query_cmdrels_weight_analyze/0.4_0.2_0.4/ul_35711.xlsx","ul_35711")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HYPERLINK("./new_k5/query_cmdrels_weight_analyze/0.4_0.2_0.4/ul_3575.xlsx","ul_3575")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HYPERLINK("./new_k5/query_cmdrels_weight_analyze/0.4_0.2_0.4/ul_35832.xlsx","ul_35832")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HYPERLINK("./new_k5/query_cmdrels_weight_analyze/0.4_0.2_0.4/ul_370318.xlsx","ul_370318")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HYPERLINK("./new_k5/query_cmdrels_weight_analyze/0.4_0.2_0.4/ul_37329.xlsx","ul_37329")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HYPERLINK("./new_k5/query_cmdrels_weight_analyze/0.4_0.2_0.4/ul_38209.xlsx","ul_38209")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HYPERLINK("./new_k5/query_cmdrels_weight_analyze/0.4_0.2_0.4/ul_41246.xlsx","ul_41246")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HYPERLINK("./new_k5/query_cmdrels_weight_analyze/0.4_0.2_0.4/ul_41362.xlsx","ul_41362")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HYPERLINK("./new_k5/query_cmdrels_weight_analyze/0.4_0.2_0.4/ul_48200.xlsx","ul_48200")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HYPERLINK("./new_k5/query_cmdrels_weight_analyze/0.4_0.2_0.4/ul_50098.xlsx","ul_50098")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HYPERLINK("./new_k5/query_cmdrels_weight_analyze/0.4_0.2_0.4/ul_50785.xlsx","ul_50785")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HYPERLINK("./new_k5/query_cmdrels_weight_analyze/0.4_0.2_0.4/ul_5085.xlsx","ul_5085")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HYPERLINK("./new_k5/query_cmdrels_weight_analyze/0.4_0.2_0.4/ul_53737.xlsx","ul_53737")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HYPERLINK("./new_k5/query_cmdrels_weight_analyze/0.4_0.2_0.4/ul_55125.xlsx","ul_55125")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HYPERLINK("./new_k5/query_cmdrels_weight_analyze/0.4_0.2_0.4/ul_56453.xlsx","ul_56453")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HYPERLINK("./new_k5/query_cmdrels_weight_analyze/0.4_0.2_0.4/ul_63648.xlsx","ul_63648")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HYPERLINK("./new_k5/query_cmdrels_weight_analyze/0.4_0.2_0.4/ul_6402.xlsx","ul_6402")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HYPERLINK("./new_k5/query_cmdrels_weight_analyze/0.4_0.2_0.4/ul_65106.xlsx","ul_65106")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HYPERLINK("./new_k5/query_cmdrels_weight_analyze/0.4_0.2_0.4/ul_65932.xlsx","ul_65932")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HYPERLINK("./new_k5/query_cmdrels_weight_analyze/0.4_0.2_0.4/ul_6596.xlsx","ul_6596")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HYPERLINK("./new_k5/query_cmdrels_weight_analyze/0.4_0.2_0.4/ul_67503.xlsx","ul_67503")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HYPERLINK("./new_k5/query_cmdrels_weight_analyze/0.4_0.2_0.4/ul_67592.xlsx","ul_67592")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HYPERLINK("./new_k5/query_cmdrels_weight_analyze/0.4_0.2_0.4/ul_70581.xlsx","ul_70581")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HYPERLINK("./new_k5/query_cmdrels_weight_analyze/0.4_0.2_0.4/ul_70614.xlsx","ul_70614")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HYPERLINK("./new_k5/query_cmdrels_weight_analyze/0.4_0.2_0.4/ul_71465.xlsx","ul_71465")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HYPERLINK("./new_k5/query_cmdrels_weight_analyze/0.4_0.2_0.4/ul_7226.xlsx","ul_7226")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HYPERLINK("./new_k5/query_cmdrels_weight_analyze/0.4_0.2_0.4/ul_78182.xlsx","ul_78182")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HYPERLINK("./new_k5/query_cmdrels_weight_analyze/0.4_0.2_0.4/ul_79678.xlsx","ul_79678")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HYPERLINK("./new_k5/query_cmdrels_weight_analyze/0.4_0.2_0.4/ul_79702.xlsx","ul_79702")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HYPERLINK("./new_k5/query_cmdrels_weight_analyze/0.4_0.2_0.4/ul_83593.xlsx","ul_83593")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HYPERLINK("./new_k5/query_cmdrels_weight_analyze/0.4_0.2_0.4/ul_84381.xlsx","ul_84381")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HYPERLINK("./new_k5/query_cmdrels_weight_analyze/0.4_0.2_0.4/ul_85180.xlsx","ul_85180")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HYPERLINK("./new_k5/query_cmdrels_weight_analyze/0.4_0.2_0.4/ul_86071.xlsx","ul_86071")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HYPERLINK("./new_k5/query_cmdrels_weight_analyze/0.4_0.2_0.4/ul_86729.xlsx","ul_86729")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HYPERLINK("./new_k5/query_cmdrels_weight_analyze/0.4_0.2_0.4/ul_88824.xlsx","ul_88824")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HYPERLINK("./new_k5/query_cmdrels_weight_analyze/0.4_0.2_0.4/ul_8945.xlsx","ul_8945")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HYPERLINK("./new_k5/query_cmdrels_weight_analyze/0.4_0.2_0.4/ul_89933.xlsx","ul_89933")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HYPERLINK("./new_k5/query_cmdrels_weight_analyze/0.4_0.2_0.4/ul_91297.xlsx","ul_91297")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HYPERLINK("./new_k5/query_cmdrels_weight_analyze/0.4_0.2_0.4/ul_9252.xlsx","ul_9252")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HYPERLINK("./new_k5/query_cmdrels_weight_analyze/0.4_0.2_0.4/ul_92560.xlsx","ul_92560")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HYPERLINK("./new_k5/query_cmdrels_weight_analyze/0.4_0.2_0.4/ul_92799.xlsx","ul_92799")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HYPERLINK("./new_k5/query_cmdrels_weight_analyze/0.4_0.2_0.4/ul_93139.xlsx","ul_93139")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HYPERLINK("./new_k5/query_cmdrels_weight_analyze/0.4_0.2_0.4/ul_98461.xlsx","ul_98461")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36"/>
  <sheetViews>
    <sheetView tabSelected="1" topLeftCell="A187" workbookViewId="0">
      <selection activeCell="B3" sqref="B3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>
        <f>SUM(B3:B436)/434</f>
        <v>0.60599078341013823</v>
      </c>
      <c r="C2">
        <f t="shared" ref="C2:G2" si="0">SUM(C3:C436)/COUNT(C3:C436)</f>
        <v>0.64055299539170507</v>
      </c>
      <c r="D2">
        <f t="shared" si="0"/>
        <v>0.69854070660522294</v>
      </c>
      <c r="E2">
        <f t="shared" si="0"/>
        <v>0.74654377880184297</v>
      </c>
      <c r="F2">
        <f t="shared" si="0"/>
        <v>0.70349462365591409</v>
      </c>
      <c r="G2">
        <f t="shared" si="0"/>
        <v>0.75725806451612843</v>
      </c>
    </row>
    <row r="3" spans="1:7" x14ac:dyDescent="0.15">
      <c r="A3" t="str">
        <f>HYPERLINK("./new_k5/query_cmdrels_weight_analyze/0.4_0.3_0.3/au_102733.xlsx","au_102733")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HYPERLINK("./new_k5/query_cmdrels_weight_analyze/0.4_0.3_0.3/au_1029436.xlsx","au_1029436")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HYPERLINK("./new_k5/query_cmdrels_weight_analyze/0.4_0.3_0.3/au_1029502.xlsx","au_1029502")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HYPERLINK("./new_k5/query_cmdrels_weight_analyze/0.4_0.3_0.3/au_1029531.xlsx","au_1029531")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HYPERLINK("./new_k5/query_cmdrels_weight_analyze/0.4_0.3_0.3/au_104542.xlsx","au_104542")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HYPERLINK("./new_k5/query_cmdrels_weight_analyze/0.4_0.3_0.3/au_109070.xlsx","au_109070")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HYPERLINK("./new_k5/query_cmdrels_weight_analyze/0.4_0.3_0.3/au_109381.xlsx","au_109381")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HYPERLINK("./new_k5/query_cmdrels_weight_analyze/0.4_0.3_0.3/au_110477.xlsx","au_110477")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HYPERLINK("./new_k5/query_cmdrels_weight_analyze/0.4_0.3_0.3/au_111678.xlsx","au_111678")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HYPERLINK("./new_k5/query_cmdrels_weight_analyze/0.4_0.3_0.3/au_112512.xlsx","au_112512")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HYPERLINK("./new_k5/query_cmdrels_weight_analyze/0.4_0.3_0.3/au_115369.xlsx","au_115369")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HYPERLINK("./new_k5/query_cmdrels_weight_analyze/0.4_0.3_0.3/au_11789.xlsx","au_11789")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HYPERLINK("./new_k5/query_cmdrels_weight_analyze/0.4_0.3_0.3/au_117950.xlsx","au_117950")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HYPERLINK("./new_k5/query_cmdrels_weight_analyze/0.4_0.3_0.3/au_122113.xlsx","au_122113")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HYPERLINK("./new_k5/query_cmdrels_weight_analyze/0.4_0.3_0.3/au_123798.xlsx","au_123798")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HYPERLINK("./new_k5/query_cmdrels_weight_analyze/0.4_0.3_0.3/au_125257.xlsx","au_125257")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HYPERLINK("./new_k5/query_cmdrels_weight_analyze/0.4_0.3_0.3/au_126153.xlsx","au_126153")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HYPERLINK("./new_k5/query_cmdrels_weight_analyze/0.4_0.3_0.3/au_127326.xlsx","au_127326")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HYPERLINK("./new_k5/query_cmdrels_weight_analyze/0.4_0.3_0.3/au_128463.xlsx","au_128463")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HYPERLINK("./new_k5/query_cmdrels_weight_analyze/0.4_0.3_0.3/au_130393.xlsx","au_130393")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HYPERLINK("./new_k5/query_cmdrels_weight_analyze/0.4_0.3_0.3/au_131570.xlsx","au_131570")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HYPERLINK("./new_k5/query_cmdrels_weight_analyze/0.4_0.3_0.3/au_133318.xlsx","au_133318")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HYPERLINK("./new_k5/query_cmdrels_weight_analyze/0.4_0.3_0.3/au_133343.xlsx","au_133343")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HYPERLINK("./new_k5/query_cmdrels_weight_analyze/0.4_0.3_0.3/au_133389.xlsx","au_133389")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HYPERLINK("./new_k5/query_cmdrels_weight_analyze/0.4_0.3_0.3/au_141277.xlsx","au_141277")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HYPERLINK("./new_k5/query_cmdrels_weight_analyze/0.4_0.3_0.3/au_143819.xlsx","au_143819")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HYPERLINK("./new_k5/query_cmdrels_weight_analyze/0.4_0.3_0.3/au_145935.xlsx","au_145935")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HYPERLINK("./new_k5/query_cmdrels_weight_analyze/0.4_0.3_0.3/au_147241.xlsx","au_147241")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HYPERLINK("./new_k5/query_cmdrels_weight_analyze/0.4_0.3_0.3/au_147800.xlsx","au_147800")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HYPERLINK("./new_k5/query_cmdrels_weight_analyze/0.4_0.3_0.3/au_148321.xlsx","au_148321")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HYPERLINK("./new_k5/query_cmdrels_weight_analyze/0.4_0.3_0.3/au_148638.xlsx","au_148638")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HYPERLINK("./new_k5/query_cmdrels_weight_analyze/0.4_0.3_0.3/au_151049.xlsx","au_151049")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HYPERLINK("./new_k5/query_cmdrels_weight_analyze/0.4_0.3_0.3/au_151941.xlsx","au_151941")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HYPERLINK("./new_k5/query_cmdrels_weight_analyze/0.4_0.3_0.3/au_152297.xlsx","au_152297")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HYPERLINK("./new_k5/query_cmdrels_weight_analyze/0.4_0.3_0.3/au_153976.xlsx","au_153976")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HYPERLINK("./new_k5/query_cmdrels_weight_analyze/0.4_0.3_0.3/au_154431.xlsx","au_154431")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HYPERLINK("./new_k5/query_cmdrels_weight_analyze/0.4_0.3_0.3/au_159708.xlsx","au_159708")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HYPERLINK("./new_k5/query_cmdrels_weight_analyze/0.4_0.3_0.3/au_160869.xlsx","au_160869")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HYPERLINK("./new_k5/query_cmdrels_weight_analyze/0.4_0.3_0.3/au_161313.xlsx","au_161313")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HYPERLINK("./new_k5/query_cmdrels_weight_analyze/0.4_0.3_0.3/au_162075.xlsx","au_162075")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HYPERLINK("./new_k5/query_cmdrels_weight_analyze/0.4_0.3_0.3/au_16277.xlsx","au_16277")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HYPERLINK("./new_k5/query_cmdrels_weight_analyze/0.4_0.3_0.3/au_163155.xlsx","au_163155")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HYPERLINK("./new_k5/query_cmdrels_weight_analyze/0.4_0.3_0.3/au_164473.xlsx","au_164473")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HYPERLINK("./new_k5/query_cmdrels_weight_analyze/0.4_0.3_0.3/au_16584.xlsx","au_16584")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HYPERLINK("./new_k5/query_cmdrels_weight_analyze/0.4_0.3_0.3/au_166420.xlsx","au_166420")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HYPERLINK("./new_k5/query_cmdrels_weight_analyze/0.4_0.3_0.3/au_169473.xlsx","au_169473")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HYPERLINK("./new_k5/query_cmdrels_weight_analyze/0.4_0.3_0.3/au_169516.xlsx","au_169516")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HYPERLINK("./new_k5/query_cmdrels_weight_analyze/0.4_0.3_0.3/au_174292.xlsx","au_174292")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HYPERLINK("./new_k5/query_cmdrels_weight_analyze/0.4_0.3_0.3/au_178481.xlsx","au_178481")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HYPERLINK("./new_k5/query_cmdrels_weight_analyze/0.4_0.3_0.3/au_180925.xlsx","au_180925")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HYPERLINK("./new_k5/query_cmdrels_weight_analyze/0.4_0.3_0.3/au_187888.xlsx","au_187888")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HYPERLINK("./new_k5/query_cmdrels_weight_analyze/0.4_0.3_0.3/au_191390.xlsx","au_191390")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HYPERLINK("./new_k5/query_cmdrels_weight_analyze/0.4_0.3_0.3/au_192798.xlsx","au_192798")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HYPERLINK("./new_k5/query_cmdrels_weight_analyze/0.4_0.3_0.3/au_201775.xlsx","au_201775")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HYPERLINK("./new_k5/query_cmdrels_weight_analyze/0.4_0.3_0.3/au_204166.xlsx","au_204166")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HYPERLINK("./new_k5/query_cmdrels_weight_analyze/0.4_0.3_0.3/au_207447.xlsx","au_207447")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HYPERLINK("./new_k5/query_cmdrels_weight_analyze/0.4_0.3_0.3/au_210680.xlsx","au_210680")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HYPERLINK("./new_k5/query_cmdrels_weight_analyze/0.4_0.3_0.3/au_214246.xlsx","au_214246")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HYPERLINK("./new_k5/query_cmdrels_weight_analyze/0.4_0.3_0.3/au_214643.xlsx","au_214643")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HYPERLINK("./new_k5/query_cmdrels_weight_analyze/0.4_0.3_0.3/au_2194.xlsx","au_2194")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HYPERLINK("./new_k5/query_cmdrels_weight_analyze/0.4_0.3_0.3/au_221962.xlsx","au_221962")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HYPERLINK("./new_k5/query_cmdrels_weight_analyze/0.4_0.3_0.3/au_22608.xlsx","au_22608")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HYPERLINK("./new_k5/query_cmdrels_weight_analyze/0.4_0.3_0.3/au_230698.xlsx","au_230698")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HYPERLINK("./new_k5/query_cmdrels_weight_analyze/0.4_0.3_0.3/au_232442.xlsx","au_232442")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HYPERLINK("./new_k5/query_cmdrels_weight_analyze/0.4_0.3_0.3/au_233378.xlsx","au_233378")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HYPERLINK("./new_k5/query_cmdrels_weight_analyze/0.4_0.3_0.3/au_24027.xlsx","au_24027")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HYPERLINK("./new_k5/query_cmdrels_weight_analyze/0.4_0.3_0.3/au_246647.xlsx","au_246647")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HYPERLINK("./new_k5/query_cmdrels_weight_analyze/0.4_0.3_0.3/au_254424.xlsx","au_254424")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HYPERLINK("./new_k5/query_cmdrels_weight_analyze/0.4_0.3_0.3/au_255890.xlsx","au_255890")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HYPERLINK("./new_k5/query_cmdrels_weight_analyze/0.4_0.3_0.3/au_257248.xlsx","au_257248")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HYPERLINK("./new_k5/query_cmdrels_weight_analyze/0.4_0.3_0.3/au_259354.xlsx","au_259354")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HYPERLINK("./new_k5/query_cmdrels_weight_analyze/0.4_0.3_0.3/au_263378.xlsx","au_263378")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HYPERLINK("./new_k5/query_cmdrels_weight_analyze/0.4_0.3_0.3/au_264215.xlsx","au_264215")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HYPERLINK("./new_k5/query_cmdrels_weight_analyze/0.4_0.3_0.3/au_265176.xlsx","au_265176")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HYPERLINK("./new_k5/query_cmdrels_weight_analyze/0.4_0.3_0.3/au_275704.xlsx","au_275704")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HYPERLINK("./new_k5/query_cmdrels_weight_analyze/0.4_0.3_0.3/au_276669.xlsx","au_276669")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HYPERLINK("./new_k5/query_cmdrels_weight_analyze/0.4_0.3_0.3/au_277565.xlsx","au_277565")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HYPERLINK("./new_k5/query_cmdrels_weight_analyze/0.4_0.3_0.3/au_278403.xlsx","au_278403")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HYPERLINK("./new_k5/query_cmdrels_weight_analyze/0.4_0.3_0.3/au_28039.xlsx","au_28039")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HYPERLINK("./new_k5/query_cmdrels_weight_analyze/0.4_0.3_0.3/au_281509.xlsx","au_281509")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HYPERLINK("./new_k5/query_cmdrels_weight_analyze/0.4_0.3_0.3/au_282806.xlsx","au_282806")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HYPERLINK("./new_k5/query_cmdrels_weight_analyze/0.4_0.3_0.3/au_283559.xlsx","au_283559")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HYPERLINK("./new_k5/query_cmdrels_weight_analyze/0.4_0.3_0.3/au_285539.xlsx","au_285539")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HYPERLINK("./new_k5/query_cmdrels_weight_analyze/0.4_0.3_0.3/au_287532.xlsx","au_287532")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HYPERLINK("./new_k5/query_cmdrels_weight_analyze/0.4_0.3_0.3/au_294257.xlsx","au_294257")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HYPERLINK("./new_k5/query_cmdrels_weight_analyze/0.4_0.3_0.3/au_296155.xlsx","au_296155")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HYPERLINK("./new_k5/query_cmdrels_weight_analyze/0.4_0.3_0.3/au_299975.xlsx","au_299975")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HYPERLINK("./new_k5/query_cmdrels_weight_analyze/0.4_0.3_0.3/au_301096.xlsx","au_301096")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HYPERLINK("./new_k5/query_cmdrels_weight_analyze/0.4_0.3_0.3/au_303593.xlsx","au_303593")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HYPERLINK("./new_k5/query_cmdrels_weight_analyze/0.4_0.3_0.3/au_303849.xlsx","au_303849")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HYPERLINK("./new_k5/query_cmdrels_weight_analyze/0.4_0.3_0.3/au_307541.xlsx","au_307541")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HYPERLINK("./new_k5/query_cmdrels_weight_analyze/0.4_0.3_0.3/au_307688.xlsx","au_307688")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HYPERLINK("./new_k5/query_cmdrels_weight_analyze/0.4_0.3_0.3/au_309047.xlsx","au_309047")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HYPERLINK("./new_k5/query_cmdrels_weight_analyze/0.4_0.3_0.3/au_311558.xlsx","au_311558")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HYPERLINK("./new_k5/query_cmdrels_weight_analyze/0.4_0.3_0.3/au_318973.xlsx","au_318973")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HYPERLINK("./new_k5/query_cmdrels_weight_analyze/0.4_0.3_0.3/au_3205.xlsx","au_3205")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HYPERLINK("./new_k5/query_cmdrels_weight_analyze/0.4_0.3_0.3/au_323131.xlsx","au_323131")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HYPERLINK("./new_k5/query_cmdrels_weight_analyze/0.4_0.3_0.3/au_323392.xlsx","au_323392")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HYPERLINK("./new_k5/query_cmdrels_weight_analyze/0.4_0.3_0.3/au_325368.xlsx","au_325368")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HYPERLINK("./new_k5/query_cmdrels_weight_analyze/0.4_0.3_0.3/au_328162.xlsx","au_328162")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HYPERLINK("./new_k5/query_cmdrels_weight_analyze/0.4_0.3_0.3/au_330148.xlsx","au_330148")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HYPERLINK("./new_k5/query_cmdrels_weight_analyze/0.4_0.3_0.3/au_332315.xlsx","au_332315")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HYPERLINK("./new_k5/query_cmdrels_weight_analyze/0.4_0.3_0.3/au_334081.xlsx","au_334081")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HYPERLINK("./new_k5/query_cmdrels_weight_analyze/0.4_0.3_0.3/au_34077.xlsx","au_34077")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HYPERLINK("./new_k5/query_cmdrels_weight_analyze/0.4_0.3_0.3/au_341428.xlsx","au_341428")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HYPERLINK("./new_k5/query_cmdrels_weight_analyze/0.4_0.3_0.3/au_341584.xlsx","au_341584")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HYPERLINK("./new_k5/query_cmdrels_weight_analyze/0.4_0.3_0.3/au_346864.xlsx","au_346864")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HYPERLINK("./new_k5/query_cmdrels_weight_analyze/0.4_0.3_0.3/au_351765.xlsx","au_351765")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HYPERLINK("./new_k5/query_cmdrels_weight_analyze/0.4_0.3_0.3/au_35922.xlsx","au_35922")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HYPERLINK("./new_k5/query_cmdrels_weight_analyze/0.4_0.3_0.3/au_359856.xlsx","au_359856")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HYPERLINK("./new_k5/query_cmdrels_weight_analyze/0.4_0.3_0.3/au_360423.xlsx","au_360423")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HYPERLINK("./new_k5/query_cmdrels_weight_analyze/0.4_0.3_0.3/au_36287.xlsx","au_36287")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HYPERLINK("./new_k5/query_cmdrels_weight_analyze/0.4_0.3_0.3/au_366742.xlsx","au_366742")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HYPERLINK("./new_k5/query_cmdrels_weight_analyze/0.4_0.3_0.3/au_377937.xlsx","au_377937")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HYPERLINK("./new_k5/query_cmdrels_weight_analyze/0.4_0.3_0.3/au_383997.xlsx","au_383997")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HYPERLINK("./new_k5/query_cmdrels_weight_analyze/0.4_0.3_0.3/au_3883.xlsx","au_3883")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HYPERLINK("./new_k5/query_cmdrels_weight_analyze/0.4_0.3_0.3/au_396883.xlsx","au_396883")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HYPERLINK("./new_k5/query_cmdrels_weight_analyze/0.4_0.3_0.3/au_39760.xlsx","au_39760")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HYPERLINK("./new_k5/query_cmdrels_weight_analyze/0.4_0.3_0.3/au_398818.xlsx","au_398818")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HYPERLINK("./new_k5/query_cmdrels_weight_analyze/0.4_0.3_0.3/au_400807.xlsx","au_400807")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HYPERLINK("./new_k5/query_cmdrels_weight_analyze/0.4_0.3_0.3/au_408611.xlsx","au_408611")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HYPERLINK("./new_k5/query_cmdrels_weight_analyze/0.4_0.3_0.3/au_414737.xlsx","au_414737")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HYPERLINK("./new_k5/query_cmdrels_weight_analyze/0.4_0.3_0.3/au_420722.xlsx","au_420722")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HYPERLINK("./new_k5/query_cmdrels_weight_analyze/0.4_0.3_0.3/au_423942.xlsx","au_423942")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HYPERLINK("./new_k5/query_cmdrels_weight_analyze/0.4_0.3_0.3/au_430382.xlsx","au_430382")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HYPERLINK("./new_k5/query_cmdrels_weight_analyze/0.4_0.3_0.3/au_432836.xlsx","au_432836")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HYPERLINK("./new_k5/query_cmdrels_weight_analyze/0.4_0.3_0.3/au_440326.xlsx","au_440326")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HYPERLINK("./new_k5/query_cmdrels_weight_analyze/0.4_0.3_0.3/au_442914.xlsx","au_442914")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HYPERLINK("./new_k5/query_cmdrels_weight_analyze/0.4_0.3_0.3/au_443227.xlsx","au_443227")</f>
        <v>au_443227</v>
      </c>
      <c r="B131">
        <v>1</v>
      </c>
      <c r="C131">
        <v>0</v>
      </c>
      <c r="D131">
        <v>1</v>
      </c>
      <c r="E131">
        <v>0.33333333333333331</v>
      </c>
      <c r="F131">
        <v>1</v>
      </c>
      <c r="G131">
        <v>0.33333333333333331</v>
      </c>
    </row>
    <row r="132" spans="1:7" x14ac:dyDescent="0.15">
      <c r="A132" t="str">
        <f>HYPERLINK("./new_k5/query_cmdrels_weight_analyze/0.4_0.3_0.3/au_44534.xlsx","au_44534")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HYPERLINK("./new_k5/query_cmdrels_weight_analyze/0.4_0.3_0.3/au_451805.xlsx","au_451805")</f>
        <v>au_451805</v>
      </c>
      <c r="B133">
        <v>1</v>
      </c>
      <c r="C133">
        <v>0</v>
      </c>
      <c r="D133">
        <v>1</v>
      </c>
      <c r="E133">
        <v>0.5</v>
      </c>
      <c r="F133">
        <v>1</v>
      </c>
      <c r="G133">
        <v>0.5</v>
      </c>
    </row>
    <row r="134" spans="1:7" x14ac:dyDescent="0.15">
      <c r="A134" t="str">
        <f>HYPERLINK("./new_k5/query_cmdrels_weight_analyze/0.4_0.3_0.3/au_464264.xlsx","au_464264")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HYPERLINK("./new_k5/query_cmdrels_weight_analyze/0.4_0.3_0.3/au_468808.xlsx","au_468808")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HYPERLINK("./new_k5/query_cmdrels_weight_analyze/0.4_0.3_0.3/au_469143.xlsx","au_469143")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HYPERLINK("./new_k5/query_cmdrels_weight_analyze/0.4_0.3_0.3/au_470237.xlsx","au_470237")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HYPERLINK("./new_k5/query_cmdrels_weight_analyze/0.4_0.3_0.3/au_473037.xlsx","au_473037")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0.25</v>
      </c>
    </row>
    <row r="139" spans="1:7" x14ac:dyDescent="0.15">
      <c r="A139" t="str">
        <f>HYPERLINK("./new_k5/query_cmdrels_weight_analyze/0.4_0.3_0.3/au_48362.xlsx","au_48362")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HYPERLINK("./new_k5/query_cmdrels_weight_analyze/0.4_0.3_0.3/au_488435.xlsx","au_488435")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HYPERLINK("./new_k5/query_cmdrels_weight_analyze/0.4_0.3_0.3/au_493826.xlsx","au_493826")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HYPERLINK("./new_k5/query_cmdrels_weight_analyze/0.4_0.3_0.3/au_502110.xlsx","au_502110")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HYPERLINK("./new_k5/query_cmdrels_weight_analyze/0.4_0.3_0.3/au_50344.xlsx","au_50344")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HYPERLINK("./new_k5/query_cmdrels_weight_analyze/0.4_0.3_0.3/au_511467.xlsx","au_511467")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HYPERLINK("./new_k5/query_cmdrels_weight_analyze/0.4_0.3_0.3/au_513046.xlsx","au_513046")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HYPERLINK("./new_k5/query_cmdrels_weight_analyze/0.4_0.3_0.3/au_517354.xlsx","au_517354")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HYPERLINK("./new_k5/query_cmdrels_weight_analyze/0.4_0.3_0.3/au_522431.xlsx","au_522431")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HYPERLINK("./new_k5/query_cmdrels_weight_analyze/0.4_0.3_0.3/au_52773.xlsx","au_52773")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HYPERLINK("./new_k5/query_cmdrels_weight_analyze/0.4_0.3_0.3/au_528411.xlsx","au_528411")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HYPERLINK("./new_k5/query_cmdrels_weight_analyze/0.4_0.3_0.3/au_53263.xlsx","au_53263")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HYPERLINK("./new_k5/query_cmdrels_weight_analyze/0.4_0.3_0.3/au_53444.xlsx","au_53444")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HYPERLINK("./new_k5/query_cmdrels_weight_analyze/0.4_0.3_0.3/au_538208.xlsx","au_538208")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HYPERLINK("./new_k5/query_cmdrels_weight_analyze/0.4_0.3_0.3/au_53822.xlsx","au_53822")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HYPERLINK("./new_k5/query_cmdrels_weight_analyze/0.4_0.3_0.3/au_539243.xlsx","au_539243")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HYPERLINK("./new_k5/query_cmdrels_weight_analyze/0.4_0.3_0.3/au_558280.xlsx","au_558280")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HYPERLINK("./new_k5/query_cmdrels_weight_analyze/0.4_0.3_0.3/au_558669.xlsx","au_558669")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HYPERLINK("./new_k5/query_cmdrels_weight_analyze/0.4_0.3_0.3/au_55868.xlsx","au_55868")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HYPERLINK("./new_k5/query_cmdrels_weight_analyze/0.4_0.3_0.3/au_561.xlsx","au_561")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HYPERLINK("./new_k5/query_cmdrels_weight_analyze/0.4_0.3_0.3/au_564567.xlsx","au_564567")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HYPERLINK("./new_k5/query_cmdrels_weight_analyze/0.4_0.3_0.3/au_57994.xlsx","au_57994")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HYPERLINK("./new_k5/query_cmdrels_weight_analyze/0.4_0.3_0.3/au_589210.xlsx","au_589210")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HYPERLINK("./new_k5/query_cmdrels_weight_analyze/0.4_0.3_0.3/au_5911.xlsx","au_5911")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HYPERLINK("./new_k5/query_cmdrels_weight_analyze/0.4_0.3_0.3/au_59356.xlsx","au_59356")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HYPERLINK("./new_k5/query_cmdrels_weight_analyze/0.4_0.3_0.3/au_609850.xlsx","au_609850")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HYPERLINK("./new_k5/query_cmdrels_weight_analyze/0.4_0.3_0.3/au_61408.xlsx","au_61408")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HYPERLINK("./new_k5/query_cmdrels_weight_analyze/0.4_0.3_0.3/au_617850.xlsx","au_617850")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HYPERLINK("./new_k5/query_cmdrels_weight_analyze/0.4_0.3_0.3/au_62073.xlsx","au_62073")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HYPERLINK("./new_k5/query_cmdrels_weight_analyze/0.4_0.3_0.3/au_620930.xlsx","au_620930")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HYPERLINK("./new_k5/query_cmdrels_weight_analyze/0.4_0.3_0.3/au_62492.xlsx","au_62492")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HYPERLINK("./new_k5/query_cmdrels_weight_analyze/0.4_0.3_0.3/au_626078.xlsx","au_626078")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HYPERLINK("./new_k5/query_cmdrels_weight_analyze/0.4_0.3_0.3/au_636944.xlsx","au_636944")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HYPERLINK("./new_k5/query_cmdrels_weight_analyze/0.4_0.3_0.3/au_648603.xlsx","au_648603")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HYPERLINK("./new_k5/query_cmdrels_weight_analyze/0.4_0.3_0.3/au_65331.xlsx","au_65331")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HYPERLINK("./new_k5/query_cmdrels_weight_analyze/0.4_0.3_0.3/au_66000.xlsx","au_66000")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HYPERLINK("./new_k5/query_cmdrels_weight_analyze/0.4_0.3_0.3/au_660846.xlsx","au_660846")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HYPERLINK("./new_k5/query_cmdrels_weight_analyze/0.4_0.3_0.3/au_662935.xlsx","au_662935")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HYPERLINK("./new_k5/query_cmdrels_weight_analyze/0.4_0.3_0.3/au_67663.xlsx","au_67663")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HYPERLINK("./new_k5/query_cmdrels_weight_analyze/0.4_0.3_0.3/au_68028.xlsx","au_68028")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HYPERLINK("./new_k5/query_cmdrels_weight_analyze/0.4_0.3_0.3/au_681312.xlsx","au_681312")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HYPERLINK("./new_k5/query_cmdrels_weight_analyze/0.4_0.3_0.3/au_686239.xlsx","au_686239")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HYPERLINK("./new_k5/query_cmdrels_weight_analyze/0.4_0.3_0.3/au_68809.xlsx","au_68809")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HYPERLINK("./new_k5/query_cmdrels_weight_analyze/0.4_0.3_0.3/au_69556.xlsx","au_69556")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HYPERLINK("./new_k5/query_cmdrels_weight_analyze/0.4_0.3_0.3/au_698993.xlsx","au_698993")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HYPERLINK("./new_k5/query_cmdrels_weight_analyze/0.4_0.3_0.3/au_707881.xlsx","au_707881")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HYPERLINK("./new_k5/query_cmdrels_weight_analyze/0.4_0.3_0.3/au_709594.xlsx","au_709594")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HYPERLINK("./new_k5/query_cmdrels_weight_analyze/0.4_0.3_0.3/au_71309.xlsx","au_71309")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HYPERLINK("./new_k5/query_cmdrels_weight_analyze/0.4_0.3_0.3/au_7138.xlsx","au_7138")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HYPERLINK("./new_k5/query_cmdrels_weight_analyze/0.4_0.3_0.3/au_72549.xlsx","au_72549")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HYPERLINK("./new_k5/query_cmdrels_weight_analyze/0.4_0.3_0.3/au_740805.xlsx","au_740805")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HYPERLINK("./new_k5/query_cmdrels_weight_analyze/0.4_0.3_0.3/au_760796.xlsx","au_760796")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HYPERLINK("./new_k5/query_cmdrels_weight_analyze/0.4_0.3_0.3/au_762846.xlsx","au_762846")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HYPERLINK("./new_k5/query_cmdrels_weight_analyze/0.4_0.3_0.3/au_767786.xlsx","au_767786")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HYPERLINK("./new_k5/query_cmdrels_weight_analyze/0.4_0.3_0.3/au_778906.xlsx","au_778906")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HYPERLINK("./new_k5/query_cmdrels_weight_analyze/0.4_0.3_0.3/au_818929.xlsx","au_818929")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HYPERLINK("./new_k5/query_cmdrels_weight_analyze/0.4_0.3_0.3/au_844876.xlsx","au_844876")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HYPERLINK("./new_k5/query_cmdrels_weight_analyze/0.4_0.3_0.3/au_85318.xlsx","au_85318")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HYPERLINK("./new_k5/query_cmdrels_weight_analyze/0.4_0.3_0.3/au_854332.xlsx","au_854332")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HYPERLINK("./new_k5/query_cmdrels_weight_analyze/0.4_0.3_0.3/au_854373.xlsx","au_854373")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HYPERLINK("./new_k5/query_cmdrels_weight_analyze/0.4_0.3_0.3/au_86843.xlsx","au_86843")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HYPERLINK("./new_k5/query_cmdrels_weight_analyze/0.4_0.3_0.3/au_88108.xlsx","au_88108")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HYPERLINK("./new_k5/query_cmdrels_weight_analyze/0.4_0.3_0.3/au_90214.xlsx","au_90214")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HYPERLINK("./new_k5/query_cmdrels_weight_analyze/0.4_0.3_0.3/au_90339.xlsx","au_90339")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HYPERLINK("./new_k5/query_cmdrels_weight_analyze/0.4_0.3_0.3/au_91286.xlsx","au_91286")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HYPERLINK("./new_k5/query_cmdrels_weight_analyze/0.4_0.3_0.3/au_9135.xlsx","au_9135")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HYPERLINK("./new_k5/query_cmdrels_weight_analyze/0.4_0.3_0.3/au_935569.xlsx","au_935569")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HYPERLINK("./new_k5/query_cmdrels_weight_analyze/0.4_0.3_0.3/au_97936.xlsx","au_97936")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HYPERLINK("./new_k5/query_cmdrels_weight_analyze/0.4_0.3_0.3/so_10235778.xlsx","so_10235778")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HYPERLINK("./new_k5/query_cmdrels_weight_analyze/0.4_0.3_0.3/so_1045910.xlsx","so_1045910")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HYPERLINK("./new_k5/query_cmdrels_weight_analyze/0.4_0.3_0.3/so_10557360.xlsx","so_10557360")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HYPERLINK("./new_k5/query_cmdrels_weight_analyze/0.4_0.3_0.3/so_1058047.xlsx","so_1058047")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HYPERLINK("./new_k5/query_cmdrels_weight_analyze/0.4_0.3_0.3/so_10829402.xlsx","so_10829402")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HYPERLINK("./new_k5/query_cmdrels_weight_analyze/0.4_0.3_0.3/so_1088098.xlsx","so_1088098")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HYPERLINK("./new_k5/query_cmdrels_weight_analyze/0.4_0.3_0.3/so_10990949.xlsx","so_10990949")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HYPERLINK("./new_k5/query_cmdrels_weight_analyze/0.4_0.3_0.3/so_11211705.xlsx","so_11211705")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HYPERLINK("./new_k5/query_cmdrels_weight_analyze/0.4_0.3_0.3/so_112932.xlsx","so_112932")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HYPERLINK("./new_k5/query_cmdrels_weight_analyze/0.4_0.3_0.3/so_11392189.xlsx","so_11392189")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HYPERLINK("./new_k5/query_cmdrels_weight_analyze/0.4_0.3_0.3/so_1183183.xlsx","so_1183183")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HYPERLINK("./new_k5/query_cmdrels_weight_analyze/0.4_0.3_0.3/so_1194882.xlsx","so_1194882")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HYPERLINK("./new_k5/query_cmdrels_weight_analyze/0.4_0.3_0.3/so_12120935.xlsx","so_12120935")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HYPERLINK("./new_k5/query_cmdrels_weight_analyze/0.4_0.3_0.3/so_12313384.xlsx","so_12313384")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HYPERLINK("./new_k5/query_cmdrels_weight_analyze/0.4_0.3_0.3/so_12392598.xlsx","so_12392598")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HYPERLINK("./new_k5/query_cmdrels_weight_analyze/0.4_0.3_0.3/so_1241801.xlsx","so_1241801")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HYPERLINK("./new_k5/query_cmdrels_weight_analyze/0.4_0.3_0.3/so_12522269.xlsx","so_12522269")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HYPERLINK("./new_k5/query_cmdrels_weight_analyze/0.4_0.3_0.3/so_1293907.xlsx","so_1293907")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HYPERLINK("./new_k5/query_cmdrels_weight_analyze/0.4_0.3_0.3/so_13428910.xlsx","so_13428910")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HYPERLINK("./new_k5/query_cmdrels_weight_analyze/0.4_0.3_0.3/so_135688.xlsx","so_135688")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HYPERLINK("./new_k5/query_cmdrels_weight_analyze/0.4_0.3_0.3/so_13778273.xlsx","so_13778273")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HYPERLINK("./new_k5/query_cmdrels_weight_analyze/0.4_0.3_0.3/so_1405611.xlsx","so_1405611")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HYPERLINK("./new_k5/query_cmdrels_weight_analyze/0.4_0.3_0.3/so_14300794.xlsx","so_14300794")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HYPERLINK("./new_k5/query_cmdrels_weight_analyze/0.4_0.3_0.3/so_143791.xlsx","so_143791")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HYPERLINK("./new_k5/query_cmdrels_weight_analyze/0.4_0.3_0.3/so_14750650.xlsx","so_14750650")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HYPERLINK("./new_k5/query_cmdrels_weight_analyze/0.4_0.3_0.3/so_14978411.xlsx","so_14978411")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HYPERLINK("./new_k5/query_cmdrels_weight_analyze/0.4_0.3_0.3/so_15236308.xlsx","so_15236308")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HYPERLINK("./new_k5/query_cmdrels_weight_analyze/0.4_0.3_0.3/so_15286947.xlsx","so_15286947")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HYPERLINK("./new_k5/query_cmdrels_weight_analyze/0.4_0.3_0.3/so_15402770.xlsx","so_15402770")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HYPERLINK("./new_k5/query_cmdrels_weight_analyze/0.4_0.3_0.3/so_1570262.xlsx","so_1570262")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HYPERLINK("./new_k5/query_cmdrels_weight_analyze/0.4_0.3_0.3/so_1583219.xlsx","so_1583219")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HYPERLINK("./new_k5/query_cmdrels_weight_analyze/0.4_0.3_0.3/so_15872543.xlsx","so_15872543")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HYPERLINK("./new_k5/query_cmdrels_weight_analyze/0.4_0.3_0.3/so_16038087.xlsx","so_16038087")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HYPERLINK("./new_k5/query_cmdrels_weight_analyze/0.4_0.3_0.3/so_16212656.xlsx","so_16212656")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HYPERLINK("./new_k5/query_cmdrels_weight_analyze/0.4_0.3_0.3/so_16575419.xlsx","so_16575419")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HYPERLINK("./new_k5/query_cmdrels_weight_analyze/0.4_0.3_0.3/so_17582768.xlsx","so_17582768")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HYPERLINK("./new_k5/query_cmdrels_weight_analyze/0.4_0.3_0.3/so_17607612.xlsx","so_17607612")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HYPERLINK("./new_k5/query_cmdrels_weight_analyze/0.4_0.3_0.3/so_17829785.xlsx","so_17829785")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HYPERLINK("./new_k5/query_cmdrels_weight_analyze/0.4_0.3_0.3/so_1839841.xlsx","so_1839841")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HYPERLINK("./new_k5/query_cmdrels_weight_analyze/0.4_0.3_0.3/so_18468716.xlsx","so_18468716")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HYPERLINK("./new_k5/query_cmdrels_weight_analyze/0.4_0.3_0.3/so_19196105.xlsx","so_19196105")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HYPERLINK("./new_k5/query_cmdrels_weight_analyze/0.4_0.3_0.3/so_19482123.xlsx","so_19482123")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HYPERLINK("./new_k5/query_cmdrels_weight_analyze/0.4_0.3_0.3/so_1975849.xlsx","so_1975849")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HYPERLINK("./new_k5/query_cmdrels_weight_analyze/0.4_0.3_0.3/so_212528.xlsx","so_212528")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HYPERLINK("./new_k5/query_cmdrels_weight_analyze/0.4_0.3_0.3/so_21620406.xlsx","so_21620406")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HYPERLINK("./new_k5/query_cmdrels_weight_analyze/0.4_0.3_0.3/so_23509348.xlsx","so_23509348")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HYPERLINK("./new_k5/query_cmdrels_weight_analyze/0.4_0.3_0.3/so_24058544.xlsx","so_24058544")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HYPERLINK("./new_k5/query_cmdrels_weight_analyze/0.4_0.3_0.3/so_24283097.xlsx","so_24283097")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HYPERLINK("./new_k5/query_cmdrels_weight_analyze/0.4_0.3_0.3/so_26256279.xlsx","so_26256279")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HYPERLINK("./new_k5/query_cmdrels_weight_analyze/0.4_0.3_0.3/so_26331651.xlsx","so_26331651")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HYPERLINK("./new_k5/query_cmdrels_weight_analyze/0.4_0.3_0.3/so_26988262.xlsx","so_26988262")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HYPERLINK("./new_k5/query_cmdrels_weight_analyze/0.4_0.3_0.3/so_27238411.xlsx","so_27238411")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HYPERLINK("./new_k5/query_cmdrels_weight_analyze/0.4_0.3_0.3/so_27943059.xlsx","so_27943059")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HYPERLINK("./new_k5/query_cmdrels_weight_analyze/0.4_0.3_0.3/so_28869004.xlsx","so_28869004")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HYPERLINK("./new_k5/query_cmdrels_weight_analyze/0.4_0.3_0.3/so_2973624.xlsx","so_2973624")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HYPERLINK("./new_k5/query_cmdrels_weight_analyze/0.4_0.3_0.3/so_30177455.xlsx","so_30177455")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HYPERLINK("./new_k5/query_cmdrels_weight_analyze/0.4_0.3_0.3/so_30251889.xlsx","so_30251889")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HYPERLINK("./new_k5/query_cmdrels_weight_analyze/0.4_0.3_0.3/so_305035.xlsx","so_305035")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HYPERLINK("./new_k5/query_cmdrels_weight_analyze/0.4_0.3_0.3/so_36249744.xlsx","so_36249744")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HYPERLINK("./new_k5/query_cmdrels_weight_analyze/0.4_0.3_0.3/so_3643848.xlsx","so_3643848")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HYPERLINK("./new_k5/query_cmdrels_weight_analyze/0.4_0.3_0.3/so_3667329.xlsx","so_3667329")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HYPERLINK("./new_k5/query_cmdrels_weight_analyze/0.4_0.3_0.3/so_369758.xlsx","so_369758")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HYPERLINK("./new_k5/query_cmdrels_weight_analyze/0.4_0.3_0.3/so_3756323.xlsx","so_3756323")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HYPERLINK("./new_k5/query_cmdrels_weight_analyze/0.4_0.3_0.3/so_3767267.xlsx","so_3767267")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HYPERLINK("./new_k5/query_cmdrels_weight_analyze/0.4_0.3_0.3/so_3833578.xlsx","so_3833578")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HYPERLINK("./new_k5/query_cmdrels_weight_analyze/0.4_0.3_0.3/so_3891076.xlsx","so_3891076")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HYPERLINK("./new_k5/query_cmdrels_weight_analyze/0.4_0.3_0.3/so_3963085.xlsx","so_3963085")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HYPERLINK("./new_k5/query_cmdrels_weight_analyze/0.4_0.3_0.3/so_4325216.xlsx","so_4325216")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HYPERLINK("./new_k5/query_cmdrels_weight_analyze/0.4_0.3_0.3/so_448005.xlsx","so_448005")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HYPERLINK("./new_k5/query_cmdrels_weight_analyze/0.4_0.3_0.3/so_4921879.xlsx","so_4921879")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HYPERLINK("./new_k5/query_cmdrels_weight_analyze/0.4_0.3_0.3/so_4922943.xlsx","so_4922943")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HYPERLINK("./new_k5/query_cmdrels_weight_analyze/0.4_0.3_0.3/so_5119946.xlsx","so_5119946")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HYPERLINK("./new_k5/query_cmdrels_weight_analyze/0.4_0.3_0.3/so_5164985.xlsx","so_5164985")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HYPERLINK("./new_k5/query_cmdrels_weight_analyze/0.4_0.3_0.3/so_5306153.xlsx","so_5306153")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HYPERLINK("./new_k5/query_cmdrels_weight_analyze/0.4_0.3_0.3/so_5566310.xlsx","so_5566310")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HYPERLINK("./new_k5/query_cmdrels_weight_analyze/0.4_0.3_0.3/so_5927369.xlsx","so_5927369")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HYPERLINK("./new_k5/query_cmdrels_weight_analyze/0.4_0.3_0.3/so_5947742.xlsx","so_5947742")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HYPERLINK("./new_k5/query_cmdrels_weight_analyze/0.4_0.3_0.3/so_614795.xlsx","so_614795")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HYPERLINK("./new_k5/query_cmdrels_weight_analyze/0.4_0.3_0.3/so_6207573.xlsx","so_6207573")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HYPERLINK("./new_k5/query_cmdrels_weight_analyze/0.4_0.3_0.3/so_6283167.xlsx","so_6283167")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HYPERLINK("./new_k5/query_cmdrels_weight_analyze/0.4_0.3_0.3/so_6329505.xlsx","so_6329505")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HYPERLINK("./new_k5/query_cmdrels_weight_analyze/0.4_0.3_0.3/so_6423532.xlsx","so_6423532")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HYPERLINK("./new_k5/query_cmdrels_weight_analyze/0.4_0.3_0.3/so_669438.xlsx","so_669438")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HYPERLINK("./new_k5/query_cmdrels_weight_analyze/0.4_0.3_0.3/so_7052875.xlsx","so_7052875")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HYPERLINK("./new_k5/query_cmdrels_weight_analyze/0.4_0.3_0.3/so_7221757.xlsx","so_7221757")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HYPERLINK("./new_k5/query_cmdrels_weight_analyze/0.4_0.3_0.3/so_750604.xlsx","so_750604")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HYPERLINK("./new_k5/query_cmdrels_weight_analyze/0.4_0.3_0.3/so_7575267.xlsx","so_7575267")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HYPERLINK("./new_k5/query_cmdrels_weight_analyze/0.4_0.3_0.3/so_7698488.xlsx","so_7698488")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HYPERLINK("./new_k5/query_cmdrels_weight_analyze/0.4_0.3_0.3/so_801095.xlsx","so_801095")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HYPERLINK("./new_k5/query_cmdrels_weight_analyze/0.4_0.3_0.3/so_8249705.xlsx","so_8249705")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HYPERLINK("./new_k5/query_cmdrels_weight_analyze/0.4_0.3_0.3/so_8423541.xlsx","so_8423541")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HYPERLINK("./new_k5/query_cmdrels_weight_analyze/0.4_0.3_0.3/so_8654051.xlsx","so_8654051")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HYPERLINK("./new_k5/query_cmdrels_weight_analyze/0.4_0.3_0.3/so_890262.xlsx","so_890262")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HYPERLINK("./new_k5/query_cmdrels_weight_analyze/0.4_0.3_0.3/so_893585.xlsx","so_893585")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HYPERLINK("./new_k5/query_cmdrels_weight_analyze/0.4_0.3_0.3/so_9223460.xlsx","so_9223460")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HYPERLINK("./new_k5/query_cmdrels_weight_analyze/0.4_0.3_0.3/so_9245638.xlsx","so_9245638")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HYPERLINK("./new_k5/query_cmdrels_weight_analyze/0.4_0.3_0.3/so_9304953.xlsx","so_9304953")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HYPERLINK("./new_k5/query_cmdrels_weight_analyze/0.4_0.3_0.3/so_9361816.xlsx","so_9361816")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HYPERLINK("./new_k5/query_cmdrels_weight_analyze/0.4_0.3_0.3/su_116617.xlsx","su_116617")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HYPERLINK("./new_k5/query_cmdrels_weight_analyze/0.4_0.3_0.3/su_120045.xlsx","su_120045")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HYPERLINK("./new_k5/query_cmdrels_weight_analyze/0.4_0.3_0.3/su_127863.xlsx","su_127863")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HYPERLINK("./new_k5/query_cmdrels_weight_analyze/0.4_0.3_0.3/su_135498.xlsx","su_135498")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HYPERLINK("./new_k5/query_cmdrels_weight_analyze/0.4_0.3_0.3/su_147027.xlsx","su_147027")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HYPERLINK("./new_k5/query_cmdrels_weight_analyze/0.4_0.3_0.3/su_151911.xlsx","su_151911")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HYPERLINK("./new_k5/query_cmdrels_weight_analyze/0.4_0.3_0.3/su_153415.xlsx","su_153415")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HYPERLINK("./new_k5/query_cmdrels_weight_analyze/0.4_0.3_0.3/su_156189.xlsx","su_156189")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HYPERLINK("./new_k5/query_cmdrels_weight_analyze/0.4_0.3_0.3/su_161531.xlsx","su_161531")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HYPERLINK("./new_k5/query_cmdrels_weight_analyze/0.4_0.3_0.3/su_204209.xlsx","su_204209")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HYPERLINK("./new_k5/query_cmdrels_weight_analyze/0.4_0.3_0.3/su_214390.xlsx","su_214390")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HYPERLINK("./new_k5/query_cmdrels_weight_analyze/0.4_0.3_0.3/su_215483.xlsx","su_215483")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HYPERLINK("./new_k5/query_cmdrels_weight_analyze/0.4_0.3_0.3/su_215504.xlsx","su_215504")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HYPERLINK("./new_k5/query_cmdrels_weight_analyze/0.4_0.3_0.3/su_227385.xlsx","su_227385")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HYPERLINK("./new_k5/query_cmdrels_weight_analyze/0.4_0.3_0.3/su_273254.xlsx","su_273254")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HYPERLINK("./new_k5/query_cmdrels_weight_analyze/0.4_0.3_0.3/su_294161.xlsx","su_294161")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HYPERLINK("./new_k5/query_cmdrels_weight_analyze/0.4_0.3_0.3/su_302396.xlsx","su_302396")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HYPERLINK("./new_k5/query_cmdrels_weight_analyze/0.4_0.3_0.3/su_303981.xlsx","su_303981")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HYPERLINK("./new_k5/query_cmdrels_weight_analyze/0.4_0.3_0.3/su_305128.xlsx","su_305128")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HYPERLINK("./new_k5/query_cmdrels_weight_analyze/0.4_0.3_0.3/su_31512.xlsx","su_31512")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HYPERLINK("./new_k5/query_cmdrels_weight_analyze/0.4_0.3_0.3/su_380520.xlsx","su_380520")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HYPERLINK("./new_k5/query_cmdrels_weight_analyze/0.4_0.3_0.3/su_38981.xlsx","su_38981")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HYPERLINK("./new_k5/query_cmdrels_weight_analyze/0.4_0.3_0.3/su_437330.xlsx","su_437330")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HYPERLINK("./new_k5/query_cmdrels_weight_analyze/0.4_0.3_0.3/su_441379.xlsx","su_441379")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HYPERLINK("./new_k5/query_cmdrels_weight_analyze/0.4_0.3_0.3/su_462788.xlsx","su_462788")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HYPERLINK("./new_k5/query_cmdrels_weight_analyze/0.4_0.3_0.3/su_626606.xlsx","su_626606")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HYPERLINK("./new_k5/query_cmdrels_weight_analyze/0.4_0.3_0.3/su_634469.xlsx","su_634469")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HYPERLINK("./new_k5/query_cmdrels_weight_analyze/0.4_0.3_0.3/su_638616.xlsx","su_638616")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HYPERLINK("./new_k5/query_cmdrels_weight_analyze/0.4_0.3_0.3/su_678113.xlsx","su_678113")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HYPERLINK("./new_k5/query_cmdrels_weight_analyze/0.4_0.3_0.3/su_686394.xlsx","su_686394")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HYPERLINK("./new_k5/query_cmdrels_weight_analyze/0.4_0.3_0.3/su_716795.xlsx","su_716795")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HYPERLINK("./new_k5/query_cmdrels_weight_analyze/0.4_0.3_0.3/su_758463.xlsx","su_758463")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HYPERLINK("./new_k5/query_cmdrels_weight_analyze/0.4_0.3_0.3/su_766437.xlsx","su_766437")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HYPERLINK("./new_k5/query_cmdrels_weight_analyze/0.4_0.3_0.3/su_904001.xlsx","su_904001")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HYPERLINK("./new_k5/query_cmdrels_weight_analyze/0.4_0.3_0.3/ul_100959.xlsx","ul_100959")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HYPERLINK("./new_k5/query_cmdrels_weight_analyze/0.4_0.3_0.3/ul_101073.xlsx","ul_101073")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HYPERLINK("./new_k5/query_cmdrels_weight_analyze/0.4_0.3_0.3/ul_101237.xlsx","ul_101237")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HYPERLINK("./new_k5/query_cmdrels_weight_analyze/0.4_0.3_0.3/ul_102752.xlsx","ul_102752")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HYPERLINK("./new_k5/query_cmdrels_weight_analyze/0.4_0.3_0.3/ul_108174.xlsx","ul_108174")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HYPERLINK("./new_k5/query_cmdrels_weight_analyze/0.4_0.3_0.3/ul_109536.xlsx","ul_109536")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HYPERLINK("./new_k5/query_cmdrels_weight_analyze/0.4_0.3_0.3/ul_112050.xlsx","ul_112050")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HYPERLINK("./new_k5/query_cmdrels_weight_analyze/0.4_0.3_0.3/ul_116070.xlsx","ul_116070")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HYPERLINK("./new_k5/query_cmdrels_weight_analyze/0.4_0.3_0.3/ul_11851.xlsx","ul_11851")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HYPERLINK("./new_k5/query_cmdrels_weight_analyze/0.4_0.3_0.3/ul_119126.xlsx","ul_119126")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HYPERLINK("./new_k5/query_cmdrels_weight_analyze/0.4_0.3_0.3/ul_121718.xlsx","ul_121718")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HYPERLINK("./new_k5/query_cmdrels_weight_analyze/0.4_0.3_0.3/ul_12227.xlsx","ul_12227")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HYPERLINK("./new_k5/query_cmdrels_weight_analyze/0.4_0.3_0.3/ul_12453.xlsx","ul_12453")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HYPERLINK("./new_k5/query_cmdrels_weight_analyze/0.4_0.3_0.3/ul_12535.xlsx","ul_12535")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HYPERLINK("./new_k5/query_cmdrels_weight_analyze/0.4_0.3_0.3/ul_127066.xlsx","ul_127066")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HYPERLINK("./new_k5/query_cmdrels_weight_analyze/0.4_0.3_0.3/ul_128953.xlsx","ul_128953")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HYPERLINK("./new_k5/query_cmdrels_weight_analyze/0.4_0.3_0.3/ul_134829.xlsx","ul_134829")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HYPERLINK("./new_k5/query_cmdrels_weight_analyze/0.4_0.3_0.3/ul_136371.xlsx","ul_136371")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HYPERLINK("./new_k5/query_cmdrels_weight_analyze/0.4_0.3_0.3/ul_136884.xlsx","ul_136884")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HYPERLINK("./new_k5/query_cmdrels_weight_analyze/0.4_0.3_0.3/ul_138398.xlsx","ul_138398")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HYPERLINK("./new_k5/query_cmdrels_weight_analyze/0.4_0.3_0.3/ul_139271.xlsx","ul_139271")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HYPERLINK("./new_k5/query_cmdrels_weight_analyze/0.4_0.3_0.3/ul_140482.xlsx","ul_140482")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HYPERLINK("./new_k5/query_cmdrels_weight_analyze/0.4_0.3_0.3/ul_14191.xlsx","ul_14191")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HYPERLINK("./new_k5/query_cmdrels_weight_analyze/0.4_0.3_0.3/ul_145929.xlsx","ul_145929")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HYPERLINK("./new_k5/query_cmdrels_weight_analyze/0.4_0.3_0.3/ul_148985.xlsx","ul_148985")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HYPERLINK("./new_k5/query_cmdrels_weight_analyze/0.4_0.3_0.3/ul_15405.xlsx","ul_15405")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HYPERLINK("./new_k5/query_cmdrels_weight_analyze/0.4_0.3_0.3/ul_155551.xlsx","ul_155551")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HYPERLINK("./new_k5/query_cmdrels_weight_analyze/0.4_0.3_0.3/ul_159672.xlsx","ul_159672")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HYPERLINK("./new_k5/query_cmdrels_weight_analyze/0.4_0.3_0.3/ul_163845.xlsx","ul_163845")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HYPERLINK("./new_k5/query_cmdrels_weight_analyze/0.4_0.3_0.3/ul_16407.xlsx","ul_16407")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HYPERLINK("./new_k5/query_cmdrels_weight_analyze/0.4_0.3_0.3/ul_166558.xlsx","ul_166558")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HYPERLINK("./new_k5/query_cmdrels_weight_analyze/0.4_0.3_0.3/ul_171314.xlsx","ul_171314")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HYPERLINK("./new_k5/query_cmdrels_weight_analyze/0.4_0.3_0.3/ul_182032.xlsx","ul_182032")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HYPERLINK("./new_k5/query_cmdrels_weight_analyze/0.4_0.3_0.3/ul_19344.xlsx","ul_19344")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HYPERLINK("./new_k5/query_cmdrels_weight_analyze/0.4_0.3_0.3/ul_19369.xlsx","ul_19369")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HYPERLINK("./new_k5/query_cmdrels_weight_analyze/0.4_0.3_0.3/ul_19485.xlsx","ul_19485")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HYPERLINK("./new_k5/query_cmdrels_weight_analyze/0.4_0.3_0.3/ul_20370.xlsx","ul_20370")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15">
      <c r="A376" t="str">
        <f>HYPERLINK("./new_k5/query_cmdrels_weight_analyze/0.4_0.3_0.3/ul_211817.xlsx","ul_211817")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HYPERLINK("./new_k5/query_cmdrels_weight_analyze/0.4_0.3_0.3/ul_212925.xlsx","ul_212925")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HYPERLINK("./new_k5/query_cmdrels_weight_analyze/0.4_0.3_0.3/ul_21471.xlsx","ul_21471")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HYPERLINK("./new_k5/query_cmdrels_weight_analyze/0.4_0.3_0.3/ul_22545.xlsx","ul_22545")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HYPERLINK("./new_k5/query_cmdrels_weight_analyze/0.4_0.3_0.3/ul_230481.xlsx","ul_230481")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HYPERLINK("./new_k5/query_cmdrels_weight_analyze/0.4_0.3_0.3/ul_230673.xlsx","ul_230673")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HYPERLINK("./new_k5/query_cmdrels_weight_analyze/0.4_0.3_0.3/ul_230800.xlsx","ul_230800")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HYPERLINK("./new_k5/query_cmdrels_weight_analyze/0.4_0.3_0.3/ul_232384.xlsx","ul_232384")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HYPERLINK("./new_k5/query_cmdrels_weight_analyze/0.4_0.3_0.3/ul_24441.xlsx","ul_24441")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HYPERLINK("./new_k5/query_cmdrels_weight_analyze/0.4_0.3_0.3/ul_246535.xlsx","ul_246535")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HYPERLINK("./new_k5/query_cmdrels_weight_analyze/0.4_0.3_0.3/ul_259791.xlsx","ul_259791")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HYPERLINK("./new_k5/query_cmdrels_weight_analyze/0.4_0.3_0.3/ul_273971.xlsx","ul_273971")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HYPERLINK("./new_k5/query_cmdrels_weight_analyze/0.4_0.3_0.3/ul_28553.xlsx","ul_28553")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HYPERLINK("./new_k5/query_cmdrels_weight_analyze/0.4_0.3_0.3/ul_288521.xlsx","ul_288521")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HYPERLINK("./new_k5/query_cmdrels_weight_analyze/0.4_0.3_0.3/ul_32290.xlsx","ul_32290")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HYPERLINK("./new_k5/query_cmdrels_weight_analyze/0.4_0.3_0.3/ul_328882.xlsx","ul_328882")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HYPERLINK("./new_k5/query_cmdrels_weight_analyze/0.4_0.3_0.3/ul_35131.xlsx","ul_35131")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HYPERLINK("./new_k5/query_cmdrels_weight_analyze/0.4_0.3_0.3/ul_35333.xlsx","ul_35333")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HYPERLINK("./new_k5/query_cmdrels_weight_analyze/0.4_0.3_0.3/ul_35711.xlsx","ul_35711")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HYPERLINK("./new_k5/query_cmdrels_weight_analyze/0.4_0.3_0.3/ul_3575.xlsx","ul_3575")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HYPERLINK("./new_k5/query_cmdrels_weight_analyze/0.4_0.3_0.3/ul_35832.xlsx","ul_35832")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HYPERLINK("./new_k5/query_cmdrels_weight_analyze/0.4_0.3_0.3/ul_370318.xlsx","ul_370318")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HYPERLINK("./new_k5/query_cmdrels_weight_analyze/0.4_0.3_0.3/ul_37329.xlsx","ul_37329")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HYPERLINK("./new_k5/query_cmdrels_weight_analyze/0.4_0.3_0.3/ul_38209.xlsx","ul_38209")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HYPERLINK("./new_k5/query_cmdrels_weight_analyze/0.4_0.3_0.3/ul_41246.xlsx","ul_41246")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HYPERLINK("./new_k5/query_cmdrels_weight_analyze/0.4_0.3_0.3/ul_41362.xlsx","ul_41362")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HYPERLINK("./new_k5/query_cmdrels_weight_analyze/0.4_0.3_0.3/ul_48200.xlsx","ul_48200")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HYPERLINK("./new_k5/query_cmdrels_weight_analyze/0.4_0.3_0.3/ul_50098.xlsx","ul_50098")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HYPERLINK("./new_k5/query_cmdrels_weight_analyze/0.4_0.3_0.3/ul_50785.xlsx","ul_50785")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HYPERLINK("./new_k5/query_cmdrels_weight_analyze/0.4_0.3_0.3/ul_5085.xlsx","ul_5085")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HYPERLINK("./new_k5/query_cmdrels_weight_analyze/0.4_0.3_0.3/ul_53737.xlsx","ul_53737")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HYPERLINK("./new_k5/query_cmdrels_weight_analyze/0.4_0.3_0.3/ul_55125.xlsx","ul_55125")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HYPERLINK("./new_k5/query_cmdrels_weight_analyze/0.4_0.3_0.3/ul_56453.xlsx","ul_56453")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HYPERLINK("./new_k5/query_cmdrels_weight_analyze/0.4_0.3_0.3/ul_63648.xlsx","ul_63648")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HYPERLINK("./new_k5/query_cmdrels_weight_analyze/0.4_0.3_0.3/ul_6402.xlsx","ul_6402")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HYPERLINK("./new_k5/query_cmdrels_weight_analyze/0.4_0.3_0.3/ul_65106.xlsx","ul_65106")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HYPERLINK("./new_k5/query_cmdrels_weight_analyze/0.4_0.3_0.3/ul_65932.xlsx","ul_65932")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HYPERLINK("./new_k5/query_cmdrels_weight_analyze/0.4_0.3_0.3/ul_6596.xlsx","ul_6596")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HYPERLINK("./new_k5/query_cmdrels_weight_analyze/0.4_0.3_0.3/ul_67503.xlsx","ul_67503")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HYPERLINK("./new_k5/query_cmdrels_weight_analyze/0.4_0.3_0.3/ul_67592.xlsx","ul_67592")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HYPERLINK("./new_k5/query_cmdrels_weight_analyze/0.4_0.3_0.3/ul_70581.xlsx","ul_70581")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HYPERLINK("./new_k5/query_cmdrels_weight_analyze/0.4_0.3_0.3/ul_70614.xlsx","ul_70614")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HYPERLINK("./new_k5/query_cmdrels_weight_analyze/0.4_0.3_0.3/ul_71465.xlsx","ul_71465")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HYPERLINK("./new_k5/query_cmdrels_weight_analyze/0.4_0.3_0.3/ul_7226.xlsx","ul_7226")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HYPERLINK("./new_k5/query_cmdrels_weight_analyze/0.4_0.3_0.3/ul_78182.xlsx","ul_78182")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HYPERLINK("./new_k5/query_cmdrels_weight_analyze/0.4_0.3_0.3/ul_79678.xlsx","ul_79678")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HYPERLINK("./new_k5/query_cmdrels_weight_analyze/0.4_0.3_0.3/ul_79702.xlsx","ul_79702")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HYPERLINK("./new_k5/query_cmdrels_weight_analyze/0.4_0.3_0.3/ul_83593.xlsx","ul_83593")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HYPERLINK("./new_k5/query_cmdrels_weight_analyze/0.4_0.3_0.3/ul_84381.xlsx","ul_84381")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HYPERLINK("./new_k5/query_cmdrels_weight_analyze/0.4_0.3_0.3/ul_85180.xlsx","ul_85180")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HYPERLINK("./new_k5/query_cmdrels_weight_analyze/0.4_0.3_0.3/ul_86071.xlsx","ul_86071")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HYPERLINK("./new_k5/query_cmdrels_weight_analyze/0.4_0.3_0.3/ul_86729.xlsx","ul_86729")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HYPERLINK("./new_k5/query_cmdrels_weight_analyze/0.4_0.3_0.3/ul_88824.xlsx","ul_88824")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HYPERLINK("./new_k5/query_cmdrels_weight_analyze/0.4_0.3_0.3/ul_8945.xlsx","ul_8945")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HYPERLINK("./new_k5/query_cmdrels_weight_analyze/0.4_0.3_0.3/ul_89933.xlsx","ul_89933")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HYPERLINK("./new_k5/query_cmdrels_weight_analyze/0.4_0.3_0.3/ul_91297.xlsx","ul_91297")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HYPERLINK("./new_k5/query_cmdrels_weight_analyze/0.4_0.3_0.3/ul_9252.xlsx","ul_9252")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HYPERLINK("./new_k5/query_cmdrels_weight_analyze/0.4_0.3_0.3/ul_92560.xlsx","ul_92560")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HYPERLINK("./new_k5/query_cmdrels_weight_analyze/0.4_0.3_0.3/ul_92799.xlsx","ul_92799")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HYPERLINK("./new_k5/query_cmdrels_weight_analyze/0.4_0.3_0.3/ul_93139.xlsx","ul_93139")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HYPERLINK("./new_k5/query_cmdrels_weight_analyze/0.4_0.3_0.3/ul_98461.xlsx","ul_98461")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HYPERLINK("./new_k5/query_cmdrels_weight_analyze/0.4_0.4_0.2/au_102733.xlsx","au_102733")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HYPERLINK("./new_k5/query_cmdrels_weight_analyze/0.4_0.4_0.2/au_1029436.xlsx","au_1029436")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HYPERLINK("./new_k5/query_cmdrels_weight_analyze/0.4_0.4_0.2/au_1029502.xlsx","au_1029502")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HYPERLINK("./new_k5/query_cmdrels_weight_analyze/0.4_0.4_0.2/au_1029531.xlsx","au_1029531")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HYPERLINK("./new_k5/query_cmdrels_weight_analyze/0.4_0.4_0.2/au_104542.xlsx","au_104542")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HYPERLINK("./new_k5/query_cmdrels_weight_analyze/0.4_0.4_0.2/au_109070.xlsx","au_109070")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HYPERLINK("./new_k5/query_cmdrels_weight_analyze/0.4_0.4_0.2/au_109381.xlsx","au_109381")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HYPERLINK("./new_k5/query_cmdrels_weight_analyze/0.4_0.4_0.2/au_110477.xlsx","au_110477")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HYPERLINK("./new_k5/query_cmdrels_weight_analyze/0.4_0.4_0.2/au_111678.xlsx","au_111678")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HYPERLINK("./new_k5/query_cmdrels_weight_analyze/0.4_0.4_0.2/au_112512.xlsx","au_112512")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HYPERLINK("./new_k5/query_cmdrels_weight_analyze/0.4_0.4_0.2/au_115369.xlsx","au_115369")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HYPERLINK("./new_k5/query_cmdrels_weight_analyze/0.4_0.4_0.2/au_11789.xlsx","au_11789")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HYPERLINK("./new_k5/query_cmdrels_weight_analyze/0.4_0.4_0.2/au_117950.xlsx","au_117950")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HYPERLINK("./new_k5/query_cmdrels_weight_analyze/0.4_0.4_0.2/au_122113.xlsx","au_122113")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HYPERLINK("./new_k5/query_cmdrels_weight_analyze/0.4_0.4_0.2/au_123798.xlsx","au_123798")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HYPERLINK("./new_k5/query_cmdrels_weight_analyze/0.4_0.4_0.2/au_125257.xlsx","au_125257")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HYPERLINK("./new_k5/query_cmdrels_weight_analyze/0.4_0.4_0.2/au_126153.xlsx","au_126153")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HYPERLINK("./new_k5/query_cmdrels_weight_analyze/0.4_0.4_0.2/au_127326.xlsx","au_127326")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HYPERLINK("./new_k5/query_cmdrels_weight_analyze/0.4_0.4_0.2/au_128463.xlsx","au_128463")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HYPERLINK("./new_k5/query_cmdrels_weight_analyze/0.4_0.4_0.2/au_130393.xlsx","au_130393")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HYPERLINK("./new_k5/query_cmdrels_weight_analyze/0.4_0.4_0.2/au_131570.xlsx","au_131570")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HYPERLINK("./new_k5/query_cmdrels_weight_analyze/0.4_0.4_0.2/au_133318.xlsx","au_133318")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HYPERLINK("./new_k5/query_cmdrels_weight_analyze/0.4_0.4_0.2/au_133343.xlsx","au_133343")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HYPERLINK("./new_k5/query_cmdrels_weight_analyze/0.4_0.4_0.2/au_133389.xlsx","au_133389")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HYPERLINK("./new_k5/query_cmdrels_weight_analyze/0.4_0.4_0.2/au_141277.xlsx","au_141277")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HYPERLINK("./new_k5/query_cmdrels_weight_analyze/0.4_0.4_0.2/au_143819.xlsx","au_143819")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HYPERLINK("./new_k5/query_cmdrels_weight_analyze/0.4_0.4_0.2/au_145935.xlsx","au_145935")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HYPERLINK("./new_k5/query_cmdrels_weight_analyze/0.4_0.4_0.2/au_147241.xlsx","au_147241")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HYPERLINK("./new_k5/query_cmdrels_weight_analyze/0.4_0.4_0.2/au_147800.xlsx","au_147800")</f>
        <v>au_147800</v>
      </c>
      <c r="B31">
        <v>0</v>
      </c>
      <c r="C31">
        <v>0</v>
      </c>
      <c r="D31">
        <v>0.33333333333333331</v>
      </c>
      <c r="E31">
        <v>0.5</v>
      </c>
      <c r="F31">
        <v>0.33333333333333331</v>
      </c>
      <c r="G31">
        <v>0.5</v>
      </c>
    </row>
    <row r="32" spans="1:7" x14ac:dyDescent="0.15">
      <c r="A32" t="str">
        <f>HYPERLINK("./new_k5/query_cmdrels_weight_analyze/0.4_0.4_0.2/au_148321.xlsx","au_148321")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HYPERLINK("./new_k5/query_cmdrels_weight_analyze/0.4_0.4_0.2/au_148638.xlsx","au_148638")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HYPERLINK("./new_k5/query_cmdrels_weight_analyze/0.4_0.4_0.2/au_151049.xlsx","au_151049")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HYPERLINK("./new_k5/query_cmdrels_weight_analyze/0.4_0.4_0.2/au_151941.xlsx","au_151941")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HYPERLINK("./new_k5/query_cmdrels_weight_analyze/0.4_0.4_0.2/au_152297.xlsx","au_152297")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HYPERLINK("./new_k5/query_cmdrels_weight_analyze/0.4_0.4_0.2/au_153976.xlsx","au_153976")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HYPERLINK("./new_k5/query_cmdrels_weight_analyze/0.4_0.4_0.2/au_154431.xlsx","au_154431")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HYPERLINK("./new_k5/query_cmdrels_weight_analyze/0.4_0.4_0.2/au_159708.xlsx","au_159708")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HYPERLINK("./new_k5/query_cmdrels_weight_analyze/0.4_0.4_0.2/au_160869.xlsx","au_160869")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HYPERLINK("./new_k5/query_cmdrels_weight_analyze/0.4_0.4_0.2/au_161313.xlsx","au_161313")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HYPERLINK("./new_k5/query_cmdrels_weight_analyze/0.4_0.4_0.2/au_162075.xlsx","au_162075")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HYPERLINK("./new_k5/query_cmdrels_weight_analyze/0.4_0.4_0.2/au_16277.xlsx","au_16277")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HYPERLINK("./new_k5/query_cmdrels_weight_analyze/0.4_0.4_0.2/au_163155.xlsx","au_163155")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HYPERLINK("./new_k5/query_cmdrels_weight_analyze/0.4_0.4_0.2/au_164473.xlsx","au_164473")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HYPERLINK("./new_k5/query_cmdrels_weight_analyze/0.4_0.4_0.2/au_16584.xlsx","au_16584")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HYPERLINK("./new_k5/query_cmdrels_weight_analyze/0.4_0.4_0.2/au_166420.xlsx","au_166420")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HYPERLINK("./new_k5/query_cmdrels_weight_analyze/0.4_0.4_0.2/au_169473.xlsx","au_169473")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HYPERLINK("./new_k5/query_cmdrels_weight_analyze/0.4_0.4_0.2/au_169516.xlsx","au_169516")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HYPERLINK("./new_k5/query_cmdrels_weight_analyze/0.4_0.4_0.2/au_174292.xlsx","au_174292")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HYPERLINK("./new_k5/query_cmdrels_weight_analyze/0.4_0.4_0.2/au_178481.xlsx","au_178481")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HYPERLINK("./new_k5/query_cmdrels_weight_analyze/0.4_0.4_0.2/au_180925.xlsx","au_180925")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HYPERLINK("./new_k5/query_cmdrels_weight_analyze/0.4_0.4_0.2/au_187888.xlsx","au_187888")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HYPERLINK("./new_k5/query_cmdrels_weight_analyze/0.4_0.4_0.2/au_191390.xlsx","au_191390")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HYPERLINK("./new_k5/query_cmdrels_weight_analyze/0.4_0.4_0.2/au_192798.xlsx","au_192798")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HYPERLINK("./new_k5/query_cmdrels_weight_analyze/0.4_0.4_0.2/au_201775.xlsx","au_201775")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HYPERLINK("./new_k5/query_cmdrels_weight_analyze/0.4_0.4_0.2/au_204166.xlsx","au_204166")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HYPERLINK("./new_k5/query_cmdrels_weight_analyze/0.4_0.4_0.2/au_207447.xlsx","au_207447")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HYPERLINK("./new_k5/query_cmdrels_weight_analyze/0.4_0.4_0.2/au_210680.xlsx","au_210680")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HYPERLINK("./new_k5/query_cmdrels_weight_analyze/0.4_0.4_0.2/au_214246.xlsx","au_214246")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HYPERLINK("./new_k5/query_cmdrels_weight_analyze/0.4_0.4_0.2/au_214643.xlsx","au_214643")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HYPERLINK("./new_k5/query_cmdrels_weight_analyze/0.4_0.4_0.2/au_2194.xlsx","au_2194")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HYPERLINK("./new_k5/query_cmdrels_weight_analyze/0.4_0.4_0.2/au_221962.xlsx","au_221962")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HYPERLINK("./new_k5/query_cmdrels_weight_analyze/0.4_0.4_0.2/au_22608.xlsx","au_22608")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HYPERLINK("./new_k5/query_cmdrels_weight_analyze/0.4_0.4_0.2/au_230698.xlsx","au_230698")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HYPERLINK("./new_k5/query_cmdrels_weight_analyze/0.4_0.4_0.2/au_232442.xlsx","au_232442")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HYPERLINK("./new_k5/query_cmdrels_weight_analyze/0.4_0.4_0.2/au_233378.xlsx","au_233378")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HYPERLINK("./new_k5/query_cmdrels_weight_analyze/0.4_0.4_0.2/au_24027.xlsx","au_24027")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HYPERLINK("./new_k5/query_cmdrels_weight_analyze/0.4_0.4_0.2/au_246647.xlsx","au_246647")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HYPERLINK("./new_k5/query_cmdrels_weight_analyze/0.4_0.4_0.2/au_254424.xlsx","au_254424")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HYPERLINK("./new_k5/query_cmdrels_weight_analyze/0.4_0.4_0.2/au_255890.xlsx","au_255890")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HYPERLINK("./new_k5/query_cmdrels_weight_analyze/0.4_0.4_0.2/au_257248.xlsx","au_257248")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HYPERLINK("./new_k5/query_cmdrels_weight_analyze/0.4_0.4_0.2/au_259354.xlsx","au_259354")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HYPERLINK("./new_k5/query_cmdrels_weight_analyze/0.4_0.4_0.2/au_263378.xlsx","au_263378")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HYPERLINK("./new_k5/query_cmdrels_weight_analyze/0.4_0.4_0.2/au_264215.xlsx","au_264215")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HYPERLINK("./new_k5/query_cmdrels_weight_analyze/0.4_0.4_0.2/au_265176.xlsx","au_265176")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HYPERLINK("./new_k5/query_cmdrels_weight_analyze/0.4_0.4_0.2/au_275704.xlsx","au_275704")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HYPERLINK("./new_k5/query_cmdrels_weight_analyze/0.4_0.4_0.2/au_276669.xlsx","au_276669")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HYPERLINK("./new_k5/query_cmdrels_weight_analyze/0.4_0.4_0.2/au_277565.xlsx","au_277565")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HYPERLINK("./new_k5/query_cmdrels_weight_analyze/0.4_0.4_0.2/au_278403.xlsx","au_278403")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HYPERLINK("./new_k5/query_cmdrels_weight_analyze/0.4_0.4_0.2/au_28039.xlsx","au_28039")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HYPERLINK("./new_k5/query_cmdrels_weight_analyze/0.4_0.4_0.2/au_281509.xlsx","au_281509")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HYPERLINK("./new_k5/query_cmdrels_weight_analyze/0.4_0.4_0.2/au_282806.xlsx","au_282806")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HYPERLINK("./new_k5/query_cmdrels_weight_analyze/0.4_0.4_0.2/au_283559.xlsx","au_283559")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HYPERLINK("./new_k5/query_cmdrels_weight_analyze/0.4_0.4_0.2/au_285539.xlsx","au_285539")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HYPERLINK("./new_k5/query_cmdrels_weight_analyze/0.4_0.4_0.2/au_287532.xlsx","au_287532")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HYPERLINK("./new_k5/query_cmdrels_weight_analyze/0.4_0.4_0.2/au_294257.xlsx","au_294257")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HYPERLINK("./new_k5/query_cmdrels_weight_analyze/0.4_0.4_0.2/au_296155.xlsx","au_296155")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HYPERLINK("./new_k5/query_cmdrels_weight_analyze/0.4_0.4_0.2/au_299975.xlsx","au_299975")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HYPERLINK("./new_k5/query_cmdrels_weight_analyze/0.4_0.4_0.2/au_301096.xlsx","au_301096")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HYPERLINK("./new_k5/query_cmdrels_weight_analyze/0.4_0.4_0.2/au_303593.xlsx","au_303593")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HYPERLINK("./new_k5/query_cmdrels_weight_analyze/0.4_0.4_0.2/au_303849.xlsx","au_303849")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HYPERLINK("./new_k5/query_cmdrels_weight_analyze/0.4_0.4_0.2/au_307541.xlsx","au_307541")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HYPERLINK("./new_k5/query_cmdrels_weight_analyze/0.4_0.4_0.2/au_307688.xlsx","au_307688")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HYPERLINK("./new_k5/query_cmdrels_weight_analyze/0.4_0.4_0.2/au_309047.xlsx","au_309047")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HYPERLINK("./new_k5/query_cmdrels_weight_analyze/0.4_0.4_0.2/au_311558.xlsx","au_311558")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HYPERLINK("./new_k5/query_cmdrels_weight_analyze/0.4_0.4_0.2/au_318973.xlsx","au_318973")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HYPERLINK("./new_k5/query_cmdrels_weight_analyze/0.4_0.4_0.2/au_3205.xlsx","au_3205")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HYPERLINK("./new_k5/query_cmdrels_weight_analyze/0.4_0.4_0.2/au_323131.xlsx","au_323131")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HYPERLINK("./new_k5/query_cmdrels_weight_analyze/0.4_0.4_0.2/au_323392.xlsx","au_323392")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HYPERLINK("./new_k5/query_cmdrels_weight_analyze/0.4_0.4_0.2/au_325368.xlsx","au_325368")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HYPERLINK("./new_k5/query_cmdrels_weight_analyze/0.4_0.4_0.2/au_328162.xlsx","au_328162")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HYPERLINK("./new_k5/query_cmdrels_weight_analyze/0.4_0.4_0.2/au_330148.xlsx","au_330148")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HYPERLINK("./new_k5/query_cmdrels_weight_analyze/0.4_0.4_0.2/au_332315.xlsx","au_332315")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HYPERLINK("./new_k5/query_cmdrels_weight_analyze/0.4_0.4_0.2/au_334081.xlsx","au_334081")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HYPERLINK("./new_k5/query_cmdrels_weight_analyze/0.4_0.4_0.2/au_34077.xlsx","au_34077")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HYPERLINK("./new_k5/query_cmdrels_weight_analyze/0.4_0.4_0.2/au_341428.xlsx","au_341428")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HYPERLINK("./new_k5/query_cmdrels_weight_analyze/0.4_0.4_0.2/au_341584.xlsx","au_341584")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HYPERLINK("./new_k5/query_cmdrels_weight_analyze/0.4_0.4_0.2/au_346864.xlsx","au_346864")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HYPERLINK("./new_k5/query_cmdrels_weight_analyze/0.4_0.4_0.2/au_351765.xlsx","au_351765")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HYPERLINK("./new_k5/query_cmdrels_weight_analyze/0.4_0.4_0.2/au_35922.xlsx","au_35922")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HYPERLINK("./new_k5/query_cmdrels_weight_analyze/0.4_0.4_0.2/au_359856.xlsx","au_359856")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HYPERLINK("./new_k5/query_cmdrels_weight_analyze/0.4_0.4_0.2/au_360423.xlsx","au_360423")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HYPERLINK("./new_k5/query_cmdrels_weight_analyze/0.4_0.4_0.2/au_36287.xlsx","au_36287")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HYPERLINK("./new_k5/query_cmdrels_weight_analyze/0.4_0.4_0.2/au_366742.xlsx","au_366742")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HYPERLINK("./new_k5/query_cmdrels_weight_analyze/0.4_0.4_0.2/au_377937.xlsx","au_377937")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HYPERLINK("./new_k5/query_cmdrels_weight_analyze/0.4_0.4_0.2/au_383997.xlsx","au_383997")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HYPERLINK("./new_k5/query_cmdrels_weight_analyze/0.4_0.4_0.2/au_3883.xlsx","au_3883")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HYPERLINK("./new_k5/query_cmdrels_weight_analyze/0.4_0.4_0.2/au_396883.xlsx","au_396883")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HYPERLINK("./new_k5/query_cmdrels_weight_analyze/0.4_0.4_0.2/au_39760.xlsx","au_39760")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HYPERLINK("./new_k5/query_cmdrels_weight_analyze/0.4_0.4_0.2/au_398818.xlsx","au_398818")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HYPERLINK("./new_k5/query_cmdrels_weight_analyze/0.4_0.4_0.2/au_400807.xlsx","au_400807")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HYPERLINK("./new_k5/query_cmdrels_weight_analyze/0.4_0.4_0.2/au_408611.xlsx","au_408611")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HYPERLINK("./new_k5/query_cmdrels_weight_analyze/0.4_0.4_0.2/au_414737.xlsx","au_414737")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HYPERLINK("./new_k5/query_cmdrels_weight_analyze/0.4_0.4_0.2/au_420722.xlsx","au_420722")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HYPERLINK("./new_k5/query_cmdrels_weight_analyze/0.4_0.4_0.2/au_423942.xlsx","au_423942")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HYPERLINK("./new_k5/query_cmdrels_weight_analyze/0.4_0.4_0.2/au_430382.xlsx","au_430382")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HYPERLINK("./new_k5/query_cmdrels_weight_analyze/0.4_0.4_0.2/au_432836.xlsx","au_432836")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HYPERLINK("./new_k5/query_cmdrels_weight_analyze/0.4_0.4_0.2/au_440326.xlsx","au_440326")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HYPERLINK("./new_k5/query_cmdrels_weight_analyze/0.4_0.4_0.2/au_442914.xlsx","au_442914")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HYPERLINK("./new_k5/query_cmdrels_weight_analyze/0.4_0.4_0.2/au_443227.xlsx","au_443227")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HYPERLINK("./new_k5/query_cmdrels_weight_analyze/0.4_0.4_0.2/au_44534.xlsx","au_44534")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HYPERLINK("./new_k5/query_cmdrels_weight_analyze/0.4_0.4_0.2/au_451805.xlsx","au_451805")</f>
        <v>au_451805</v>
      </c>
      <c r="B133">
        <v>1</v>
      </c>
      <c r="C133">
        <v>0</v>
      </c>
      <c r="D133">
        <v>1</v>
      </c>
      <c r="E133">
        <v>0.5</v>
      </c>
      <c r="F133">
        <v>1</v>
      </c>
      <c r="G133">
        <v>0.5</v>
      </c>
    </row>
    <row r="134" spans="1:7" x14ac:dyDescent="0.15">
      <c r="A134" t="str">
        <f>HYPERLINK("./new_k5/query_cmdrels_weight_analyze/0.4_0.4_0.2/au_464264.xlsx","au_464264")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HYPERLINK("./new_k5/query_cmdrels_weight_analyze/0.4_0.4_0.2/au_468808.xlsx","au_468808")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HYPERLINK("./new_k5/query_cmdrels_weight_analyze/0.4_0.4_0.2/au_469143.xlsx","au_469143")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HYPERLINK("./new_k5/query_cmdrels_weight_analyze/0.4_0.4_0.2/au_470237.xlsx","au_470237")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HYPERLINK("./new_k5/query_cmdrels_weight_analyze/0.4_0.4_0.2/au_473037.xlsx","au_473037")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HYPERLINK("./new_k5/query_cmdrels_weight_analyze/0.4_0.4_0.2/au_48362.xlsx","au_48362")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HYPERLINK("./new_k5/query_cmdrels_weight_analyze/0.4_0.4_0.2/au_488435.xlsx","au_488435")</f>
        <v>au_488435</v>
      </c>
      <c r="B140">
        <v>0</v>
      </c>
      <c r="C140">
        <v>0</v>
      </c>
      <c r="D140">
        <v>0.5</v>
      </c>
      <c r="E140">
        <v>0.33333333333333331</v>
      </c>
      <c r="F140">
        <v>0.5</v>
      </c>
      <c r="G140">
        <v>0.33333333333333331</v>
      </c>
    </row>
    <row r="141" spans="1:7" x14ac:dyDescent="0.15">
      <c r="A141" t="str">
        <f>HYPERLINK("./new_k5/query_cmdrels_weight_analyze/0.4_0.4_0.2/au_493826.xlsx","au_493826")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HYPERLINK("./new_k5/query_cmdrels_weight_analyze/0.4_0.4_0.2/au_502110.xlsx","au_502110")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HYPERLINK("./new_k5/query_cmdrels_weight_analyze/0.4_0.4_0.2/au_50344.xlsx","au_50344")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HYPERLINK("./new_k5/query_cmdrels_weight_analyze/0.4_0.4_0.2/au_511467.xlsx","au_511467")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HYPERLINK("./new_k5/query_cmdrels_weight_analyze/0.4_0.4_0.2/au_513046.xlsx","au_513046")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HYPERLINK("./new_k5/query_cmdrels_weight_analyze/0.4_0.4_0.2/au_517354.xlsx","au_517354")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HYPERLINK("./new_k5/query_cmdrels_weight_analyze/0.4_0.4_0.2/au_522431.xlsx","au_522431")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HYPERLINK("./new_k5/query_cmdrels_weight_analyze/0.4_0.4_0.2/au_52773.xlsx","au_52773")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HYPERLINK("./new_k5/query_cmdrels_weight_analyze/0.4_0.4_0.2/au_528411.xlsx","au_528411")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HYPERLINK("./new_k5/query_cmdrels_weight_analyze/0.4_0.4_0.2/au_53263.xlsx","au_53263")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HYPERLINK("./new_k5/query_cmdrels_weight_analyze/0.4_0.4_0.2/au_53444.xlsx","au_53444")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HYPERLINK("./new_k5/query_cmdrels_weight_analyze/0.4_0.4_0.2/au_538208.xlsx","au_538208")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HYPERLINK("./new_k5/query_cmdrels_weight_analyze/0.4_0.4_0.2/au_53822.xlsx","au_53822")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HYPERLINK("./new_k5/query_cmdrels_weight_analyze/0.4_0.4_0.2/au_539243.xlsx","au_539243")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HYPERLINK("./new_k5/query_cmdrels_weight_analyze/0.4_0.4_0.2/au_558280.xlsx","au_558280")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HYPERLINK("./new_k5/query_cmdrels_weight_analyze/0.4_0.4_0.2/au_558669.xlsx","au_558669")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HYPERLINK("./new_k5/query_cmdrels_weight_analyze/0.4_0.4_0.2/au_55868.xlsx","au_55868")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HYPERLINK("./new_k5/query_cmdrels_weight_analyze/0.4_0.4_0.2/au_561.xlsx","au_561")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HYPERLINK("./new_k5/query_cmdrels_weight_analyze/0.4_0.4_0.2/au_564567.xlsx","au_564567")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HYPERLINK("./new_k5/query_cmdrels_weight_analyze/0.4_0.4_0.2/au_57994.xlsx","au_57994")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HYPERLINK("./new_k5/query_cmdrels_weight_analyze/0.4_0.4_0.2/au_589210.xlsx","au_589210")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HYPERLINK("./new_k5/query_cmdrels_weight_analyze/0.4_0.4_0.2/au_5911.xlsx","au_5911")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HYPERLINK("./new_k5/query_cmdrels_weight_analyze/0.4_0.4_0.2/au_59356.xlsx","au_59356")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HYPERLINK("./new_k5/query_cmdrels_weight_analyze/0.4_0.4_0.2/au_609850.xlsx","au_609850")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HYPERLINK("./new_k5/query_cmdrels_weight_analyze/0.4_0.4_0.2/au_61408.xlsx","au_61408")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HYPERLINK("./new_k5/query_cmdrels_weight_analyze/0.4_0.4_0.2/au_617850.xlsx","au_617850")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HYPERLINK("./new_k5/query_cmdrels_weight_analyze/0.4_0.4_0.2/au_62073.xlsx","au_62073")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HYPERLINK("./new_k5/query_cmdrels_weight_analyze/0.4_0.4_0.2/au_620930.xlsx","au_620930")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HYPERLINK("./new_k5/query_cmdrels_weight_analyze/0.4_0.4_0.2/au_62492.xlsx","au_62492")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HYPERLINK("./new_k5/query_cmdrels_weight_analyze/0.4_0.4_0.2/au_626078.xlsx","au_626078")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HYPERLINK("./new_k5/query_cmdrels_weight_analyze/0.4_0.4_0.2/au_636944.xlsx","au_636944")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HYPERLINK("./new_k5/query_cmdrels_weight_analyze/0.4_0.4_0.2/au_648603.xlsx","au_648603")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HYPERLINK("./new_k5/query_cmdrels_weight_analyze/0.4_0.4_0.2/au_65331.xlsx","au_65331")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HYPERLINK("./new_k5/query_cmdrels_weight_analyze/0.4_0.4_0.2/au_66000.xlsx","au_66000")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HYPERLINK("./new_k5/query_cmdrels_weight_analyze/0.4_0.4_0.2/au_660846.xlsx","au_660846")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HYPERLINK("./new_k5/query_cmdrels_weight_analyze/0.4_0.4_0.2/au_662935.xlsx","au_662935")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HYPERLINK("./new_k5/query_cmdrels_weight_analyze/0.4_0.4_0.2/au_67663.xlsx","au_67663")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HYPERLINK("./new_k5/query_cmdrels_weight_analyze/0.4_0.4_0.2/au_68028.xlsx","au_68028")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HYPERLINK("./new_k5/query_cmdrels_weight_analyze/0.4_0.4_0.2/au_681312.xlsx","au_681312")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HYPERLINK("./new_k5/query_cmdrels_weight_analyze/0.4_0.4_0.2/au_686239.xlsx","au_686239")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HYPERLINK("./new_k5/query_cmdrels_weight_analyze/0.4_0.4_0.2/au_68809.xlsx","au_68809")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HYPERLINK("./new_k5/query_cmdrels_weight_analyze/0.4_0.4_0.2/au_69556.xlsx","au_69556")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HYPERLINK("./new_k5/query_cmdrels_weight_analyze/0.4_0.4_0.2/au_698993.xlsx","au_698993")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HYPERLINK("./new_k5/query_cmdrels_weight_analyze/0.4_0.4_0.2/au_707881.xlsx","au_707881")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HYPERLINK("./new_k5/query_cmdrels_weight_analyze/0.4_0.4_0.2/au_709594.xlsx","au_709594")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HYPERLINK("./new_k5/query_cmdrels_weight_analyze/0.4_0.4_0.2/au_71309.xlsx","au_71309")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HYPERLINK("./new_k5/query_cmdrels_weight_analyze/0.4_0.4_0.2/au_7138.xlsx","au_7138")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HYPERLINK("./new_k5/query_cmdrels_weight_analyze/0.4_0.4_0.2/au_72549.xlsx","au_72549")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HYPERLINK("./new_k5/query_cmdrels_weight_analyze/0.4_0.4_0.2/au_740805.xlsx","au_740805")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HYPERLINK("./new_k5/query_cmdrels_weight_analyze/0.4_0.4_0.2/au_760796.xlsx","au_760796")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HYPERLINK("./new_k5/query_cmdrels_weight_analyze/0.4_0.4_0.2/au_762846.xlsx","au_762846")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HYPERLINK("./new_k5/query_cmdrels_weight_analyze/0.4_0.4_0.2/au_767786.xlsx","au_767786")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HYPERLINK("./new_k5/query_cmdrels_weight_analyze/0.4_0.4_0.2/au_778906.xlsx","au_778906")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HYPERLINK("./new_k5/query_cmdrels_weight_analyze/0.4_0.4_0.2/au_818929.xlsx","au_818929")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HYPERLINK("./new_k5/query_cmdrels_weight_analyze/0.4_0.4_0.2/au_844876.xlsx","au_844876")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HYPERLINK("./new_k5/query_cmdrels_weight_analyze/0.4_0.4_0.2/au_85318.xlsx","au_85318")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HYPERLINK("./new_k5/query_cmdrels_weight_analyze/0.4_0.4_0.2/au_854332.xlsx","au_854332")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HYPERLINK("./new_k5/query_cmdrels_weight_analyze/0.4_0.4_0.2/au_854373.xlsx","au_854373")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HYPERLINK("./new_k5/query_cmdrels_weight_analyze/0.4_0.4_0.2/au_86843.xlsx","au_86843")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HYPERLINK("./new_k5/query_cmdrels_weight_analyze/0.4_0.4_0.2/au_88108.xlsx","au_88108")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HYPERLINK("./new_k5/query_cmdrels_weight_analyze/0.4_0.4_0.2/au_90214.xlsx","au_90214")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HYPERLINK("./new_k5/query_cmdrels_weight_analyze/0.4_0.4_0.2/au_90339.xlsx","au_90339")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HYPERLINK("./new_k5/query_cmdrels_weight_analyze/0.4_0.4_0.2/au_91286.xlsx","au_91286")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HYPERLINK("./new_k5/query_cmdrels_weight_analyze/0.4_0.4_0.2/au_9135.xlsx","au_9135")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HYPERLINK("./new_k5/query_cmdrels_weight_analyze/0.4_0.4_0.2/au_935569.xlsx","au_935569")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HYPERLINK("./new_k5/query_cmdrels_weight_analyze/0.4_0.4_0.2/au_97936.xlsx","au_97936")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HYPERLINK("./new_k5/query_cmdrels_weight_analyze/0.4_0.4_0.2/so_10235778.xlsx","so_10235778")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HYPERLINK("./new_k5/query_cmdrels_weight_analyze/0.4_0.4_0.2/so_1045910.xlsx","so_1045910")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HYPERLINK("./new_k5/query_cmdrels_weight_analyze/0.4_0.4_0.2/so_10557360.xlsx","so_10557360")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HYPERLINK("./new_k5/query_cmdrels_weight_analyze/0.4_0.4_0.2/so_1058047.xlsx","so_1058047")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HYPERLINK("./new_k5/query_cmdrels_weight_analyze/0.4_0.4_0.2/so_10829402.xlsx","so_10829402")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HYPERLINK("./new_k5/query_cmdrels_weight_analyze/0.4_0.4_0.2/so_1088098.xlsx","so_1088098")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HYPERLINK("./new_k5/query_cmdrels_weight_analyze/0.4_0.4_0.2/so_10990949.xlsx","so_10990949")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HYPERLINK("./new_k5/query_cmdrels_weight_analyze/0.4_0.4_0.2/so_11211705.xlsx","so_11211705")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HYPERLINK("./new_k5/query_cmdrels_weight_analyze/0.4_0.4_0.2/so_112932.xlsx","so_112932")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HYPERLINK("./new_k5/query_cmdrels_weight_analyze/0.4_0.4_0.2/so_11392189.xlsx","so_11392189")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HYPERLINK("./new_k5/query_cmdrels_weight_analyze/0.4_0.4_0.2/so_1183183.xlsx","so_1183183")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HYPERLINK("./new_k5/query_cmdrels_weight_analyze/0.4_0.4_0.2/so_1194882.xlsx","so_1194882")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HYPERLINK("./new_k5/query_cmdrels_weight_analyze/0.4_0.4_0.2/so_12120935.xlsx","so_12120935")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HYPERLINK("./new_k5/query_cmdrels_weight_analyze/0.4_0.4_0.2/so_12313384.xlsx","so_12313384")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HYPERLINK("./new_k5/query_cmdrels_weight_analyze/0.4_0.4_0.2/so_12392598.xlsx","so_12392598")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HYPERLINK("./new_k5/query_cmdrels_weight_analyze/0.4_0.4_0.2/so_1241801.xlsx","so_1241801")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HYPERLINK("./new_k5/query_cmdrels_weight_analyze/0.4_0.4_0.2/so_12522269.xlsx","so_12522269")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HYPERLINK("./new_k5/query_cmdrels_weight_analyze/0.4_0.4_0.2/so_1293907.xlsx","so_1293907")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HYPERLINK("./new_k5/query_cmdrels_weight_analyze/0.4_0.4_0.2/so_13428910.xlsx","so_13428910")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HYPERLINK("./new_k5/query_cmdrels_weight_analyze/0.4_0.4_0.2/so_135688.xlsx","so_135688")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HYPERLINK("./new_k5/query_cmdrels_weight_analyze/0.4_0.4_0.2/so_13778273.xlsx","so_13778273")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HYPERLINK("./new_k5/query_cmdrels_weight_analyze/0.4_0.4_0.2/so_1405611.xlsx","so_1405611")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HYPERLINK("./new_k5/query_cmdrels_weight_analyze/0.4_0.4_0.2/so_14300794.xlsx","so_14300794")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HYPERLINK("./new_k5/query_cmdrels_weight_analyze/0.4_0.4_0.2/so_143791.xlsx","so_143791")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HYPERLINK("./new_k5/query_cmdrels_weight_analyze/0.4_0.4_0.2/so_14750650.xlsx","so_14750650")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HYPERLINK("./new_k5/query_cmdrels_weight_analyze/0.4_0.4_0.2/so_14978411.xlsx","so_14978411")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HYPERLINK("./new_k5/query_cmdrels_weight_analyze/0.4_0.4_0.2/so_15236308.xlsx","so_15236308")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HYPERLINK("./new_k5/query_cmdrels_weight_analyze/0.4_0.4_0.2/so_15286947.xlsx","so_15286947")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HYPERLINK("./new_k5/query_cmdrels_weight_analyze/0.4_0.4_0.2/so_15402770.xlsx","so_15402770")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HYPERLINK("./new_k5/query_cmdrels_weight_analyze/0.4_0.4_0.2/so_1570262.xlsx","so_1570262")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HYPERLINK("./new_k5/query_cmdrels_weight_analyze/0.4_0.4_0.2/so_1583219.xlsx","so_1583219")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HYPERLINK("./new_k5/query_cmdrels_weight_analyze/0.4_0.4_0.2/so_15872543.xlsx","so_15872543")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HYPERLINK("./new_k5/query_cmdrels_weight_analyze/0.4_0.4_0.2/so_16038087.xlsx","so_16038087")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HYPERLINK("./new_k5/query_cmdrels_weight_analyze/0.4_0.4_0.2/so_16212656.xlsx","so_16212656")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HYPERLINK("./new_k5/query_cmdrels_weight_analyze/0.4_0.4_0.2/so_16575419.xlsx","so_16575419")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HYPERLINK("./new_k5/query_cmdrels_weight_analyze/0.4_0.4_0.2/so_17582768.xlsx","so_17582768")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HYPERLINK("./new_k5/query_cmdrels_weight_analyze/0.4_0.4_0.2/so_17607612.xlsx","so_17607612")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HYPERLINK("./new_k5/query_cmdrels_weight_analyze/0.4_0.4_0.2/so_17829785.xlsx","so_17829785")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HYPERLINK("./new_k5/query_cmdrels_weight_analyze/0.4_0.4_0.2/so_1839841.xlsx","so_1839841")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HYPERLINK("./new_k5/query_cmdrels_weight_analyze/0.4_0.4_0.2/so_18468716.xlsx","so_18468716")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HYPERLINK("./new_k5/query_cmdrels_weight_analyze/0.4_0.4_0.2/so_19196105.xlsx","so_19196105")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HYPERLINK("./new_k5/query_cmdrels_weight_analyze/0.4_0.4_0.2/so_19482123.xlsx","so_19482123")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HYPERLINK("./new_k5/query_cmdrels_weight_analyze/0.4_0.4_0.2/so_1975849.xlsx","so_1975849")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HYPERLINK("./new_k5/query_cmdrels_weight_analyze/0.4_0.4_0.2/so_212528.xlsx","so_212528")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HYPERLINK("./new_k5/query_cmdrels_weight_analyze/0.4_0.4_0.2/so_21620406.xlsx","so_21620406")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HYPERLINK("./new_k5/query_cmdrels_weight_analyze/0.4_0.4_0.2/so_23509348.xlsx","so_23509348")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HYPERLINK("./new_k5/query_cmdrels_weight_analyze/0.4_0.4_0.2/so_24058544.xlsx","so_24058544")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HYPERLINK("./new_k5/query_cmdrels_weight_analyze/0.4_0.4_0.2/so_24283097.xlsx","so_24283097")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HYPERLINK("./new_k5/query_cmdrels_weight_analyze/0.4_0.4_0.2/so_26256279.xlsx","so_26256279")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HYPERLINK("./new_k5/query_cmdrels_weight_analyze/0.4_0.4_0.2/so_26331651.xlsx","so_26331651")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HYPERLINK("./new_k5/query_cmdrels_weight_analyze/0.4_0.4_0.2/so_26988262.xlsx","so_26988262")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HYPERLINK("./new_k5/query_cmdrels_weight_analyze/0.4_0.4_0.2/so_27238411.xlsx","so_27238411")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HYPERLINK("./new_k5/query_cmdrels_weight_analyze/0.4_0.4_0.2/so_27943059.xlsx","so_27943059")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HYPERLINK("./new_k5/query_cmdrels_weight_analyze/0.4_0.4_0.2/so_28869004.xlsx","so_28869004")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HYPERLINK("./new_k5/query_cmdrels_weight_analyze/0.4_0.4_0.2/so_2973624.xlsx","so_2973624")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HYPERLINK("./new_k5/query_cmdrels_weight_analyze/0.4_0.4_0.2/so_30177455.xlsx","so_30177455")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HYPERLINK("./new_k5/query_cmdrels_weight_analyze/0.4_0.4_0.2/so_30251889.xlsx","so_30251889")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HYPERLINK("./new_k5/query_cmdrels_weight_analyze/0.4_0.4_0.2/so_305035.xlsx","so_305035")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HYPERLINK("./new_k5/query_cmdrels_weight_analyze/0.4_0.4_0.2/so_36249744.xlsx","so_36249744")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HYPERLINK("./new_k5/query_cmdrels_weight_analyze/0.4_0.4_0.2/so_3643848.xlsx","so_3643848")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HYPERLINK("./new_k5/query_cmdrels_weight_analyze/0.4_0.4_0.2/so_3667329.xlsx","so_3667329")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HYPERLINK("./new_k5/query_cmdrels_weight_analyze/0.4_0.4_0.2/so_369758.xlsx","so_369758")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HYPERLINK("./new_k5/query_cmdrels_weight_analyze/0.4_0.4_0.2/so_3756323.xlsx","so_3756323")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HYPERLINK("./new_k5/query_cmdrels_weight_analyze/0.4_0.4_0.2/so_3767267.xlsx","so_3767267")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HYPERLINK("./new_k5/query_cmdrels_weight_analyze/0.4_0.4_0.2/so_3833578.xlsx","so_3833578")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HYPERLINK("./new_k5/query_cmdrels_weight_analyze/0.4_0.4_0.2/so_3891076.xlsx","so_3891076")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HYPERLINK("./new_k5/query_cmdrels_weight_analyze/0.4_0.4_0.2/so_3963085.xlsx","so_3963085")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HYPERLINK("./new_k5/query_cmdrels_weight_analyze/0.4_0.4_0.2/so_4325216.xlsx","so_4325216")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HYPERLINK("./new_k5/query_cmdrels_weight_analyze/0.4_0.4_0.2/so_448005.xlsx","so_448005")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HYPERLINK("./new_k5/query_cmdrels_weight_analyze/0.4_0.4_0.2/so_4921879.xlsx","so_4921879")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HYPERLINK("./new_k5/query_cmdrels_weight_analyze/0.4_0.4_0.2/so_4922943.xlsx","so_4922943")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HYPERLINK("./new_k5/query_cmdrels_weight_analyze/0.4_0.4_0.2/so_5119946.xlsx","so_5119946")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HYPERLINK("./new_k5/query_cmdrels_weight_analyze/0.4_0.4_0.2/so_5164985.xlsx","so_5164985")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HYPERLINK("./new_k5/query_cmdrels_weight_analyze/0.4_0.4_0.2/so_5306153.xlsx","so_5306153")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HYPERLINK("./new_k5/query_cmdrels_weight_analyze/0.4_0.4_0.2/so_5566310.xlsx","so_5566310")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HYPERLINK("./new_k5/query_cmdrels_weight_analyze/0.4_0.4_0.2/so_5927369.xlsx","so_5927369")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HYPERLINK("./new_k5/query_cmdrels_weight_analyze/0.4_0.4_0.2/so_5947742.xlsx","so_5947742")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HYPERLINK("./new_k5/query_cmdrels_weight_analyze/0.4_0.4_0.2/so_614795.xlsx","so_614795")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HYPERLINK("./new_k5/query_cmdrels_weight_analyze/0.4_0.4_0.2/so_6207573.xlsx","so_6207573")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HYPERLINK("./new_k5/query_cmdrels_weight_analyze/0.4_0.4_0.2/so_6283167.xlsx","so_6283167")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HYPERLINK("./new_k5/query_cmdrels_weight_analyze/0.4_0.4_0.2/so_6329505.xlsx","so_6329505")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HYPERLINK("./new_k5/query_cmdrels_weight_analyze/0.4_0.4_0.2/so_6423532.xlsx","so_6423532")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HYPERLINK("./new_k5/query_cmdrels_weight_analyze/0.4_0.4_0.2/so_669438.xlsx","so_669438")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HYPERLINK("./new_k5/query_cmdrels_weight_analyze/0.4_0.4_0.2/so_7052875.xlsx","so_7052875")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HYPERLINK("./new_k5/query_cmdrels_weight_analyze/0.4_0.4_0.2/so_7221757.xlsx","so_7221757")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HYPERLINK("./new_k5/query_cmdrels_weight_analyze/0.4_0.4_0.2/so_750604.xlsx","so_750604")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HYPERLINK("./new_k5/query_cmdrels_weight_analyze/0.4_0.4_0.2/so_7575267.xlsx","so_7575267")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HYPERLINK("./new_k5/query_cmdrels_weight_analyze/0.4_0.4_0.2/so_7698488.xlsx","so_7698488")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HYPERLINK("./new_k5/query_cmdrels_weight_analyze/0.4_0.4_0.2/so_801095.xlsx","so_801095")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HYPERLINK("./new_k5/query_cmdrels_weight_analyze/0.4_0.4_0.2/so_8249705.xlsx","so_8249705")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HYPERLINK("./new_k5/query_cmdrels_weight_analyze/0.4_0.4_0.2/so_8423541.xlsx","so_8423541")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HYPERLINK("./new_k5/query_cmdrels_weight_analyze/0.4_0.4_0.2/so_8654051.xlsx","so_8654051")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HYPERLINK("./new_k5/query_cmdrels_weight_analyze/0.4_0.4_0.2/so_890262.xlsx","so_890262")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HYPERLINK("./new_k5/query_cmdrels_weight_analyze/0.4_0.4_0.2/so_893585.xlsx","so_893585")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HYPERLINK("./new_k5/query_cmdrels_weight_analyze/0.4_0.4_0.2/so_9223460.xlsx","so_9223460")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HYPERLINK("./new_k5/query_cmdrels_weight_analyze/0.4_0.4_0.2/so_9245638.xlsx","so_9245638")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HYPERLINK("./new_k5/query_cmdrels_weight_analyze/0.4_0.4_0.2/so_9304953.xlsx","so_9304953")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HYPERLINK("./new_k5/query_cmdrels_weight_analyze/0.4_0.4_0.2/so_9361816.xlsx","so_9361816")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HYPERLINK("./new_k5/query_cmdrels_weight_analyze/0.4_0.4_0.2/su_116617.xlsx","su_116617")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HYPERLINK("./new_k5/query_cmdrels_weight_analyze/0.4_0.4_0.2/su_120045.xlsx","su_120045")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HYPERLINK("./new_k5/query_cmdrels_weight_analyze/0.4_0.4_0.2/su_127863.xlsx","su_127863")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HYPERLINK("./new_k5/query_cmdrels_weight_analyze/0.4_0.4_0.2/su_135498.xlsx","su_135498")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HYPERLINK("./new_k5/query_cmdrels_weight_analyze/0.4_0.4_0.2/su_147027.xlsx","su_147027")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HYPERLINK("./new_k5/query_cmdrels_weight_analyze/0.4_0.4_0.2/su_151911.xlsx","su_151911")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HYPERLINK("./new_k5/query_cmdrels_weight_analyze/0.4_0.4_0.2/su_153415.xlsx","su_153415")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HYPERLINK("./new_k5/query_cmdrels_weight_analyze/0.4_0.4_0.2/su_156189.xlsx","su_156189")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HYPERLINK("./new_k5/query_cmdrels_weight_analyze/0.4_0.4_0.2/su_161531.xlsx","su_161531")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HYPERLINK("./new_k5/query_cmdrels_weight_analyze/0.4_0.4_0.2/su_204209.xlsx","su_204209")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HYPERLINK("./new_k5/query_cmdrels_weight_analyze/0.4_0.4_0.2/su_214390.xlsx","su_214390")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HYPERLINK("./new_k5/query_cmdrels_weight_analyze/0.4_0.4_0.2/su_215483.xlsx","su_215483")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HYPERLINK("./new_k5/query_cmdrels_weight_analyze/0.4_0.4_0.2/su_215504.xlsx","su_215504")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HYPERLINK("./new_k5/query_cmdrels_weight_analyze/0.4_0.4_0.2/su_227385.xlsx","su_227385")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HYPERLINK("./new_k5/query_cmdrels_weight_analyze/0.4_0.4_0.2/su_273254.xlsx","su_273254")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HYPERLINK("./new_k5/query_cmdrels_weight_analyze/0.4_0.4_0.2/su_294161.xlsx","su_294161")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HYPERLINK("./new_k5/query_cmdrels_weight_analyze/0.4_0.4_0.2/su_302396.xlsx","su_302396")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HYPERLINK("./new_k5/query_cmdrels_weight_analyze/0.4_0.4_0.2/su_303981.xlsx","su_303981")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HYPERLINK("./new_k5/query_cmdrels_weight_analyze/0.4_0.4_0.2/su_305128.xlsx","su_305128")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HYPERLINK("./new_k5/query_cmdrels_weight_analyze/0.4_0.4_0.2/su_31512.xlsx","su_31512")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HYPERLINK("./new_k5/query_cmdrels_weight_analyze/0.4_0.4_0.2/su_380520.xlsx","su_380520")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HYPERLINK("./new_k5/query_cmdrels_weight_analyze/0.4_0.4_0.2/su_38981.xlsx","su_38981")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HYPERLINK("./new_k5/query_cmdrels_weight_analyze/0.4_0.4_0.2/su_437330.xlsx","su_437330")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HYPERLINK("./new_k5/query_cmdrels_weight_analyze/0.4_0.4_0.2/su_441379.xlsx","su_441379")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HYPERLINK("./new_k5/query_cmdrels_weight_analyze/0.4_0.4_0.2/su_462788.xlsx","su_462788")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HYPERLINK("./new_k5/query_cmdrels_weight_analyze/0.4_0.4_0.2/su_626606.xlsx","su_626606")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HYPERLINK("./new_k5/query_cmdrels_weight_analyze/0.4_0.4_0.2/su_634469.xlsx","su_634469")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HYPERLINK("./new_k5/query_cmdrels_weight_analyze/0.4_0.4_0.2/su_638616.xlsx","su_638616")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HYPERLINK("./new_k5/query_cmdrels_weight_analyze/0.4_0.4_0.2/su_678113.xlsx","su_678113")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HYPERLINK("./new_k5/query_cmdrels_weight_analyze/0.4_0.4_0.2/su_686394.xlsx","su_686394")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HYPERLINK("./new_k5/query_cmdrels_weight_analyze/0.4_0.4_0.2/su_716795.xlsx","su_716795")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HYPERLINK("./new_k5/query_cmdrels_weight_analyze/0.4_0.4_0.2/su_758463.xlsx","su_758463")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HYPERLINK("./new_k5/query_cmdrels_weight_analyze/0.4_0.4_0.2/su_766437.xlsx","su_766437")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HYPERLINK("./new_k5/query_cmdrels_weight_analyze/0.4_0.4_0.2/su_904001.xlsx","su_904001")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HYPERLINK("./new_k5/query_cmdrels_weight_analyze/0.4_0.4_0.2/ul_100959.xlsx","ul_100959")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HYPERLINK("./new_k5/query_cmdrels_weight_analyze/0.4_0.4_0.2/ul_101073.xlsx","ul_101073")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HYPERLINK("./new_k5/query_cmdrels_weight_analyze/0.4_0.4_0.2/ul_101237.xlsx","ul_101237")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HYPERLINK("./new_k5/query_cmdrels_weight_analyze/0.4_0.4_0.2/ul_102752.xlsx","ul_102752")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HYPERLINK("./new_k5/query_cmdrels_weight_analyze/0.4_0.4_0.2/ul_108174.xlsx","ul_108174")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HYPERLINK("./new_k5/query_cmdrels_weight_analyze/0.4_0.4_0.2/ul_109536.xlsx","ul_109536")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HYPERLINK("./new_k5/query_cmdrels_weight_analyze/0.4_0.4_0.2/ul_112050.xlsx","ul_112050")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HYPERLINK("./new_k5/query_cmdrels_weight_analyze/0.4_0.4_0.2/ul_116070.xlsx","ul_116070")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HYPERLINK("./new_k5/query_cmdrels_weight_analyze/0.4_0.4_0.2/ul_11851.xlsx","ul_11851")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HYPERLINK("./new_k5/query_cmdrels_weight_analyze/0.4_0.4_0.2/ul_119126.xlsx","ul_119126")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HYPERLINK("./new_k5/query_cmdrels_weight_analyze/0.4_0.4_0.2/ul_121718.xlsx","ul_121718")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HYPERLINK("./new_k5/query_cmdrels_weight_analyze/0.4_0.4_0.2/ul_12227.xlsx","ul_12227")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HYPERLINK("./new_k5/query_cmdrels_weight_analyze/0.4_0.4_0.2/ul_12453.xlsx","ul_12453")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HYPERLINK("./new_k5/query_cmdrels_weight_analyze/0.4_0.4_0.2/ul_12535.xlsx","ul_12535")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HYPERLINK("./new_k5/query_cmdrels_weight_analyze/0.4_0.4_0.2/ul_127066.xlsx","ul_127066")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HYPERLINK("./new_k5/query_cmdrels_weight_analyze/0.4_0.4_0.2/ul_128953.xlsx","ul_128953")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HYPERLINK("./new_k5/query_cmdrels_weight_analyze/0.4_0.4_0.2/ul_134829.xlsx","ul_134829")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HYPERLINK("./new_k5/query_cmdrels_weight_analyze/0.4_0.4_0.2/ul_136371.xlsx","ul_136371")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HYPERLINK("./new_k5/query_cmdrels_weight_analyze/0.4_0.4_0.2/ul_136884.xlsx","ul_136884")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HYPERLINK("./new_k5/query_cmdrels_weight_analyze/0.4_0.4_0.2/ul_138398.xlsx","ul_138398")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HYPERLINK("./new_k5/query_cmdrels_weight_analyze/0.4_0.4_0.2/ul_139271.xlsx","ul_139271")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HYPERLINK("./new_k5/query_cmdrels_weight_analyze/0.4_0.4_0.2/ul_140482.xlsx","ul_140482")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HYPERLINK("./new_k5/query_cmdrels_weight_analyze/0.4_0.4_0.2/ul_14191.xlsx","ul_14191")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HYPERLINK("./new_k5/query_cmdrels_weight_analyze/0.4_0.4_0.2/ul_145929.xlsx","ul_145929")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HYPERLINK("./new_k5/query_cmdrels_weight_analyze/0.4_0.4_0.2/ul_148985.xlsx","ul_148985")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HYPERLINK("./new_k5/query_cmdrels_weight_analyze/0.4_0.4_0.2/ul_15405.xlsx","ul_15405")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HYPERLINK("./new_k5/query_cmdrels_weight_analyze/0.4_0.4_0.2/ul_155551.xlsx","ul_155551")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HYPERLINK("./new_k5/query_cmdrels_weight_analyze/0.4_0.4_0.2/ul_159672.xlsx","ul_159672")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HYPERLINK("./new_k5/query_cmdrels_weight_analyze/0.4_0.4_0.2/ul_163845.xlsx","ul_163845")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HYPERLINK("./new_k5/query_cmdrels_weight_analyze/0.4_0.4_0.2/ul_16407.xlsx","ul_16407")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HYPERLINK("./new_k5/query_cmdrels_weight_analyze/0.4_0.4_0.2/ul_166558.xlsx","ul_166558")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HYPERLINK("./new_k5/query_cmdrels_weight_analyze/0.4_0.4_0.2/ul_171314.xlsx","ul_171314")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HYPERLINK("./new_k5/query_cmdrels_weight_analyze/0.4_0.4_0.2/ul_182032.xlsx","ul_182032")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HYPERLINK("./new_k5/query_cmdrels_weight_analyze/0.4_0.4_0.2/ul_19344.xlsx","ul_19344")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HYPERLINK("./new_k5/query_cmdrels_weight_analyze/0.4_0.4_0.2/ul_19369.xlsx","ul_19369")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HYPERLINK("./new_k5/query_cmdrels_weight_analyze/0.4_0.4_0.2/ul_19485.xlsx","ul_19485")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HYPERLINK("./new_k5/query_cmdrels_weight_analyze/0.4_0.4_0.2/ul_20370.xlsx","ul_20370")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HYPERLINK("./new_k5/query_cmdrels_weight_analyze/0.4_0.4_0.2/ul_211817.xlsx","ul_211817")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HYPERLINK("./new_k5/query_cmdrels_weight_analyze/0.4_0.4_0.2/ul_212925.xlsx","ul_212925")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HYPERLINK("./new_k5/query_cmdrels_weight_analyze/0.4_0.4_0.2/ul_21471.xlsx","ul_21471")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HYPERLINK("./new_k5/query_cmdrels_weight_analyze/0.4_0.4_0.2/ul_22545.xlsx","ul_22545")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HYPERLINK("./new_k5/query_cmdrels_weight_analyze/0.4_0.4_0.2/ul_230481.xlsx","ul_230481")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HYPERLINK("./new_k5/query_cmdrels_weight_analyze/0.4_0.4_0.2/ul_230673.xlsx","ul_230673")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HYPERLINK("./new_k5/query_cmdrels_weight_analyze/0.4_0.4_0.2/ul_230800.xlsx","ul_230800")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HYPERLINK("./new_k5/query_cmdrels_weight_analyze/0.4_0.4_0.2/ul_232384.xlsx","ul_232384")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HYPERLINK("./new_k5/query_cmdrels_weight_analyze/0.4_0.4_0.2/ul_24441.xlsx","ul_24441")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HYPERLINK("./new_k5/query_cmdrels_weight_analyze/0.4_0.4_0.2/ul_246535.xlsx","ul_246535")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HYPERLINK("./new_k5/query_cmdrels_weight_analyze/0.4_0.4_0.2/ul_259791.xlsx","ul_259791")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HYPERLINK("./new_k5/query_cmdrels_weight_analyze/0.4_0.4_0.2/ul_273971.xlsx","ul_273971")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HYPERLINK("./new_k5/query_cmdrels_weight_analyze/0.4_0.4_0.2/ul_28553.xlsx","ul_28553")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HYPERLINK("./new_k5/query_cmdrels_weight_analyze/0.4_0.4_0.2/ul_288521.xlsx","ul_288521")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HYPERLINK("./new_k5/query_cmdrels_weight_analyze/0.4_0.4_0.2/ul_32290.xlsx","ul_32290")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HYPERLINK("./new_k5/query_cmdrels_weight_analyze/0.4_0.4_0.2/ul_328882.xlsx","ul_328882")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HYPERLINK("./new_k5/query_cmdrels_weight_analyze/0.4_0.4_0.2/ul_35131.xlsx","ul_35131")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HYPERLINK("./new_k5/query_cmdrels_weight_analyze/0.4_0.4_0.2/ul_35333.xlsx","ul_35333")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HYPERLINK("./new_k5/query_cmdrels_weight_analyze/0.4_0.4_0.2/ul_35711.xlsx","ul_35711")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HYPERLINK("./new_k5/query_cmdrels_weight_analyze/0.4_0.4_0.2/ul_3575.xlsx","ul_3575")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HYPERLINK("./new_k5/query_cmdrels_weight_analyze/0.4_0.4_0.2/ul_35832.xlsx","ul_35832")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HYPERLINK("./new_k5/query_cmdrels_weight_analyze/0.4_0.4_0.2/ul_370318.xlsx","ul_370318")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HYPERLINK("./new_k5/query_cmdrels_weight_analyze/0.4_0.4_0.2/ul_37329.xlsx","ul_37329")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HYPERLINK("./new_k5/query_cmdrels_weight_analyze/0.4_0.4_0.2/ul_38209.xlsx","ul_38209")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HYPERLINK("./new_k5/query_cmdrels_weight_analyze/0.4_0.4_0.2/ul_41246.xlsx","ul_41246")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HYPERLINK("./new_k5/query_cmdrels_weight_analyze/0.4_0.4_0.2/ul_41362.xlsx","ul_41362")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HYPERLINK("./new_k5/query_cmdrels_weight_analyze/0.4_0.4_0.2/ul_48200.xlsx","ul_48200")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HYPERLINK("./new_k5/query_cmdrels_weight_analyze/0.4_0.4_0.2/ul_50098.xlsx","ul_50098")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HYPERLINK("./new_k5/query_cmdrels_weight_analyze/0.4_0.4_0.2/ul_50785.xlsx","ul_50785")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HYPERLINK("./new_k5/query_cmdrels_weight_analyze/0.4_0.4_0.2/ul_5085.xlsx","ul_5085")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HYPERLINK("./new_k5/query_cmdrels_weight_analyze/0.4_0.4_0.2/ul_53737.xlsx","ul_53737")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HYPERLINK("./new_k5/query_cmdrels_weight_analyze/0.4_0.4_0.2/ul_55125.xlsx","ul_55125")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HYPERLINK("./new_k5/query_cmdrels_weight_analyze/0.4_0.4_0.2/ul_56453.xlsx","ul_56453")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HYPERLINK("./new_k5/query_cmdrels_weight_analyze/0.4_0.4_0.2/ul_63648.xlsx","ul_63648")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HYPERLINK("./new_k5/query_cmdrels_weight_analyze/0.4_0.4_0.2/ul_6402.xlsx","ul_6402")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HYPERLINK("./new_k5/query_cmdrels_weight_analyze/0.4_0.4_0.2/ul_65106.xlsx","ul_65106")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HYPERLINK("./new_k5/query_cmdrels_weight_analyze/0.4_0.4_0.2/ul_65932.xlsx","ul_65932")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HYPERLINK("./new_k5/query_cmdrels_weight_analyze/0.4_0.4_0.2/ul_6596.xlsx","ul_6596")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HYPERLINK("./new_k5/query_cmdrels_weight_analyze/0.4_0.4_0.2/ul_67503.xlsx","ul_67503")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HYPERLINK("./new_k5/query_cmdrels_weight_analyze/0.4_0.4_0.2/ul_67592.xlsx","ul_67592")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HYPERLINK("./new_k5/query_cmdrels_weight_analyze/0.4_0.4_0.2/ul_70581.xlsx","ul_70581")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HYPERLINK("./new_k5/query_cmdrels_weight_analyze/0.4_0.4_0.2/ul_70614.xlsx","ul_70614")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HYPERLINK("./new_k5/query_cmdrels_weight_analyze/0.4_0.4_0.2/ul_71465.xlsx","ul_71465")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HYPERLINK("./new_k5/query_cmdrels_weight_analyze/0.4_0.4_0.2/ul_7226.xlsx","ul_7226")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HYPERLINK("./new_k5/query_cmdrels_weight_analyze/0.4_0.4_0.2/ul_78182.xlsx","ul_78182")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HYPERLINK("./new_k5/query_cmdrels_weight_analyze/0.4_0.4_0.2/ul_79678.xlsx","ul_79678")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HYPERLINK("./new_k5/query_cmdrels_weight_analyze/0.4_0.4_0.2/ul_79702.xlsx","ul_79702")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HYPERLINK("./new_k5/query_cmdrels_weight_analyze/0.4_0.4_0.2/ul_83593.xlsx","ul_83593")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HYPERLINK("./new_k5/query_cmdrels_weight_analyze/0.4_0.4_0.2/ul_84381.xlsx","ul_84381")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HYPERLINK("./new_k5/query_cmdrels_weight_analyze/0.4_0.4_0.2/ul_85180.xlsx","ul_85180")</f>
        <v>ul_85180</v>
      </c>
      <c r="B425">
        <v>0</v>
      </c>
      <c r="C425">
        <v>0</v>
      </c>
      <c r="D425">
        <v>0.5</v>
      </c>
      <c r="E425">
        <v>0.5</v>
      </c>
      <c r="F425">
        <v>0.5</v>
      </c>
      <c r="G425">
        <v>0.5</v>
      </c>
    </row>
    <row r="426" spans="1:7" x14ac:dyDescent="0.15">
      <c r="A426" t="str">
        <f>HYPERLINK("./new_k5/query_cmdrels_weight_analyze/0.4_0.4_0.2/ul_86071.xlsx","ul_86071")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HYPERLINK("./new_k5/query_cmdrels_weight_analyze/0.4_0.4_0.2/ul_86729.xlsx","ul_86729")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HYPERLINK("./new_k5/query_cmdrels_weight_analyze/0.4_0.4_0.2/ul_88824.xlsx","ul_88824")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HYPERLINK("./new_k5/query_cmdrels_weight_analyze/0.4_0.4_0.2/ul_8945.xlsx","ul_8945")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HYPERLINK("./new_k5/query_cmdrels_weight_analyze/0.4_0.4_0.2/ul_89933.xlsx","ul_89933")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HYPERLINK("./new_k5/query_cmdrels_weight_analyze/0.4_0.4_0.2/ul_91297.xlsx","ul_91297")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HYPERLINK("./new_k5/query_cmdrels_weight_analyze/0.4_0.4_0.2/ul_9252.xlsx","ul_9252")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HYPERLINK("./new_k5/query_cmdrels_weight_analyze/0.4_0.4_0.2/ul_92560.xlsx","ul_92560")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HYPERLINK("./new_k5/query_cmdrels_weight_analyze/0.4_0.4_0.2/ul_92799.xlsx","ul_92799")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HYPERLINK("./new_k5/query_cmdrels_weight_analyze/0.4_0.4_0.2/ul_93139.xlsx","ul_93139")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HYPERLINK("./new_k5/query_cmdrels_weight_analyze/0.4_0.4_0.2/ul_98461.xlsx","ul_98461")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HYPERLINK("./new_k5/query_cmdrels_weight_analyze/0.4_0.5_0.1/au_102733.xlsx","au_102733")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HYPERLINK("./new_k5/query_cmdrels_weight_analyze/0.4_0.5_0.1/au_1029436.xlsx","au_1029436")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HYPERLINK("./new_k5/query_cmdrels_weight_analyze/0.4_0.5_0.1/au_1029502.xlsx","au_1029502")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HYPERLINK("./new_k5/query_cmdrels_weight_analyze/0.4_0.5_0.1/au_1029531.xlsx","au_1029531")</f>
        <v>au_1029531</v>
      </c>
      <c r="B6">
        <v>1</v>
      </c>
      <c r="C6">
        <v>0</v>
      </c>
      <c r="D6">
        <v>1</v>
      </c>
      <c r="E6">
        <v>0.5</v>
      </c>
      <c r="F6">
        <v>1</v>
      </c>
      <c r="G6">
        <v>0.5</v>
      </c>
    </row>
    <row r="7" spans="1:7" x14ac:dyDescent="0.15">
      <c r="A7" t="str">
        <f>HYPERLINK("./new_k5/query_cmdrels_weight_analyze/0.4_0.5_0.1/au_104542.xlsx","au_104542")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HYPERLINK("./new_k5/query_cmdrels_weight_analyze/0.4_0.5_0.1/au_109070.xlsx","au_109070")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HYPERLINK("./new_k5/query_cmdrels_weight_analyze/0.4_0.5_0.1/au_109381.xlsx","au_109381")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HYPERLINK("./new_k5/query_cmdrels_weight_analyze/0.4_0.5_0.1/au_110477.xlsx","au_110477")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HYPERLINK("./new_k5/query_cmdrels_weight_analyze/0.4_0.5_0.1/au_111678.xlsx","au_111678")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HYPERLINK("./new_k5/query_cmdrels_weight_analyze/0.4_0.5_0.1/au_112512.xlsx","au_112512")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HYPERLINK("./new_k5/query_cmdrels_weight_analyze/0.4_0.5_0.1/au_115369.xlsx","au_115369")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HYPERLINK("./new_k5/query_cmdrels_weight_analyze/0.4_0.5_0.1/au_11789.xlsx","au_11789")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HYPERLINK("./new_k5/query_cmdrels_weight_analyze/0.4_0.5_0.1/au_117950.xlsx","au_117950")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HYPERLINK("./new_k5/query_cmdrels_weight_analyze/0.4_0.5_0.1/au_122113.xlsx","au_122113")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HYPERLINK("./new_k5/query_cmdrels_weight_analyze/0.4_0.5_0.1/au_123798.xlsx","au_123798")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HYPERLINK("./new_k5/query_cmdrels_weight_analyze/0.4_0.5_0.1/au_125257.xlsx","au_125257")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HYPERLINK("./new_k5/query_cmdrels_weight_analyze/0.4_0.5_0.1/au_126153.xlsx","au_126153")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HYPERLINK("./new_k5/query_cmdrels_weight_analyze/0.4_0.5_0.1/au_127326.xlsx","au_127326")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HYPERLINK("./new_k5/query_cmdrels_weight_analyze/0.4_0.5_0.1/au_128463.xlsx","au_128463")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HYPERLINK("./new_k5/query_cmdrels_weight_analyze/0.4_0.5_0.1/au_130393.xlsx","au_130393")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HYPERLINK("./new_k5/query_cmdrels_weight_analyze/0.4_0.5_0.1/au_131570.xlsx","au_131570")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HYPERLINK("./new_k5/query_cmdrels_weight_analyze/0.4_0.5_0.1/au_133318.xlsx","au_133318")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HYPERLINK("./new_k5/query_cmdrels_weight_analyze/0.4_0.5_0.1/au_133343.xlsx","au_133343")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HYPERLINK("./new_k5/query_cmdrels_weight_analyze/0.4_0.5_0.1/au_133389.xlsx","au_133389")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HYPERLINK("./new_k5/query_cmdrels_weight_analyze/0.4_0.5_0.1/au_141277.xlsx","au_141277")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HYPERLINK("./new_k5/query_cmdrels_weight_analyze/0.4_0.5_0.1/au_143819.xlsx","au_143819")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HYPERLINK("./new_k5/query_cmdrels_weight_analyze/0.4_0.5_0.1/au_145935.xlsx","au_145935")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HYPERLINK("./new_k5/query_cmdrels_weight_analyze/0.4_0.5_0.1/au_147241.xlsx","au_147241")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HYPERLINK("./new_k5/query_cmdrels_weight_analyze/0.4_0.5_0.1/au_147800.xlsx","au_147800")</f>
        <v>au_147800</v>
      </c>
      <c r="B31">
        <v>0</v>
      </c>
      <c r="C31">
        <v>0</v>
      </c>
      <c r="D31">
        <v>0.33333333333333331</v>
      </c>
      <c r="E31">
        <v>0.5</v>
      </c>
      <c r="F31">
        <v>0.33333333333333331</v>
      </c>
      <c r="G31">
        <v>0.5</v>
      </c>
    </row>
    <row r="32" spans="1:7" x14ac:dyDescent="0.15">
      <c r="A32" t="str">
        <f>HYPERLINK("./new_k5/query_cmdrels_weight_analyze/0.4_0.5_0.1/au_148321.xlsx","au_148321")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HYPERLINK("./new_k5/query_cmdrels_weight_analyze/0.4_0.5_0.1/au_148638.xlsx","au_148638")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HYPERLINK("./new_k5/query_cmdrels_weight_analyze/0.4_0.5_0.1/au_151049.xlsx","au_151049")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HYPERLINK("./new_k5/query_cmdrels_weight_analyze/0.4_0.5_0.1/au_151941.xlsx","au_151941")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HYPERLINK("./new_k5/query_cmdrels_weight_analyze/0.4_0.5_0.1/au_152297.xlsx","au_152297")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HYPERLINK("./new_k5/query_cmdrels_weight_analyze/0.4_0.5_0.1/au_153976.xlsx","au_153976")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HYPERLINK("./new_k5/query_cmdrels_weight_analyze/0.4_0.5_0.1/au_154431.xlsx","au_154431")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HYPERLINK("./new_k5/query_cmdrels_weight_analyze/0.4_0.5_0.1/au_159708.xlsx","au_159708")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HYPERLINK("./new_k5/query_cmdrels_weight_analyze/0.4_0.5_0.1/au_160869.xlsx","au_160869")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HYPERLINK("./new_k5/query_cmdrels_weight_analyze/0.4_0.5_0.1/au_161313.xlsx","au_161313")</f>
        <v>au_161313</v>
      </c>
      <c r="B41">
        <v>1</v>
      </c>
      <c r="C41">
        <v>0</v>
      </c>
      <c r="D41">
        <v>1</v>
      </c>
      <c r="E41">
        <v>0.33333333333333331</v>
      </c>
      <c r="F41">
        <v>1</v>
      </c>
      <c r="G41">
        <v>0.33333333333333331</v>
      </c>
    </row>
    <row r="42" spans="1:7" x14ac:dyDescent="0.15">
      <c r="A42" t="str">
        <f>HYPERLINK("./new_k5/query_cmdrels_weight_analyze/0.4_0.5_0.1/au_162075.xlsx","au_162075")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HYPERLINK("./new_k5/query_cmdrels_weight_analyze/0.4_0.5_0.1/au_16277.xlsx","au_16277")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HYPERLINK("./new_k5/query_cmdrels_weight_analyze/0.4_0.5_0.1/au_163155.xlsx","au_163155")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HYPERLINK("./new_k5/query_cmdrels_weight_analyze/0.4_0.5_0.1/au_164473.xlsx","au_164473")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HYPERLINK("./new_k5/query_cmdrels_weight_analyze/0.4_0.5_0.1/au_16584.xlsx","au_16584")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HYPERLINK("./new_k5/query_cmdrels_weight_analyze/0.4_0.5_0.1/au_166420.xlsx","au_166420")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HYPERLINK("./new_k5/query_cmdrels_weight_analyze/0.4_0.5_0.1/au_169473.xlsx","au_169473")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HYPERLINK("./new_k5/query_cmdrels_weight_analyze/0.4_0.5_0.1/au_169516.xlsx","au_169516")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HYPERLINK("./new_k5/query_cmdrels_weight_analyze/0.4_0.5_0.1/au_174292.xlsx","au_174292")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HYPERLINK("./new_k5/query_cmdrels_weight_analyze/0.4_0.5_0.1/au_178481.xlsx","au_178481")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HYPERLINK("./new_k5/query_cmdrels_weight_analyze/0.4_0.5_0.1/au_180925.xlsx","au_180925")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HYPERLINK("./new_k5/query_cmdrels_weight_analyze/0.4_0.5_0.1/au_187888.xlsx","au_187888")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HYPERLINK("./new_k5/query_cmdrels_weight_analyze/0.4_0.5_0.1/au_191390.xlsx","au_191390")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HYPERLINK("./new_k5/query_cmdrels_weight_analyze/0.4_0.5_0.1/au_192798.xlsx","au_192798")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HYPERLINK("./new_k5/query_cmdrels_weight_analyze/0.4_0.5_0.1/au_201775.xlsx","au_201775")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HYPERLINK("./new_k5/query_cmdrels_weight_analyze/0.4_0.5_0.1/au_204166.xlsx","au_204166")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HYPERLINK("./new_k5/query_cmdrels_weight_analyze/0.4_0.5_0.1/au_207447.xlsx","au_207447")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HYPERLINK("./new_k5/query_cmdrels_weight_analyze/0.4_0.5_0.1/au_210680.xlsx","au_210680")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HYPERLINK("./new_k5/query_cmdrels_weight_analyze/0.4_0.5_0.1/au_214246.xlsx","au_214246")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HYPERLINK("./new_k5/query_cmdrels_weight_analyze/0.4_0.5_0.1/au_214643.xlsx","au_214643")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HYPERLINK("./new_k5/query_cmdrels_weight_analyze/0.4_0.5_0.1/au_2194.xlsx","au_2194")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HYPERLINK("./new_k5/query_cmdrels_weight_analyze/0.4_0.5_0.1/au_221962.xlsx","au_221962")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HYPERLINK("./new_k5/query_cmdrels_weight_analyze/0.4_0.5_0.1/au_22608.xlsx","au_22608")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HYPERLINK("./new_k5/query_cmdrels_weight_analyze/0.4_0.5_0.1/au_230698.xlsx","au_230698")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HYPERLINK("./new_k5/query_cmdrels_weight_analyze/0.4_0.5_0.1/au_232442.xlsx","au_232442")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HYPERLINK("./new_k5/query_cmdrels_weight_analyze/0.4_0.5_0.1/au_233378.xlsx","au_233378")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HYPERLINK("./new_k5/query_cmdrels_weight_analyze/0.4_0.5_0.1/au_24027.xlsx","au_24027")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HYPERLINK("./new_k5/query_cmdrels_weight_analyze/0.4_0.5_0.1/au_246647.xlsx","au_246647")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HYPERLINK("./new_k5/query_cmdrels_weight_analyze/0.4_0.5_0.1/au_254424.xlsx","au_254424")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HYPERLINK("./new_k5/query_cmdrels_weight_analyze/0.4_0.5_0.1/au_255890.xlsx","au_255890")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HYPERLINK("./new_k5/query_cmdrels_weight_analyze/0.4_0.5_0.1/au_257248.xlsx","au_257248")</f>
        <v>au_257248</v>
      </c>
      <c r="B72">
        <v>0</v>
      </c>
      <c r="C72">
        <v>0</v>
      </c>
      <c r="D72">
        <v>0.5</v>
      </c>
      <c r="E72">
        <v>0.33333333333333331</v>
      </c>
      <c r="F72">
        <v>0.5</v>
      </c>
      <c r="G72">
        <v>0.33333333333333331</v>
      </c>
    </row>
    <row r="73" spans="1:7" x14ac:dyDescent="0.15">
      <c r="A73" t="str">
        <f>HYPERLINK("./new_k5/query_cmdrels_weight_analyze/0.4_0.5_0.1/au_259354.xlsx","au_259354")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HYPERLINK("./new_k5/query_cmdrels_weight_analyze/0.4_0.5_0.1/au_263378.xlsx","au_263378")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HYPERLINK("./new_k5/query_cmdrels_weight_analyze/0.4_0.5_0.1/au_264215.xlsx","au_264215")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HYPERLINK("./new_k5/query_cmdrels_weight_analyze/0.4_0.5_0.1/au_265176.xlsx","au_265176")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HYPERLINK("./new_k5/query_cmdrels_weight_analyze/0.4_0.5_0.1/au_275704.xlsx","au_275704")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HYPERLINK("./new_k5/query_cmdrels_weight_analyze/0.4_0.5_0.1/au_276669.xlsx","au_276669")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HYPERLINK("./new_k5/query_cmdrels_weight_analyze/0.4_0.5_0.1/au_277565.xlsx","au_277565")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HYPERLINK("./new_k5/query_cmdrels_weight_analyze/0.4_0.5_0.1/au_278403.xlsx","au_278403")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HYPERLINK("./new_k5/query_cmdrels_weight_analyze/0.4_0.5_0.1/au_28039.xlsx","au_28039")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HYPERLINK("./new_k5/query_cmdrels_weight_analyze/0.4_0.5_0.1/au_281509.xlsx","au_281509")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HYPERLINK("./new_k5/query_cmdrels_weight_analyze/0.4_0.5_0.1/au_282806.xlsx","au_282806")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HYPERLINK("./new_k5/query_cmdrels_weight_analyze/0.4_0.5_0.1/au_283559.xlsx","au_283559")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HYPERLINK("./new_k5/query_cmdrels_weight_analyze/0.4_0.5_0.1/au_285539.xlsx","au_285539")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HYPERLINK("./new_k5/query_cmdrels_weight_analyze/0.4_0.5_0.1/au_287532.xlsx","au_287532")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HYPERLINK("./new_k5/query_cmdrels_weight_analyze/0.4_0.5_0.1/au_294257.xlsx","au_294257")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HYPERLINK("./new_k5/query_cmdrels_weight_analyze/0.4_0.5_0.1/au_296155.xlsx","au_296155")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HYPERLINK("./new_k5/query_cmdrels_weight_analyze/0.4_0.5_0.1/au_299975.xlsx","au_299975")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HYPERLINK("./new_k5/query_cmdrels_weight_analyze/0.4_0.5_0.1/au_301096.xlsx","au_301096")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HYPERLINK("./new_k5/query_cmdrels_weight_analyze/0.4_0.5_0.1/au_303593.xlsx","au_303593")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HYPERLINK("./new_k5/query_cmdrels_weight_analyze/0.4_0.5_0.1/au_303849.xlsx","au_303849")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HYPERLINK("./new_k5/query_cmdrels_weight_analyze/0.4_0.5_0.1/au_307541.xlsx","au_307541")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HYPERLINK("./new_k5/query_cmdrels_weight_analyze/0.4_0.5_0.1/au_307688.xlsx","au_307688")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HYPERLINK("./new_k5/query_cmdrels_weight_analyze/0.4_0.5_0.1/au_309047.xlsx","au_309047")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HYPERLINK("./new_k5/query_cmdrels_weight_analyze/0.4_0.5_0.1/au_311558.xlsx","au_311558")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HYPERLINK("./new_k5/query_cmdrels_weight_analyze/0.4_0.5_0.1/au_318973.xlsx","au_318973")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HYPERLINK("./new_k5/query_cmdrels_weight_analyze/0.4_0.5_0.1/au_3205.xlsx","au_3205")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HYPERLINK("./new_k5/query_cmdrels_weight_analyze/0.4_0.5_0.1/au_323131.xlsx","au_323131")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HYPERLINK("./new_k5/query_cmdrels_weight_analyze/0.4_0.5_0.1/au_323392.xlsx","au_323392")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HYPERLINK("./new_k5/query_cmdrels_weight_analyze/0.4_0.5_0.1/au_325368.xlsx","au_325368")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HYPERLINK("./new_k5/query_cmdrels_weight_analyze/0.4_0.5_0.1/au_328162.xlsx","au_328162")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HYPERLINK("./new_k5/query_cmdrels_weight_analyze/0.4_0.5_0.1/au_330148.xlsx","au_330148")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HYPERLINK("./new_k5/query_cmdrels_weight_analyze/0.4_0.5_0.1/au_332315.xlsx","au_332315")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HYPERLINK("./new_k5/query_cmdrels_weight_analyze/0.4_0.5_0.1/au_334081.xlsx","au_334081")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HYPERLINK("./new_k5/query_cmdrels_weight_analyze/0.4_0.5_0.1/au_34077.xlsx","au_34077")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HYPERLINK("./new_k5/query_cmdrels_weight_analyze/0.4_0.5_0.1/au_341428.xlsx","au_341428")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HYPERLINK("./new_k5/query_cmdrels_weight_analyze/0.4_0.5_0.1/au_341584.xlsx","au_341584")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HYPERLINK("./new_k5/query_cmdrels_weight_analyze/0.4_0.5_0.1/au_346864.xlsx","au_346864")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HYPERLINK("./new_k5/query_cmdrels_weight_analyze/0.4_0.5_0.1/au_351765.xlsx","au_351765")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HYPERLINK("./new_k5/query_cmdrels_weight_analyze/0.4_0.5_0.1/au_35922.xlsx","au_35922")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HYPERLINK("./new_k5/query_cmdrels_weight_analyze/0.4_0.5_0.1/au_359856.xlsx","au_359856")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HYPERLINK("./new_k5/query_cmdrels_weight_analyze/0.4_0.5_0.1/au_360423.xlsx","au_360423")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HYPERLINK("./new_k5/query_cmdrels_weight_analyze/0.4_0.5_0.1/au_36287.xlsx","au_36287")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HYPERLINK("./new_k5/query_cmdrels_weight_analyze/0.4_0.5_0.1/au_366742.xlsx","au_366742")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HYPERLINK("./new_k5/query_cmdrels_weight_analyze/0.4_0.5_0.1/au_377937.xlsx","au_377937")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HYPERLINK("./new_k5/query_cmdrels_weight_analyze/0.4_0.5_0.1/au_383997.xlsx","au_383997")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HYPERLINK("./new_k5/query_cmdrels_weight_analyze/0.4_0.5_0.1/au_3883.xlsx","au_3883")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HYPERLINK("./new_k5/query_cmdrels_weight_analyze/0.4_0.5_0.1/au_396883.xlsx","au_396883")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HYPERLINK("./new_k5/query_cmdrels_weight_analyze/0.4_0.5_0.1/au_39760.xlsx","au_39760")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HYPERLINK("./new_k5/query_cmdrels_weight_analyze/0.4_0.5_0.1/au_398818.xlsx","au_398818")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HYPERLINK("./new_k5/query_cmdrels_weight_analyze/0.4_0.5_0.1/au_400807.xlsx","au_400807")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HYPERLINK("./new_k5/query_cmdrels_weight_analyze/0.4_0.5_0.1/au_408611.xlsx","au_408611")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HYPERLINK("./new_k5/query_cmdrels_weight_analyze/0.4_0.5_0.1/au_414737.xlsx","au_414737")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HYPERLINK("./new_k5/query_cmdrels_weight_analyze/0.4_0.5_0.1/au_420722.xlsx","au_420722")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HYPERLINK("./new_k5/query_cmdrels_weight_analyze/0.4_0.5_0.1/au_423942.xlsx","au_423942")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HYPERLINK("./new_k5/query_cmdrels_weight_analyze/0.4_0.5_0.1/au_430382.xlsx","au_430382")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HYPERLINK("./new_k5/query_cmdrels_weight_analyze/0.4_0.5_0.1/au_432836.xlsx","au_432836")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HYPERLINK("./new_k5/query_cmdrels_weight_analyze/0.4_0.5_0.1/au_440326.xlsx","au_440326")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HYPERLINK("./new_k5/query_cmdrels_weight_analyze/0.4_0.5_0.1/au_442914.xlsx","au_442914")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HYPERLINK("./new_k5/query_cmdrels_weight_analyze/0.4_0.5_0.1/au_443227.xlsx","au_443227")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</v>
      </c>
    </row>
    <row r="132" spans="1:7" x14ac:dyDescent="0.15">
      <c r="A132" t="str">
        <f>HYPERLINK("./new_k5/query_cmdrels_weight_analyze/0.4_0.5_0.1/au_44534.xlsx","au_44534")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HYPERLINK("./new_k5/query_cmdrels_weight_analyze/0.4_0.5_0.1/au_451805.xlsx","au_451805")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HYPERLINK("./new_k5/query_cmdrels_weight_analyze/0.4_0.5_0.1/au_464264.xlsx","au_464264")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HYPERLINK("./new_k5/query_cmdrels_weight_analyze/0.4_0.5_0.1/au_468808.xlsx","au_468808")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HYPERLINK("./new_k5/query_cmdrels_weight_analyze/0.4_0.5_0.1/au_469143.xlsx","au_469143")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HYPERLINK("./new_k5/query_cmdrels_weight_analyze/0.4_0.5_0.1/au_470237.xlsx","au_470237")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HYPERLINK("./new_k5/query_cmdrels_weight_analyze/0.4_0.5_0.1/au_473037.xlsx","au_473037")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HYPERLINK("./new_k5/query_cmdrels_weight_analyze/0.4_0.5_0.1/au_48362.xlsx","au_48362")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HYPERLINK("./new_k5/query_cmdrels_weight_analyze/0.4_0.5_0.1/au_488435.xlsx","au_488435")</f>
        <v>au_488435</v>
      </c>
      <c r="B140">
        <v>0</v>
      </c>
      <c r="C140">
        <v>0</v>
      </c>
      <c r="D140">
        <v>0.5</v>
      </c>
      <c r="E140">
        <v>0.33333333333333331</v>
      </c>
      <c r="F140">
        <v>0.5</v>
      </c>
      <c r="G140">
        <v>0.33333333333333331</v>
      </c>
    </row>
    <row r="141" spans="1:7" x14ac:dyDescent="0.15">
      <c r="A141" t="str">
        <f>HYPERLINK("./new_k5/query_cmdrels_weight_analyze/0.4_0.5_0.1/au_493826.xlsx","au_493826")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HYPERLINK("./new_k5/query_cmdrels_weight_analyze/0.4_0.5_0.1/au_502110.xlsx","au_502110")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HYPERLINK("./new_k5/query_cmdrels_weight_analyze/0.4_0.5_0.1/au_50344.xlsx","au_50344")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HYPERLINK("./new_k5/query_cmdrels_weight_analyze/0.4_0.5_0.1/au_511467.xlsx","au_511467")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HYPERLINK("./new_k5/query_cmdrels_weight_analyze/0.4_0.5_0.1/au_513046.xlsx","au_513046")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HYPERLINK("./new_k5/query_cmdrels_weight_analyze/0.4_0.5_0.1/au_517354.xlsx","au_517354")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HYPERLINK("./new_k5/query_cmdrels_weight_analyze/0.4_0.5_0.1/au_522431.xlsx","au_522431")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HYPERLINK("./new_k5/query_cmdrels_weight_analyze/0.4_0.5_0.1/au_52773.xlsx","au_52773")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HYPERLINK("./new_k5/query_cmdrels_weight_analyze/0.4_0.5_0.1/au_528411.xlsx","au_528411")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HYPERLINK("./new_k5/query_cmdrels_weight_analyze/0.4_0.5_0.1/au_53263.xlsx","au_53263")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HYPERLINK("./new_k5/query_cmdrels_weight_analyze/0.4_0.5_0.1/au_53444.xlsx","au_53444")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HYPERLINK("./new_k5/query_cmdrels_weight_analyze/0.4_0.5_0.1/au_538208.xlsx","au_538208")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HYPERLINK("./new_k5/query_cmdrels_weight_analyze/0.4_0.5_0.1/au_53822.xlsx","au_53822")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HYPERLINK("./new_k5/query_cmdrels_weight_analyze/0.4_0.5_0.1/au_539243.xlsx","au_539243")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HYPERLINK("./new_k5/query_cmdrels_weight_analyze/0.4_0.5_0.1/au_558280.xlsx","au_558280")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HYPERLINK("./new_k5/query_cmdrels_weight_analyze/0.4_0.5_0.1/au_558669.xlsx","au_558669")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HYPERLINK("./new_k5/query_cmdrels_weight_analyze/0.4_0.5_0.1/au_55868.xlsx","au_55868")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HYPERLINK("./new_k5/query_cmdrels_weight_analyze/0.4_0.5_0.1/au_561.xlsx","au_561")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HYPERLINK("./new_k5/query_cmdrels_weight_analyze/0.4_0.5_0.1/au_564567.xlsx","au_564567")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HYPERLINK("./new_k5/query_cmdrels_weight_analyze/0.4_0.5_0.1/au_57994.xlsx","au_57994")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HYPERLINK("./new_k5/query_cmdrels_weight_analyze/0.4_0.5_0.1/au_589210.xlsx","au_589210")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HYPERLINK("./new_k5/query_cmdrels_weight_analyze/0.4_0.5_0.1/au_5911.xlsx","au_5911")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HYPERLINK("./new_k5/query_cmdrels_weight_analyze/0.4_0.5_0.1/au_59356.xlsx","au_59356")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HYPERLINK("./new_k5/query_cmdrels_weight_analyze/0.4_0.5_0.1/au_609850.xlsx","au_609850")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HYPERLINK("./new_k5/query_cmdrels_weight_analyze/0.4_0.5_0.1/au_61408.xlsx","au_61408")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HYPERLINK("./new_k5/query_cmdrels_weight_analyze/0.4_0.5_0.1/au_617850.xlsx","au_617850")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HYPERLINK("./new_k5/query_cmdrels_weight_analyze/0.4_0.5_0.1/au_62073.xlsx","au_62073")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HYPERLINK("./new_k5/query_cmdrels_weight_analyze/0.4_0.5_0.1/au_620930.xlsx","au_620930")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HYPERLINK("./new_k5/query_cmdrels_weight_analyze/0.4_0.5_0.1/au_62492.xlsx","au_62492")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HYPERLINK("./new_k5/query_cmdrels_weight_analyze/0.4_0.5_0.1/au_626078.xlsx","au_626078")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HYPERLINK("./new_k5/query_cmdrels_weight_analyze/0.4_0.5_0.1/au_636944.xlsx","au_636944")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HYPERLINK("./new_k5/query_cmdrels_weight_analyze/0.4_0.5_0.1/au_648603.xlsx","au_648603")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HYPERLINK("./new_k5/query_cmdrels_weight_analyze/0.4_0.5_0.1/au_65331.xlsx","au_65331")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HYPERLINK("./new_k5/query_cmdrels_weight_analyze/0.4_0.5_0.1/au_66000.xlsx","au_66000")</f>
        <v>au_66000</v>
      </c>
      <c r="B174">
        <v>0</v>
      </c>
      <c r="C174">
        <v>0</v>
      </c>
      <c r="D174">
        <v>0</v>
      </c>
      <c r="E174">
        <v>0.5</v>
      </c>
      <c r="F174">
        <v>0</v>
      </c>
      <c r="G174">
        <v>0.5</v>
      </c>
    </row>
    <row r="175" spans="1:7" x14ac:dyDescent="0.15">
      <c r="A175" t="str">
        <f>HYPERLINK("./new_k5/query_cmdrels_weight_analyze/0.4_0.5_0.1/au_660846.xlsx","au_660846")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HYPERLINK("./new_k5/query_cmdrels_weight_analyze/0.4_0.5_0.1/au_662935.xlsx","au_662935")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HYPERLINK("./new_k5/query_cmdrels_weight_analyze/0.4_0.5_0.1/au_67663.xlsx","au_67663")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HYPERLINK("./new_k5/query_cmdrels_weight_analyze/0.4_0.5_0.1/au_68028.xlsx","au_68028")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HYPERLINK("./new_k5/query_cmdrels_weight_analyze/0.4_0.5_0.1/au_681312.xlsx","au_681312")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HYPERLINK("./new_k5/query_cmdrels_weight_analyze/0.4_0.5_0.1/au_686239.xlsx","au_686239")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HYPERLINK("./new_k5/query_cmdrels_weight_analyze/0.4_0.5_0.1/au_68809.xlsx","au_68809")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HYPERLINK("./new_k5/query_cmdrels_weight_analyze/0.4_0.5_0.1/au_69556.xlsx","au_69556")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HYPERLINK("./new_k5/query_cmdrels_weight_analyze/0.4_0.5_0.1/au_698993.xlsx","au_698993")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HYPERLINK("./new_k5/query_cmdrels_weight_analyze/0.4_0.5_0.1/au_707881.xlsx","au_707881")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HYPERLINK("./new_k5/query_cmdrels_weight_analyze/0.4_0.5_0.1/au_709594.xlsx","au_709594")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HYPERLINK("./new_k5/query_cmdrels_weight_analyze/0.4_0.5_0.1/au_71309.xlsx","au_71309")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HYPERLINK("./new_k5/query_cmdrels_weight_analyze/0.4_0.5_0.1/au_7138.xlsx","au_7138")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HYPERLINK("./new_k5/query_cmdrels_weight_analyze/0.4_0.5_0.1/au_72549.xlsx","au_72549")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HYPERLINK("./new_k5/query_cmdrels_weight_analyze/0.4_0.5_0.1/au_740805.xlsx","au_740805")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HYPERLINK("./new_k5/query_cmdrels_weight_analyze/0.4_0.5_0.1/au_760796.xlsx","au_760796")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HYPERLINK("./new_k5/query_cmdrels_weight_analyze/0.4_0.5_0.1/au_762846.xlsx","au_762846")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HYPERLINK("./new_k5/query_cmdrels_weight_analyze/0.4_0.5_0.1/au_767786.xlsx","au_767786")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HYPERLINK("./new_k5/query_cmdrels_weight_analyze/0.4_0.5_0.1/au_778906.xlsx","au_778906")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HYPERLINK("./new_k5/query_cmdrels_weight_analyze/0.4_0.5_0.1/au_818929.xlsx","au_818929")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HYPERLINK("./new_k5/query_cmdrels_weight_analyze/0.4_0.5_0.1/au_844876.xlsx","au_844876")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HYPERLINK("./new_k5/query_cmdrels_weight_analyze/0.4_0.5_0.1/au_85318.xlsx","au_85318")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HYPERLINK("./new_k5/query_cmdrels_weight_analyze/0.4_0.5_0.1/au_854332.xlsx","au_854332")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HYPERLINK("./new_k5/query_cmdrels_weight_analyze/0.4_0.5_0.1/au_854373.xlsx","au_854373")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HYPERLINK("./new_k5/query_cmdrels_weight_analyze/0.4_0.5_0.1/au_86843.xlsx","au_86843")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HYPERLINK("./new_k5/query_cmdrels_weight_analyze/0.4_0.5_0.1/au_88108.xlsx","au_88108")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HYPERLINK("./new_k5/query_cmdrels_weight_analyze/0.4_0.5_0.1/au_90214.xlsx","au_90214")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HYPERLINK("./new_k5/query_cmdrels_weight_analyze/0.4_0.5_0.1/au_90339.xlsx","au_90339")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HYPERLINK("./new_k5/query_cmdrels_weight_analyze/0.4_0.5_0.1/au_91286.xlsx","au_91286")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HYPERLINK("./new_k5/query_cmdrels_weight_analyze/0.4_0.5_0.1/au_9135.xlsx","au_9135")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HYPERLINK("./new_k5/query_cmdrels_weight_analyze/0.4_0.5_0.1/au_935569.xlsx","au_935569")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HYPERLINK("./new_k5/query_cmdrels_weight_analyze/0.4_0.5_0.1/au_97936.xlsx","au_97936")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HYPERLINK("./new_k5/query_cmdrels_weight_analyze/0.4_0.5_0.1/so_10235778.xlsx","so_10235778")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HYPERLINK("./new_k5/query_cmdrels_weight_analyze/0.4_0.5_0.1/so_1045910.xlsx","so_1045910")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HYPERLINK("./new_k5/query_cmdrels_weight_analyze/0.4_0.5_0.1/so_10557360.xlsx","so_10557360")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HYPERLINK("./new_k5/query_cmdrels_weight_analyze/0.4_0.5_0.1/so_1058047.xlsx","so_1058047")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HYPERLINK("./new_k5/query_cmdrels_weight_analyze/0.4_0.5_0.1/so_10829402.xlsx","so_10829402")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HYPERLINK("./new_k5/query_cmdrels_weight_analyze/0.4_0.5_0.1/so_1088098.xlsx","so_1088098")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HYPERLINK("./new_k5/query_cmdrels_weight_analyze/0.4_0.5_0.1/so_10990949.xlsx","so_10990949")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HYPERLINK("./new_k5/query_cmdrels_weight_analyze/0.4_0.5_0.1/so_11211705.xlsx","so_11211705")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HYPERLINK("./new_k5/query_cmdrels_weight_analyze/0.4_0.5_0.1/so_112932.xlsx","so_112932")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HYPERLINK("./new_k5/query_cmdrels_weight_analyze/0.4_0.5_0.1/so_11392189.xlsx","so_11392189")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HYPERLINK("./new_k5/query_cmdrels_weight_analyze/0.4_0.5_0.1/so_1183183.xlsx","so_1183183")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HYPERLINK("./new_k5/query_cmdrels_weight_analyze/0.4_0.5_0.1/so_1194882.xlsx","so_1194882")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HYPERLINK("./new_k5/query_cmdrels_weight_analyze/0.4_0.5_0.1/so_12120935.xlsx","so_12120935")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HYPERLINK("./new_k5/query_cmdrels_weight_analyze/0.4_0.5_0.1/so_12313384.xlsx","so_12313384")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HYPERLINK("./new_k5/query_cmdrels_weight_analyze/0.4_0.5_0.1/so_12392598.xlsx","so_12392598")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HYPERLINK("./new_k5/query_cmdrels_weight_analyze/0.4_0.5_0.1/so_1241801.xlsx","so_1241801")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HYPERLINK("./new_k5/query_cmdrels_weight_analyze/0.4_0.5_0.1/so_12522269.xlsx","so_12522269")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HYPERLINK("./new_k5/query_cmdrels_weight_analyze/0.4_0.5_0.1/so_1293907.xlsx","so_1293907")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HYPERLINK("./new_k5/query_cmdrels_weight_analyze/0.4_0.5_0.1/so_13428910.xlsx","so_13428910")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HYPERLINK("./new_k5/query_cmdrels_weight_analyze/0.4_0.5_0.1/so_135688.xlsx","so_135688")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HYPERLINK("./new_k5/query_cmdrels_weight_analyze/0.4_0.5_0.1/so_13778273.xlsx","so_13778273")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HYPERLINK("./new_k5/query_cmdrels_weight_analyze/0.4_0.5_0.1/so_1405611.xlsx","so_1405611")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HYPERLINK("./new_k5/query_cmdrels_weight_analyze/0.4_0.5_0.1/so_14300794.xlsx","so_14300794")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HYPERLINK("./new_k5/query_cmdrels_weight_analyze/0.4_0.5_0.1/so_143791.xlsx","so_143791")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HYPERLINK("./new_k5/query_cmdrels_weight_analyze/0.4_0.5_0.1/so_14750650.xlsx","so_14750650")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HYPERLINK("./new_k5/query_cmdrels_weight_analyze/0.4_0.5_0.1/so_14978411.xlsx","so_14978411")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HYPERLINK("./new_k5/query_cmdrels_weight_analyze/0.4_0.5_0.1/so_15236308.xlsx","so_15236308")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HYPERLINK("./new_k5/query_cmdrels_weight_analyze/0.4_0.5_0.1/so_15286947.xlsx","so_15286947")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HYPERLINK("./new_k5/query_cmdrels_weight_analyze/0.4_0.5_0.1/so_15402770.xlsx","so_15402770")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HYPERLINK("./new_k5/query_cmdrels_weight_analyze/0.4_0.5_0.1/so_1570262.xlsx","so_1570262")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HYPERLINK("./new_k5/query_cmdrels_weight_analyze/0.4_0.5_0.1/so_1583219.xlsx","so_1583219")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HYPERLINK("./new_k5/query_cmdrels_weight_analyze/0.4_0.5_0.1/so_15872543.xlsx","so_15872543")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HYPERLINK("./new_k5/query_cmdrels_weight_analyze/0.4_0.5_0.1/so_16038087.xlsx","so_16038087")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HYPERLINK("./new_k5/query_cmdrels_weight_analyze/0.4_0.5_0.1/so_16212656.xlsx","so_16212656")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HYPERLINK("./new_k5/query_cmdrels_weight_analyze/0.4_0.5_0.1/so_16575419.xlsx","so_16575419")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HYPERLINK("./new_k5/query_cmdrels_weight_analyze/0.4_0.5_0.1/so_17582768.xlsx","so_17582768")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HYPERLINK("./new_k5/query_cmdrels_weight_analyze/0.4_0.5_0.1/so_17607612.xlsx","so_17607612")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HYPERLINK("./new_k5/query_cmdrels_weight_analyze/0.4_0.5_0.1/so_17829785.xlsx","so_17829785")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HYPERLINK("./new_k5/query_cmdrels_weight_analyze/0.4_0.5_0.1/so_1839841.xlsx","so_1839841")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HYPERLINK("./new_k5/query_cmdrels_weight_analyze/0.4_0.5_0.1/so_18468716.xlsx","so_18468716")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HYPERLINK("./new_k5/query_cmdrels_weight_analyze/0.4_0.5_0.1/so_19196105.xlsx","so_19196105")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HYPERLINK("./new_k5/query_cmdrels_weight_analyze/0.4_0.5_0.1/so_19482123.xlsx","so_19482123")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HYPERLINK("./new_k5/query_cmdrels_weight_analyze/0.4_0.5_0.1/so_1975849.xlsx","so_1975849")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HYPERLINK("./new_k5/query_cmdrels_weight_analyze/0.4_0.5_0.1/so_212528.xlsx","so_212528")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HYPERLINK("./new_k5/query_cmdrels_weight_analyze/0.4_0.5_0.1/so_21620406.xlsx","so_21620406")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HYPERLINK("./new_k5/query_cmdrels_weight_analyze/0.4_0.5_0.1/so_23509348.xlsx","so_23509348")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HYPERLINK("./new_k5/query_cmdrels_weight_analyze/0.4_0.5_0.1/so_24058544.xlsx","so_24058544")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HYPERLINK("./new_k5/query_cmdrels_weight_analyze/0.4_0.5_0.1/so_24283097.xlsx","so_24283097")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HYPERLINK("./new_k5/query_cmdrels_weight_analyze/0.4_0.5_0.1/so_26256279.xlsx","so_26256279")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HYPERLINK("./new_k5/query_cmdrels_weight_analyze/0.4_0.5_0.1/so_26331651.xlsx","so_26331651")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HYPERLINK("./new_k5/query_cmdrels_weight_analyze/0.4_0.5_0.1/so_26988262.xlsx","so_26988262")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HYPERLINK("./new_k5/query_cmdrels_weight_analyze/0.4_0.5_0.1/so_27238411.xlsx","so_27238411")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HYPERLINK("./new_k5/query_cmdrels_weight_analyze/0.4_0.5_0.1/so_27943059.xlsx","so_27943059")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HYPERLINK("./new_k5/query_cmdrels_weight_analyze/0.4_0.5_0.1/so_28869004.xlsx","so_28869004")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HYPERLINK("./new_k5/query_cmdrels_weight_analyze/0.4_0.5_0.1/so_2973624.xlsx","so_2973624")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HYPERLINK("./new_k5/query_cmdrels_weight_analyze/0.4_0.5_0.1/so_30177455.xlsx","so_30177455")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HYPERLINK("./new_k5/query_cmdrels_weight_analyze/0.4_0.5_0.1/so_30251889.xlsx","so_30251889")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HYPERLINK("./new_k5/query_cmdrels_weight_analyze/0.4_0.5_0.1/so_305035.xlsx","so_305035")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HYPERLINK("./new_k5/query_cmdrels_weight_analyze/0.4_0.5_0.1/so_36249744.xlsx","so_36249744")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HYPERLINK("./new_k5/query_cmdrels_weight_analyze/0.4_0.5_0.1/so_3643848.xlsx","so_3643848")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HYPERLINK("./new_k5/query_cmdrels_weight_analyze/0.4_0.5_0.1/so_3667329.xlsx","so_3667329")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HYPERLINK("./new_k5/query_cmdrels_weight_analyze/0.4_0.5_0.1/so_369758.xlsx","so_369758")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HYPERLINK("./new_k5/query_cmdrels_weight_analyze/0.4_0.5_0.1/so_3756323.xlsx","so_3756323")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HYPERLINK("./new_k5/query_cmdrels_weight_analyze/0.4_0.5_0.1/so_3767267.xlsx","so_3767267")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HYPERLINK("./new_k5/query_cmdrels_weight_analyze/0.4_0.5_0.1/so_3833578.xlsx","so_3833578")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HYPERLINK("./new_k5/query_cmdrels_weight_analyze/0.4_0.5_0.1/so_3891076.xlsx","so_3891076")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HYPERLINK("./new_k5/query_cmdrels_weight_analyze/0.4_0.5_0.1/so_3963085.xlsx","so_3963085")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HYPERLINK("./new_k5/query_cmdrels_weight_analyze/0.4_0.5_0.1/so_4325216.xlsx","so_4325216")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HYPERLINK("./new_k5/query_cmdrels_weight_analyze/0.4_0.5_0.1/so_448005.xlsx","so_448005")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HYPERLINK("./new_k5/query_cmdrels_weight_analyze/0.4_0.5_0.1/so_4921879.xlsx","so_4921879")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HYPERLINK("./new_k5/query_cmdrels_weight_analyze/0.4_0.5_0.1/so_4922943.xlsx","so_4922943")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HYPERLINK("./new_k5/query_cmdrels_weight_analyze/0.4_0.5_0.1/so_5119946.xlsx","so_5119946")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HYPERLINK("./new_k5/query_cmdrels_weight_analyze/0.4_0.5_0.1/so_5164985.xlsx","so_5164985")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HYPERLINK("./new_k5/query_cmdrels_weight_analyze/0.4_0.5_0.1/so_5306153.xlsx","so_5306153")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HYPERLINK("./new_k5/query_cmdrels_weight_analyze/0.4_0.5_0.1/so_5566310.xlsx","so_5566310")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HYPERLINK("./new_k5/query_cmdrels_weight_analyze/0.4_0.5_0.1/so_5927369.xlsx","so_5927369")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HYPERLINK("./new_k5/query_cmdrels_weight_analyze/0.4_0.5_0.1/so_5947742.xlsx","so_5947742")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HYPERLINK("./new_k5/query_cmdrels_weight_analyze/0.4_0.5_0.1/so_614795.xlsx","so_614795")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HYPERLINK("./new_k5/query_cmdrels_weight_analyze/0.4_0.5_0.1/so_6207573.xlsx","so_6207573")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HYPERLINK("./new_k5/query_cmdrels_weight_analyze/0.4_0.5_0.1/so_6283167.xlsx","so_6283167")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HYPERLINK("./new_k5/query_cmdrels_weight_analyze/0.4_0.5_0.1/so_6329505.xlsx","so_6329505")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HYPERLINK("./new_k5/query_cmdrels_weight_analyze/0.4_0.5_0.1/so_6423532.xlsx","so_6423532")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HYPERLINK("./new_k5/query_cmdrels_weight_analyze/0.4_0.5_0.1/so_669438.xlsx","so_669438")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HYPERLINK("./new_k5/query_cmdrels_weight_analyze/0.4_0.5_0.1/so_7052875.xlsx","so_7052875")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HYPERLINK("./new_k5/query_cmdrels_weight_analyze/0.4_0.5_0.1/so_7221757.xlsx","so_7221757")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HYPERLINK("./new_k5/query_cmdrels_weight_analyze/0.4_0.5_0.1/so_750604.xlsx","so_750604")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HYPERLINK("./new_k5/query_cmdrels_weight_analyze/0.4_0.5_0.1/so_7575267.xlsx","so_7575267")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HYPERLINK("./new_k5/query_cmdrels_weight_analyze/0.4_0.5_0.1/so_7698488.xlsx","so_7698488")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HYPERLINK("./new_k5/query_cmdrels_weight_analyze/0.4_0.5_0.1/so_801095.xlsx","so_801095")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HYPERLINK("./new_k5/query_cmdrels_weight_analyze/0.4_0.5_0.1/so_8249705.xlsx","so_8249705")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HYPERLINK("./new_k5/query_cmdrels_weight_analyze/0.4_0.5_0.1/so_8423541.xlsx","so_8423541")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HYPERLINK("./new_k5/query_cmdrels_weight_analyze/0.4_0.5_0.1/so_8654051.xlsx","so_8654051")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HYPERLINK("./new_k5/query_cmdrels_weight_analyze/0.4_0.5_0.1/so_890262.xlsx","so_890262")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HYPERLINK("./new_k5/query_cmdrels_weight_analyze/0.4_0.5_0.1/so_893585.xlsx","so_893585")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HYPERLINK("./new_k5/query_cmdrels_weight_analyze/0.4_0.5_0.1/so_9223460.xlsx","so_9223460")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HYPERLINK("./new_k5/query_cmdrels_weight_analyze/0.4_0.5_0.1/so_9245638.xlsx","so_9245638")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HYPERLINK("./new_k5/query_cmdrels_weight_analyze/0.4_0.5_0.1/so_9304953.xlsx","so_9304953")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HYPERLINK("./new_k5/query_cmdrels_weight_analyze/0.4_0.5_0.1/so_9361816.xlsx","so_9361816")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HYPERLINK("./new_k5/query_cmdrels_weight_analyze/0.4_0.5_0.1/su_116617.xlsx","su_116617")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HYPERLINK("./new_k5/query_cmdrels_weight_analyze/0.4_0.5_0.1/su_120045.xlsx","su_120045")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HYPERLINK("./new_k5/query_cmdrels_weight_analyze/0.4_0.5_0.1/su_127863.xlsx","su_127863")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HYPERLINK("./new_k5/query_cmdrels_weight_analyze/0.4_0.5_0.1/su_135498.xlsx","su_135498")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HYPERLINK("./new_k5/query_cmdrels_weight_analyze/0.4_0.5_0.1/su_147027.xlsx","su_147027")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HYPERLINK("./new_k5/query_cmdrels_weight_analyze/0.4_0.5_0.1/su_151911.xlsx","su_151911")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HYPERLINK("./new_k5/query_cmdrels_weight_analyze/0.4_0.5_0.1/su_153415.xlsx","su_153415")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HYPERLINK("./new_k5/query_cmdrels_weight_analyze/0.4_0.5_0.1/su_156189.xlsx","su_156189")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HYPERLINK("./new_k5/query_cmdrels_weight_analyze/0.4_0.5_0.1/su_161531.xlsx","su_161531")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HYPERLINK("./new_k5/query_cmdrels_weight_analyze/0.4_0.5_0.1/su_204209.xlsx","su_204209")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HYPERLINK("./new_k5/query_cmdrels_weight_analyze/0.4_0.5_0.1/su_214390.xlsx","su_214390")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HYPERLINK("./new_k5/query_cmdrels_weight_analyze/0.4_0.5_0.1/su_215483.xlsx","su_215483")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HYPERLINK("./new_k5/query_cmdrels_weight_analyze/0.4_0.5_0.1/su_215504.xlsx","su_215504")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HYPERLINK("./new_k5/query_cmdrels_weight_analyze/0.4_0.5_0.1/su_227385.xlsx","su_227385")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HYPERLINK("./new_k5/query_cmdrels_weight_analyze/0.4_0.5_0.1/su_273254.xlsx","su_273254")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HYPERLINK("./new_k5/query_cmdrels_weight_analyze/0.4_0.5_0.1/su_294161.xlsx","su_294161")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HYPERLINK("./new_k5/query_cmdrels_weight_analyze/0.4_0.5_0.1/su_302396.xlsx","su_302396")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HYPERLINK("./new_k5/query_cmdrels_weight_analyze/0.4_0.5_0.1/su_303981.xlsx","su_303981")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HYPERLINK("./new_k5/query_cmdrels_weight_analyze/0.4_0.5_0.1/su_305128.xlsx","su_305128")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HYPERLINK("./new_k5/query_cmdrels_weight_analyze/0.4_0.5_0.1/su_31512.xlsx","su_31512")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HYPERLINK("./new_k5/query_cmdrels_weight_analyze/0.4_0.5_0.1/su_380520.xlsx","su_380520")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HYPERLINK("./new_k5/query_cmdrels_weight_analyze/0.4_0.5_0.1/su_38981.xlsx","su_38981")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HYPERLINK("./new_k5/query_cmdrels_weight_analyze/0.4_0.5_0.1/su_437330.xlsx","su_437330")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HYPERLINK("./new_k5/query_cmdrels_weight_analyze/0.4_0.5_0.1/su_441379.xlsx","su_441379")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HYPERLINK("./new_k5/query_cmdrels_weight_analyze/0.4_0.5_0.1/su_462788.xlsx","su_462788")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HYPERLINK("./new_k5/query_cmdrels_weight_analyze/0.4_0.5_0.1/su_626606.xlsx","su_626606")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HYPERLINK("./new_k5/query_cmdrels_weight_analyze/0.4_0.5_0.1/su_634469.xlsx","su_634469")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HYPERLINK("./new_k5/query_cmdrels_weight_analyze/0.4_0.5_0.1/su_638616.xlsx","su_638616")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HYPERLINK("./new_k5/query_cmdrels_weight_analyze/0.4_0.5_0.1/su_678113.xlsx","su_678113")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HYPERLINK("./new_k5/query_cmdrels_weight_analyze/0.4_0.5_0.1/su_686394.xlsx","su_686394")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HYPERLINK("./new_k5/query_cmdrels_weight_analyze/0.4_0.5_0.1/su_716795.xlsx","su_716795")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HYPERLINK("./new_k5/query_cmdrels_weight_analyze/0.4_0.5_0.1/su_758463.xlsx","su_758463")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HYPERLINK("./new_k5/query_cmdrels_weight_analyze/0.4_0.5_0.1/su_766437.xlsx","su_766437")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HYPERLINK("./new_k5/query_cmdrels_weight_analyze/0.4_0.5_0.1/su_904001.xlsx","su_904001")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HYPERLINK("./new_k5/query_cmdrels_weight_analyze/0.4_0.5_0.1/ul_100959.xlsx","ul_100959")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HYPERLINK("./new_k5/query_cmdrels_weight_analyze/0.4_0.5_0.1/ul_101073.xlsx","ul_101073")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HYPERLINK("./new_k5/query_cmdrels_weight_analyze/0.4_0.5_0.1/ul_101237.xlsx","ul_101237")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HYPERLINK("./new_k5/query_cmdrels_weight_analyze/0.4_0.5_0.1/ul_102752.xlsx","ul_102752")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HYPERLINK("./new_k5/query_cmdrels_weight_analyze/0.4_0.5_0.1/ul_108174.xlsx","ul_108174")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HYPERLINK("./new_k5/query_cmdrels_weight_analyze/0.4_0.5_0.1/ul_109536.xlsx","ul_109536")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HYPERLINK("./new_k5/query_cmdrels_weight_analyze/0.4_0.5_0.1/ul_112050.xlsx","ul_112050")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HYPERLINK("./new_k5/query_cmdrels_weight_analyze/0.4_0.5_0.1/ul_116070.xlsx","ul_116070")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HYPERLINK("./new_k5/query_cmdrels_weight_analyze/0.4_0.5_0.1/ul_11851.xlsx","ul_11851")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HYPERLINK("./new_k5/query_cmdrels_weight_analyze/0.4_0.5_0.1/ul_119126.xlsx","ul_119126")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HYPERLINK("./new_k5/query_cmdrels_weight_analyze/0.4_0.5_0.1/ul_121718.xlsx","ul_121718")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HYPERLINK("./new_k5/query_cmdrels_weight_analyze/0.4_0.5_0.1/ul_12227.xlsx","ul_12227")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HYPERLINK("./new_k5/query_cmdrels_weight_analyze/0.4_0.5_0.1/ul_12453.xlsx","ul_12453")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HYPERLINK("./new_k5/query_cmdrels_weight_analyze/0.4_0.5_0.1/ul_12535.xlsx","ul_12535")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HYPERLINK("./new_k5/query_cmdrels_weight_analyze/0.4_0.5_0.1/ul_127066.xlsx","ul_127066")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HYPERLINK("./new_k5/query_cmdrels_weight_analyze/0.4_0.5_0.1/ul_128953.xlsx","ul_128953")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HYPERLINK("./new_k5/query_cmdrels_weight_analyze/0.4_0.5_0.1/ul_134829.xlsx","ul_134829")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HYPERLINK("./new_k5/query_cmdrels_weight_analyze/0.4_0.5_0.1/ul_136371.xlsx","ul_136371")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HYPERLINK("./new_k5/query_cmdrels_weight_analyze/0.4_0.5_0.1/ul_136884.xlsx","ul_136884")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HYPERLINK("./new_k5/query_cmdrels_weight_analyze/0.4_0.5_0.1/ul_138398.xlsx","ul_138398")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HYPERLINK("./new_k5/query_cmdrels_weight_analyze/0.4_0.5_0.1/ul_139271.xlsx","ul_139271")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HYPERLINK("./new_k5/query_cmdrels_weight_analyze/0.4_0.5_0.1/ul_140482.xlsx","ul_140482")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HYPERLINK("./new_k5/query_cmdrels_weight_analyze/0.4_0.5_0.1/ul_14191.xlsx","ul_14191")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HYPERLINK("./new_k5/query_cmdrels_weight_analyze/0.4_0.5_0.1/ul_145929.xlsx","ul_145929")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HYPERLINK("./new_k5/query_cmdrels_weight_analyze/0.4_0.5_0.1/ul_148985.xlsx","ul_148985")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HYPERLINK("./new_k5/query_cmdrels_weight_analyze/0.4_0.5_0.1/ul_15405.xlsx","ul_15405")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HYPERLINK("./new_k5/query_cmdrels_weight_analyze/0.4_0.5_0.1/ul_155551.xlsx","ul_155551")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HYPERLINK("./new_k5/query_cmdrels_weight_analyze/0.4_0.5_0.1/ul_159672.xlsx","ul_159672")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HYPERLINK("./new_k5/query_cmdrels_weight_analyze/0.4_0.5_0.1/ul_163845.xlsx","ul_163845")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HYPERLINK("./new_k5/query_cmdrels_weight_analyze/0.4_0.5_0.1/ul_16407.xlsx","ul_16407")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HYPERLINK("./new_k5/query_cmdrels_weight_analyze/0.4_0.5_0.1/ul_166558.xlsx","ul_166558")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HYPERLINK("./new_k5/query_cmdrels_weight_analyze/0.4_0.5_0.1/ul_171314.xlsx","ul_171314")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HYPERLINK("./new_k5/query_cmdrels_weight_analyze/0.4_0.5_0.1/ul_182032.xlsx","ul_182032")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HYPERLINK("./new_k5/query_cmdrels_weight_analyze/0.4_0.5_0.1/ul_19344.xlsx","ul_19344")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HYPERLINK("./new_k5/query_cmdrels_weight_analyze/0.4_0.5_0.1/ul_19369.xlsx","ul_19369")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HYPERLINK("./new_k5/query_cmdrels_weight_analyze/0.4_0.5_0.1/ul_19485.xlsx","ul_19485")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HYPERLINK("./new_k5/query_cmdrels_weight_analyze/0.4_0.5_0.1/ul_20370.xlsx","ul_20370")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HYPERLINK("./new_k5/query_cmdrels_weight_analyze/0.4_0.5_0.1/ul_211817.xlsx","ul_211817")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HYPERLINK("./new_k5/query_cmdrels_weight_analyze/0.4_0.5_0.1/ul_212925.xlsx","ul_212925")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HYPERLINK("./new_k5/query_cmdrels_weight_analyze/0.4_0.5_0.1/ul_21471.xlsx","ul_21471")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HYPERLINK("./new_k5/query_cmdrels_weight_analyze/0.4_0.5_0.1/ul_22545.xlsx","ul_22545")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HYPERLINK("./new_k5/query_cmdrels_weight_analyze/0.4_0.5_0.1/ul_230481.xlsx","ul_230481")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HYPERLINK("./new_k5/query_cmdrels_weight_analyze/0.4_0.5_0.1/ul_230673.xlsx","ul_230673")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HYPERLINK("./new_k5/query_cmdrels_weight_analyze/0.4_0.5_0.1/ul_230800.xlsx","ul_230800")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HYPERLINK("./new_k5/query_cmdrels_weight_analyze/0.4_0.5_0.1/ul_232384.xlsx","ul_232384")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HYPERLINK("./new_k5/query_cmdrels_weight_analyze/0.4_0.5_0.1/ul_24441.xlsx","ul_24441")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HYPERLINK("./new_k5/query_cmdrels_weight_analyze/0.4_0.5_0.1/ul_246535.xlsx","ul_246535")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HYPERLINK("./new_k5/query_cmdrels_weight_analyze/0.4_0.5_0.1/ul_259791.xlsx","ul_259791")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HYPERLINK("./new_k5/query_cmdrels_weight_analyze/0.4_0.5_0.1/ul_273971.xlsx","ul_273971")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HYPERLINK("./new_k5/query_cmdrels_weight_analyze/0.4_0.5_0.1/ul_28553.xlsx","ul_28553")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HYPERLINK("./new_k5/query_cmdrels_weight_analyze/0.4_0.5_0.1/ul_288521.xlsx","ul_288521")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HYPERLINK("./new_k5/query_cmdrels_weight_analyze/0.4_0.5_0.1/ul_32290.xlsx","ul_32290")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HYPERLINK("./new_k5/query_cmdrels_weight_analyze/0.4_0.5_0.1/ul_328882.xlsx","ul_328882")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HYPERLINK("./new_k5/query_cmdrels_weight_analyze/0.4_0.5_0.1/ul_35131.xlsx","ul_35131")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HYPERLINK("./new_k5/query_cmdrels_weight_analyze/0.4_0.5_0.1/ul_35333.xlsx","ul_35333")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HYPERLINK("./new_k5/query_cmdrels_weight_analyze/0.4_0.5_0.1/ul_35711.xlsx","ul_35711")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HYPERLINK("./new_k5/query_cmdrels_weight_analyze/0.4_0.5_0.1/ul_3575.xlsx","ul_3575")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0.25</v>
      </c>
    </row>
    <row r="396" spans="1:7" x14ac:dyDescent="0.15">
      <c r="A396" t="str">
        <f>HYPERLINK("./new_k5/query_cmdrels_weight_analyze/0.4_0.5_0.1/ul_35832.xlsx","ul_35832")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HYPERLINK("./new_k5/query_cmdrels_weight_analyze/0.4_0.5_0.1/ul_370318.xlsx","ul_370318")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HYPERLINK("./new_k5/query_cmdrels_weight_analyze/0.4_0.5_0.1/ul_37329.xlsx","ul_37329")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HYPERLINK("./new_k5/query_cmdrels_weight_analyze/0.4_0.5_0.1/ul_38209.xlsx","ul_38209")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HYPERLINK("./new_k5/query_cmdrels_weight_analyze/0.4_0.5_0.1/ul_41246.xlsx","ul_41246")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HYPERLINK("./new_k5/query_cmdrels_weight_analyze/0.4_0.5_0.1/ul_41362.xlsx","ul_41362")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HYPERLINK("./new_k5/query_cmdrels_weight_analyze/0.4_0.5_0.1/ul_48200.xlsx","ul_48200")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HYPERLINK("./new_k5/query_cmdrels_weight_analyze/0.4_0.5_0.1/ul_50098.xlsx","ul_50098")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HYPERLINK("./new_k5/query_cmdrels_weight_analyze/0.4_0.5_0.1/ul_50785.xlsx","ul_50785")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HYPERLINK("./new_k5/query_cmdrels_weight_analyze/0.4_0.5_0.1/ul_5085.xlsx","ul_5085")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HYPERLINK("./new_k5/query_cmdrels_weight_analyze/0.4_0.5_0.1/ul_53737.xlsx","ul_53737")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HYPERLINK("./new_k5/query_cmdrels_weight_analyze/0.4_0.5_0.1/ul_55125.xlsx","ul_55125")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HYPERLINK("./new_k5/query_cmdrels_weight_analyze/0.4_0.5_0.1/ul_56453.xlsx","ul_56453")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HYPERLINK("./new_k5/query_cmdrels_weight_analyze/0.4_0.5_0.1/ul_63648.xlsx","ul_63648")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HYPERLINK("./new_k5/query_cmdrels_weight_analyze/0.4_0.5_0.1/ul_6402.xlsx","ul_6402")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HYPERLINK("./new_k5/query_cmdrels_weight_analyze/0.4_0.5_0.1/ul_65106.xlsx","ul_65106")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HYPERLINK("./new_k5/query_cmdrels_weight_analyze/0.4_0.5_0.1/ul_65932.xlsx","ul_65932")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HYPERLINK("./new_k5/query_cmdrels_weight_analyze/0.4_0.5_0.1/ul_6596.xlsx","ul_6596")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HYPERLINK("./new_k5/query_cmdrels_weight_analyze/0.4_0.5_0.1/ul_67503.xlsx","ul_67503")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HYPERLINK("./new_k5/query_cmdrels_weight_analyze/0.4_0.5_0.1/ul_67592.xlsx","ul_67592")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HYPERLINK("./new_k5/query_cmdrels_weight_analyze/0.4_0.5_0.1/ul_70581.xlsx","ul_70581")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HYPERLINK("./new_k5/query_cmdrels_weight_analyze/0.4_0.5_0.1/ul_70614.xlsx","ul_70614")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HYPERLINK("./new_k5/query_cmdrels_weight_analyze/0.4_0.5_0.1/ul_71465.xlsx","ul_71465")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HYPERLINK("./new_k5/query_cmdrels_weight_analyze/0.4_0.5_0.1/ul_7226.xlsx","ul_7226")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HYPERLINK("./new_k5/query_cmdrels_weight_analyze/0.4_0.5_0.1/ul_78182.xlsx","ul_78182")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HYPERLINK("./new_k5/query_cmdrels_weight_analyze/0.4_0.5_0.1/ul_79678.xlsx","ul_79678")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HYPERLINK("./new_k5/query_cmdrels_weight_analyze/0.4_0.5_0.1/ul_79702.xlsx","ul_79702")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HYPERLINK("./new_k5/query_cmdrels_weight_analyze/0.4_0.5_0.1/ul_83593.xlsx","ul_83593")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HYPERLINK("./new_k5/query_cmdrels_weight_analyze/0.4_0.5_0.1/ul_84381.xlsx","ul_84381")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HYPERLINK("./new_k5/query_cmdrels_weight_analyze/0.4_0.5_0.1/ul_85180.xlsx","ul_85180")</f>
        <v>ul_85180</v>
      </c>
      <c r="B425">
        <v>0</v>
      </c>
      <c r="C425">
        <v>0</v>
      </c>
      <c r="D425">
        <v>0.5</v>
      </c>
      <c r="E425">
        <v>0.5</v>
      </c>
      <c r="F425">
        <v>0.5</v>
      </c>
      <c r="G425">
        <v>0.5</v>
      </c>
    </row>
    <row r="426" spans="1:7" x14ac:dyDescent="0.15">
      <c r="A426" t="str">
        <f>HYPERLINK("./new_k5/query_cmdrels_weight_analyze/0.4_0.5_0.1/ul_86071.xlsx","ul_86071")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HYPERLINK("./new_k5/query_cmdrels_weight_analyze/0.4_0.5_0.1/ul_86729.xlsx","ul_86729")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HYPERLINK("./new_k5/query_cmdrels_weight_analyze/0.4_0.5_0.1/ul_88824.xlsx","ul_88824")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HYPERLINK("./new_k5/query_cmdrels_weight_analyze/0.4_0.5_0.1/ul_8945.xlsx","ul_8945")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HYPERLINK("./new_k5/query_cmdrels_weight_analyze/0.4_0.5_0.1/ul_89933.xlsx","ul_89933")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HYPERLINK("./new_k5/query_cmdrels_weight_analyze/0.4_0.5_0.1/ul_91297.xlsx","ul_91297")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HYPERLINK("./new_k5/query_cmdrels_weight_analyze/0.4_0.5_0.1/ul_9252.xlsx","ul_9252")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HYPERLINK("./new_k5/query_cmdrels_weight_analyze/0.4_0.5_0.1/ul_92560.xlsx","ul_92560")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HYPERLINK("./new_k5/query_cmdrels_weight_analyze/0.4_0.5_0.1/ul_92799.xlsx","ul_92799")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HYPERLINK("./new_k5/query_cmdrels_weight_analyze/0.4_0.5_0.1/ul_93139.xlsx","ul_93139")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HYPERLINK("./new_k5/query_cmdrels_weight_analyze/0.4_0.5_0.1/ul_98461.xlsx","ul_98461")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HYPERLINK("./new_k5/query_cmdrels_weight_analyze/0.5_0.1_0.4/au_102733.xlsx","au_102733")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HYPERLINK("./new_k5/query_cmdrels_weight_analyze/0.5_0.1_0.4/au_1029436.xlsx","au_1029436")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HYPERLINK("./new_k5/query_cmdrels_weight_analyze/0.5_0.1_0.4/au_1029502.xlsx","au_1029502")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HYPERLINK("./new_k5/query_cmdrels_weight_analyze/0.5_0.1_0.4/au_1029531.xlsx","au_1029531")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HYPERLINK("./new_k5/query_cmdrels_weight_analyze/0.5_0.1_0.4/au_104542.xlsx","au_104542")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HYPERLINK("./new_k5/query_cmdrels_weight_analyze/0.5_0.1_0.4/au_109070.xlsx","au_109070")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HYPERLINK("./new_k5/query_cmdrels_weight_analyze/0.5_0.1_0.4/au_109381.xlsx","au_109381")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HYPERLINK("./new_k5/query_cmdrels_weight_analyze/0.5_0.1_0.4/au_110477.xlsx","au_110477")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HYPERLINK("./new_k5/query_cmdrels_weight_analyze/0.5_0.1_0.4/au_111678.xlsx","au_111678")</f>
        <v>au_111678</v>
      </c>
      <c r="B11">
        <v>0</v>
      </c>
      <c r="C11">
        <v>0</v>
      </c>
      <c r="D11">
        <v>0.33333333333333331</v>
      </c>
      <c r="E11">
        <v>0.33333333333333331</v>
      </c>
      <c r="F11">
        <v>0.33333333333333331</v>
      </c>
      <c r="G11">
        <v>0.33333333333333331</v>
      </c>
    </row>
    <row r="12" spans="1:7" x14ac:dyDescent="0.15">
      <c r="A12" t="str">
        <f>HYPERLINK("./new_k5/query_cmdrels_weight_analyze/0.5_0.1_0.4/au_112512.xlsx","au_112512")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HYPERLINK("./new_k5/query_cmdrels_weight_analyze/0.5_0.1_0.4/au_115369.xlsx","au_115369")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HYPERLINK("./new_k5/query_cmdrels_weight_analyze/0.5_0.1_0.4/au_11789.xlsx","au_11789")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HYPERLINK("./new_k5/query_cmdrels_weight_analyze/0.5_0.1_0.4/au_117950.xlsx","au_117950")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</v>
      </c>
    </row>
    <row r="16" spans="1:7" x14ac:dyDescent="0.15">
      <c r="A16" t="str">
        <f>HYPERLINK("./new_k5/query_cmdrels_weight_analyze/0.5_0.1_0.4/au_122113.xlsx","au_122113")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HYPERLINK("./new_k5/query_cmdrels_weight_analyze/0.5_0.1_0.4/au_123798.xlsx","au_123798")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HYPERLINK("./new_k5/query_cmdrels_weight_analyze/0.5_0.1_0.4/au_125257.xlsx","au_125257")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HYPERLINK("./new_k5/query_cmdrels_weight_analyze/0.5_0.1_0.4/au_126153.xlsx","au_126153")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HYPERLINK("./new_k5/query_cmdrels_weight_analyze/0.5_0.1_0.4/au_127326.xlsx","au_127326")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HYPERLINK("./new_k5/query_cmdrels_weight_analyze/0.5_0.1_0.4/au_128463.xlsx","au_128463")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HYPERLINK("./new_k5/query_cmdrels_weight_analyze/0.5_0.1_0.4/au_130393.xlsx","au_130393")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HYPERLINK("./new_k5/query_cmdrels_weight_analyze/0.5_0.1_0.4/au_131570.xlsx","au_131570")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HYPERLINK("./new_k5/query_cmdrels_weight_analyze/0.5_0.1_0.4/au_133318.xlsx","au_133318")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HYPERLINK("./new_k5/query_cmdrels_weight_analyze/0.5_0.1_0.4/au_133343.xlsx","au_133343")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HYPERLINK("./new_k5/query_cmdrels_weight_analyze/0.5_0.1_0.4/au_133389.xlsx","au_133389")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HYPERLINK("./new_k5/query_cmdrels_weight_analyze/0.5_0.1_0.4/au_141277.xlsx","au_141277")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HYPERLINK("./new_k5/query_cmdrels_weight_analyze/0.5_0.1_0.4/au_143819.xlsx","au_143819")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HYPERLINK("./new_k5/query_cmdrels_weight_analyze/0.5_0.1_0.4/au_145935.xlsx","au_145935")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HYPERLINK("./new_k5/query_cmdrels_weight_analyze/0.5_0.1_0.4/au_147241.xlsx","au_147241")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HYPERLINK("./new_k5/query_cmdrels_weight_analyze/0.5_0.1_0.4/au_147800.xlsx","au_147800")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HYPERLINK("./new_k5/query_cmdrels_weight_analyze/0.5_0.1_0.4/au_148321.xlsx","au_148321")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HYPERLINK("./new_k5/query_cmdrels_weight_analyze/0.5_0.1_0.4/au_148638.xlsx","au_148638")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HYPERLINK("./new_k5/query_cmdrels_weight_analyze/0.5_0.1_0.4/au_151049.xlsx","au_151049")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HYPERLINK("./new_k5/query_cmdrels_weight_analyze/0.5_0.1_0.4/au_151941.xlsx","au_151941")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HYPERLINK("./new_k5/query_cmdrels_weight_analyze/0.5_0.1_0.4/au_152297.xlsx","au_152297")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HYPERLINK("./new_k5/query_cmdrels_weight_analyze/0.5_0.1_0.4/au_153976.xlsx","au_153976")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HYPERLINK("./new_k5/query_cmdrels_weight_analyze/0.5_0.1_0.4/au_154431.xlsx","au_154431")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HYPERLINK("./new_k5/query_cmdrels_weight_analyze/0.5_0.1_0.4/au_159708.xlsx","au_159708")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HYPERLINK("./new_k5/query_cmdrels_weight_analyze/0.5_0.1_0.4/au_160869.xlsx","au_160869")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HYPERLINK("./new_k5/query_cmdrels_weight_analyze/0.5_0.1_0.4/au_161313.xlsx","au_161313")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HYPERLINK("./new_k5/query_cmdrels_weight_analyze/0.5_0.1_0.4/au_162075.xlsx","au_162075")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HYPERLINK("./new_k5/query_cmdrels_weight_analyze/0.5_0.1_0.4/au_16277.xlsx","au_16277")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HYPERLINK("./new_k5/query_cmdrels_weight_analyze/0.5_0.1_0.4/au_163155.xlsx","au_163155")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HYPERLINK("./new_k5/query_cmdrels_weight_analyze/0.5_0.1_0.4/au_164473.xlsx","au_164473")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HYPERLINK("./new_k5/query_cmdrels_weight_analyze/0.5_0.1_0.4/au_16584.xlsx","au_16584")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HYPERLINK("./new_k5/query_cmdrels_weight_analyze/0.5_0.1_0.4/au_166420.xlsx","au_166420")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HYPERLINK("./new_k5/query_cmdrels_weight_analyze/0.5_0.1_0.4/au_169473.xlsx","au_169473")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HYPERLINK("./new_k5/query_cmdrels_weight_analyze/0.5_0.1_0.4/au_169516.xlsx","au_169516")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HYPERLINK("./new_k5/query_cmdrels_weight_analyze/0.5_0.1_0.4/au_174292.xlsx","au_174292")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HYPERLINK("./new_k5/query_cmdrels_weight_analyze/0.5_0.1_0.4/au_178481.xlsx","au_178481")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HYPERLINK("./new_k5/query_cmdrels_weight_analyze/0.5_0.1_0.4/au_180925.xlsx","au_180925")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HYPERLINK("./new_k5/query_cmdrels_weight_analyze/0.5_0.1_0.4/au_187888.xlsx","au_187888")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HYPERLINK("./new_k5/query_cmdrels_weight_analyze/0.5_0.1_0.4/au_191390.xlsx","au_191390")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HYPERLINK("./new_k5/query_cmdrels_weight_analyze/0.5_0.1_0.4/au_192798.xlsx","au_192798")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HYPERLINK("./new_k5/query_cmdrels_weight_analyze/0.5_0.1_0.4/au_201775.xlsx","au_201775")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HYPERLINK("./new_k5/query_cmdrels_weight_analyze/0.5_0.1_0.4/au_204166.xlsx","au_204166")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HYPERLINK("./new_k5/query_cmdrels_weight_analyze/0.5_0.1_0.4/au_207447.xlsx","au_207447")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HYPERLINK("./new_k5/query_cmdrels_weight_analyze/0.5_0.1_0.4/au_210680.xlsx","au_210680")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HYPERLINK("./new_k5/query_cmdrels_weight_analyze/0.5_0.1_0.4/au_214246.xlsx","au_214246")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HYPERLINK("./new_k5/query_cmdrels_weight_analyze/0.5_0.1_0.4/au_214643.xlsx","au_214643")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HYPERLINK("./new_k5/query_cmdrels_weight_analyze/0.5_0.1_0.4/au_2194.xlsx","au_2194")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HYPERLINK("./new_k5/query_cmdrels_weight_analyze/0.5_0.1_0.4/au_221962.xlsx","au_221962")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HYPERLINK("./new_k5/query_cmdrels_weight_analyze/0.5_0.1_0.4/au_22608.xlsx","au_22608")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HYPERLINK("./new_k5/query_cmdrels_weight_analyze/0.5_0.1_0.4/au_230698.xlsx","au_230698")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HYPERLINK("./new_k5/query_cmdrels_weight_analyze/0.5_0.1_0.4/au_232442.xlsx","au_232442")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HYPERLINK("./new_k5/query_cmdrels_weight_analyze/0.5_0.1_0.4/au_233378.xlsx","au_233378")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HYPERLINK("./new_k5/query_cmdrels_weight_analyze/0.5_0.1_0.4/au_24027.xlsx","au_24027")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HYPERLINK("./new_k5/query_cmdrels_weight_analyze/0.5_0.1_0.4/au_246647.xlsx","au_246647")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HYPERLINK("./new_k5/query_cmdrels_weight_analyze/0.5_0.1_0.4/au_254424.xlsx","au_254424")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HYPERLINK("./new_k5/query_cmdrels_weight_analyze/0.5_0.1_0.4/au_255890.xlsx","au_255890")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HYPERLINK("./new_k5/query_cmdrels_weight_analyze/0.5_0.1_0.4/au_257248.xlsx","au_257248")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HYPERLINK("./new_k5/query_cmdrels_weight_analyze/0.5_0.1_0.4/au_259354.xlsx","au_259354")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HYPERLINK("./new_k5/query_cmdrels_weight_analyze/0.5_0.1_0.4/au_263378.xlsx","au_263378")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HYPERLINK("./new_k5/query_cmdrels_weight_analyze/0.5_0.1_0.4/au_264215.xlsx","au_264215")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HYPERLINK("./new_k5/query_cmdrels_weight_analyze/0.5_0.1_0.4/au_265176.xlsx","au_265176")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HYPERLINK("./new_k5/query_cmdrels_weight_analyze/0.5_0.1_0.4/au_275704.xlsx","au_275704")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HYPERLINK("./new_k5/query_cmdrels_weight_analyze/0.5_0.1_0.4/au_276669.xlsx","au_276669")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HYPERLINK("./new_k5/query_cmdrels_weight_analyze/0.5_0.1_0.4/au_277565.xlsx","au_277565")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HYPERLINK("./new_k5/query_cmdrels_weight_analyze/0.5_0.1_0.4/au_278403.xlsx","au_278403")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HYPERLINK("./new_k5/query_cmdrels_weight_analyze/0.5_0.1_0.4/au_28039.xlsx","au_28039")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HYPERLINK("./new_k5/query_cmdrels_weight_analyze/0.5_0.1_0.4/au_281509.xlsx","au_281509")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HYPERLINK("./new_k5/query_cmdrels_weight_analyze/0.5_0.1_0.4/au_282806.xlsx","au_282806")</f>
        <v>au_282806</v>
      </c>
      <c r="B83">
        <v>0</v>
      </c>
      <c r="C83">
        <v>0</v>
      </c>
      <c r="D83">
        <v>0.5</v>
      </c>
      <c r="E83">
        <v>0.33333333333333331</v>
      </c>
      <c r="F83">
        <v>0.5</v>
      </c>
      <c r="G83">
        <v>0.33333333333333331</v>
      </c>
    </row>
    <row r="84" spans="1:7" x14ac:dyDescent="0.15">
      <c r="A84" t="str">
        <f>HYPERLINK("./new_k5/query_cmdrels_weight_analyze/0.5_0.1_0.4/au_283559.xlsx","au_283559")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HYPERLINK("./new_k5/query_cmdrels_weight_analyze/0.5_0.1_0.4/au_285539.xlsx","au_285539")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HYPERLINK("./new_k5/query_cmdrels_weight_analyze/0.5_0.1_0.4/au_287532.xlsx","au_287532")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HYPERLINK("./new_k5/query_cmdrels_weight_analyze/0.5_0.1_0.4/au_294257.xlsx","au_294257")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HYPERLINK("./new_k5/query_cmdrels_weight_analyze/0.5_0.1_0.4/au_296155.xlsx","au_296155")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HYPERLINK("./new_k5/query_cmdrels_weight_analyze/0.5_0.1_0.4/au_299975.xlsx","au_299975")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HYPERLINK("./new_k5/query_cmdrels_weight_analyze/0.5_0.1_0.4/au_301096.xlsx","au_301096")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HYPERLINK("./new_k5/query_cmdrels_weight_analyze/0.5_0.1_0.4/au_303593.xlsx","au_303593")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HYPERLINK("./new_k5/query_cmdrels_weight_analyze/0.5_0.1_0.4/au_303849.xlsx","au_303849")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HYPERLINK("./new_k5/query_cmdrels_weight_analyze/0.5_0.1_0.4/au_307541.xlsx","au_307541")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HYPERLINK("./new_k5/query_cmdrels_weight_analyze/0.5_0.1_0.4/au_307688.xlsx","au_307688")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HYPERLINK("./new_k5/query_cmdrels_weight_analyze/0.5_0.1_0.4/au_309047.xlsx","au_309047")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HYPERLINK("./new_k5/query_cmdrels_weight_analyze/0.5_0.1_0.4/au_311558.xlsx","au_311558")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HYPERLINK("./new_k5/query_cmdrels_weight_analyze/0.5_0.1_0.4/au_318973.xlsx","au_318973")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HYPERLINK("./new_k5/query_cmdrels_weight_analyze/0.5_0.1_0.4/au_3205.xlsx","au_3205")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HYPERLINK("./new_k5/query_cmdrels_weight_analyze/0.5_0.1_0.4/au_323131.xlsx","au_323131")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HYPERLINK("./new_k5/query_cmdrels_weight_analyze/0.5_0.1_0.4/au_323392.xlsx","au_323392")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HYPERLINK("./new_k5/query_cmdrels_weight_analyze/0.5_0.1_0.4/au_325368.xlsx","au_325368")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HYPERLINK("./new_k5/query_cmdrels_weight_analyze/0.5_0.1_0.4/au_328162.xlsx","au_328162")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HYPERLINK("./new_k5/query_cmdrels_weight_analyze/0.5_0.1_0.4/au_330148.xlsx","au_330148")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HYPERLINK("./new_k5/query_cmdrels_weight_analyze/0.5_0.1_0.4/au_332315.xlsx","au_332315")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HYPERLINK("./new_k5/query_cmdrels_weight_analyze/0.5_0.1_0.4/au_334081.xlsx","au_334081")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HYPERLINK("./new_k5/query_cmdrels_weight_analyze/0.5_0.1_0.4/au_34077.xlsx","au_34077")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HYPERLINK("./new_k5/query_cmdrels_weight_analyze/0.5_0.1_0.4/au_341428.xlsx","au_341428")</f>
        <v>au_341428</v>
      </c>
      <c r="B107">
        <v>1</v>
      </c>
      <c r="C107">
        <v>0</v>
      </c>
      <c r="D107">
        <v>1</v>
      </c>
      <c r="E107">
        <v>0.5</v>
      </c>
      <c r="F107">
        <v>1</v>
      </c>
      <c r="G107">
        <v>0.5</v>
      </c>
    </row>
    <row r="108" spans="1:7" x14ac:dyDescent="0.15">
      <c r="A108" t="str">
        <f>HYPERLINK("./new_k5/query_cmdrels_weight_analyze/0.5_0.1_0.4/au_341584.xlsx","au_341584")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HYPERLINK("./new_k5/query_cmdrels_weight_analyze/0.5_0.1_0.4/au_346864.xlsx","au_346864")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HYPERLINK("./new_k5/query_cmdrels_weight_analyze/0.5_0.1_0.4/au_351765.xlsx","au_351765")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HYPERLINK("./new_k5/query_cmdrels_weight_analyze/0.5_0.1_0.4/au_35922.xlsx","au_35922")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HYPERLINK("./new_k5/query_cmdrels_weight_analyze/0.5_0.1_0.4/au_359856.xlsx","au_359856")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HYPERLINK("./new_k5/query_cmdrels_weight_analyze/0.5_0.1_0.4/au_360423.xlsx","au_360423")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HYPERLINK("./new_k5/query_cmdrels_weight_analyze/0.5_0.1_0.4/au_36287.xlsx","au_36287")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HYPERLINK("./new_k5/query_cmdrels_weight_analyze/0.5_0.1_0.4/au_366742.xlsx","au_366742")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HYPERLINK("./new_k5/query_cmdrels_weight_analyze/0.5_0.1_0.4/au_377937.xlsx","au_377937")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HYPERLINK("./new_k5/query_cmdrels_weight_analyze/0.5_0.1_0.4/au_383997.xlsx","au_383997")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HYPERLINK("./new_k5/query_cmdrels_weight_analyze/0.5_0.1_0.4/au_3883.xlsx","au_3883")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HYPERLINK("./new_k5/query_cmdrels_weight_analyze/0.5_0.1_0.4/au_396883.xlsx","au_396883")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HYPERLINK("./new_k5/query_cmdrels_weight_analyze/0.5_0.1_0.4/au_39760.xlsx","au_39760")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HYPERLINK("./new_k5/query_cmdrels_weight_analyze/0.5_0.1_0.4/au_398818.xlsx","au_398818")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HYPERLINK("./new_k5/query_cmdrels_weight_analyze/0.5_0.1_0.4/au_400807.xlsx","au_400807")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HYPERLINK("./new_k5/query_cmdrels_weight_analyze/0.5_0.1_0.4/au_408611.xlsx","au_408611")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HYPERLINK("./new_k5/query_cmdrels_weight_analyze/0.5_0.1_0.4/au_414737.xlsx","au_414737")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HYPERLINK("./new_k5/query_cmdrels_weight_analyze/0.5_0.1_0.4/au_420722.xlsx","au_420722")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HYPERLINK("./new_k5/query_cmdrels_weight_analyze/0.5_0.1_0.4/au_423942.xlsx","au_423942")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HYPERLINK("./new_k5/query_cmdrels_weight_analyze/0.5_0.1_0.4/au_430382.xlsx","au_430382")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HYPERLINK("./new_k5/query_cmdrels_weight_analyze/0.5_0.1_0.4/au_432836.xlsx","au_432836")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HYPERLINK("./new_k5/query_cmdrels_weight_analyze/0.5_0.1_0.4/au_440326.xlsx","au_440326")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HYPERLINK("./new_k5/query_cmdrels_weight_analyze/0.5_0.1_0.4/au_442914.xlsx","au_442914")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HYPERLINK("./new_k5/query_cmdrels_weight_analyze/0.5_0.1_0.4/au_443227.xlsx","au_443227")</f>
        <v>au_443227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</row>
    <row r="132" spans="1:7" x14ac:dyDescent="0.15">
      <c r="A132" t="str">
        <f>HYPERLINK("./new_k5/query_cmdrels_weight_analyze/0.5_0.1_0.4/au_44534.xlsx","au_44534")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HYPERLINK("./new_k5/query_cmdrels_weight_analyze/0.5_0.1_0.4/au_451805.xlsx","au_451805")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HYPERLINK("./new_k5/query_cmdrels_weight_analyze/0.5_0.1_0.4/au_464264.xlsx","au_464264")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HYPERLINK("./new_k5/query_cmdrels_weight_analyze/0.5_0.1_0.4/au_468808.xlsx","au_468808")</f>
        <v>au_468808</v>
      </c>
      <c r="B135">
        <v>1</v>
      </c>
      <c r="C135">
        <v>0</v>
      </c>
      <c r="D135">
        <v>1</v>
      </c>
      <c r="E135">
        <v>0.33333333333333331</v>
      </c>
      <c r="F135">
        <v>1</v>
      </c>
      <c r="G135">
        <v>0.33333333333333331</v>
      </c>
    </row>
    <row r="136" spans="1:7" x14ac:dyDescent="0.15">
      <c r="A136" t="str">
        <f>HYPERLINK("./new_k5/query_cmdrels_weight_analyze/0.5_0.1_0.4/au_469143.xlsx","au_469143")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HYPERLINK("./new_k5/query_cmdrels_weight_analyze/0.5_0.1_0.4/au_470237.xlsx","au_470237")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HYPERLINK("./new_k5/query_cmdrels_weight_analyze/0.5_0.1_0.4/au_473037.xlsx","au_473037")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HYPERLINK("./new_k5/query_cmdrels_weight_analyze/0.5_0.1_0.4/au_48362.xlsx","au_48362")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HYPERLINK("./new_k5/query_cmdrels_weight_analyze/0.5_0.1_0.4/au_488435.xlsx","au_488435")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HYPERLINK("./new_k5/query_cmdrels_weight_analyze/0.5_0.1_0.4/au_493826.xlsx","au_493826")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HYPERLINK("./new_k5/query_cmdrels_weight_analyze/0.5_0.1_0.4/au_502110.xlsx","au_502110")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HYPERLINK("./new_k5/query_cmdrels_weight_analyze/0.5_0.1_0.4/au_50344.xlsx","au_50344")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HYPERLINK("./new_k5/query_cmdrels_weight_analyze/0.5_0.1_0.4/au_511467.xlsx","au_511467")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HYPERLINK("./new_k5/query_cmdrels_weight_analyze/0.5_0.1_0.4/au_513046.xlsx","au_513046")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HYPERLINK("./new_k5/query_cmdrels_weight_analyze/0.5_0.1_0.4/au_517354.xlsx","au_517354")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HYPERLINK("./new_k5/query_cmdrels_weight_analyze/0.5_0.1_0.4/au_522431.xlsx","au_522431")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HYPERLINK("./new_k5/query_cmdrels_weight_analyze/0.5_0.1_0.4/au_52773.xlsx","au_52773")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HYPERLINK("./new_k5/query_cmdrels_weight_analyze/0.5_0.1_0.4/au_528411.xlsx","au_528411")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HYPERLINK("./new_k5/query_cmdrels_weight_analyze/0.5_0.1_0.4/au_53263.xlsx","au_53263")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HYPERLINK("./new_k5/query_cmdrels_weight_analyze/0.5_0.1_0.4/au_53444.xlsx","au_53444")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HYPERLINK("./new_k5/query_cmdrels_weight_analyze/0.5_0.1_0.4/au_538208.xlsx","au_538208")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HYPERLINK("./new_k5/query_cmdrels_weight_analyze/0.5_0.1_0.4/au_53822.xlsx","au_53822")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HYPERLINK("./new_k5/query_cmdrels_weight_analyze/0.5_0.1_0.4/au_539243.xlsx","au_539243")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HYPERLINK("./new_k5/query_cmdrels_weight_analyze/0.5_0.1_0.4/au_558280.xlsx","au_558280")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HYPERLINK("./new_k5/query_cmdrels_weight_analyze/0.5_0.1_0.4/au_558669.xlsx","au_558669")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HYPERLINK("./new_k5/query_cmdrels_weight_analyze/0.5_0.1_0.4/au_55868.xlsx","au_55868")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HYPERLINK("./new_k5/query_cmdrels_weight_analyze/0.5_0.1_0.4/au_561.xlsx","au_561")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HYPERLINK("./new_k5/query_cmdrels_weight_analyze/0.5_0.1_0.4/au_564567.xlsx","au_564567")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HYPERLINK("./new_k5/query_cmdrels_weight_analyze/0.5_0.1_0.4/au_57994.xlsx","au_57994")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HYPERLINK("./new_k5/query_cmdrels_weight_analyze/0.5_0.1_0.4/au_589210.xlsx","au_589210")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HYPERLINK("./new_k5/query_cmdrels_weight_analyze/0.5_0.1_0.4/au_5911.xlsx","au_5911")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HYPERLINK("./new_k5/query_cmdrels_weight_analyze/0.5_0.1_0.4/au_59356.xlsx","au_59356")</f>
        <v>au_59356</v>
      </c>
      <c r="B163">
        <v>0</v>
      </c>
      <c r="C163">
        <v>0</v>
      </c>
      <c r="D163">
        <v>0.33333333333333331</v>
      </c>
      <c r="E163">
        <v>0.33333333333333331</v>
      </c>
      <c r="F163">
        <v>0.33333333333333331</v>
      </c>
      <c r="G163">
        <v>0.33333333333333331</v>
      </c>
    </row>
    <row r="164" spans="1:7" x14ac:dyDescent="0.15">
      <c r="A164" t="str">
        <f>HYPERLINK("./new_k5/query_cmdrels_weight_analyze/0.5_0.1_0.4/au_609850.xlsx","au_609850")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HYPERLINK("./new_k5/query_cmdrels_weight_analyze/0.5_0.1_0.4/au_61408.xlsx","au_61408")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HYPERLINK("./new_k5/query_cmdrels_weight_analyze/0.5_0.1_0.4/au_617850.xlsx","au_617850")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HYPERLINK("./new_k5/query_cmdrels_weight_analyze/0.5_0.1_0.4/au_62073.xlsx","au_62073")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HYPERLINK("./new_k5/query_cmdrels_weight_analyze/0.5_0.1_0.4/au_620930.xlsx","au_620930")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HYPERLINK("./new_k5/query_cmdrels_weight_analyze/0.5_0.1_0.4/au_62492.xlsx","au_62492")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HYPERLINK("./new_k5/query_cmdrels_weight_analyze/0.5_0.1_0.4/au_626078.xlsx","au_626078")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HYPERLINK("./new_k5/query_cmdrels_weight_analyze/0.5_0.1_0.4/au_636944.xlsx","au_636944")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HYPERLINK("./new_k5/query_cmdrels_weight_analyze/0.5_0.1_0.4/au_648603.xlsx","au_648603")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HYPERLINK("./new_k5/query_cmdrels_weight_analyze/0.5_0.1_0.4/au_65331.xlsx","au_65331")</f>
        <v>au_65331</v>
      </c>
      <c r="B173">
        <v>0</v>
      </c>
      <c r="C173">
        <v>0</v>
      </c>
      <c r="D173">
        <v>0.5</v>
      </c>
      <c r="E173">
        <v>0.5</v>
      </c>
      <c r="F173">
        <v>0.5</v>
      </c>
      <c r="G173">
        <v>0.5</v>
      </c>
    </row>
    <row r="174" spans="1:7" x14ac:dyDescent="0.15">
      <c r="A174" t="str">
        <f>HYPERLINK("./new_k5/query_cmdrels_weight_analyze/0.5_0.1_0.4/au_66000.xlsx","au_66000")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HYPERLINK("./new_k5/query_cmdrels_weight_analyze/0.5_0.1_0.4/au_660846.xlsx","au_660846")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HYPERLINK("./new_k5/query_cmdrels_weight_analyze/0.5_0.1_0.4/au_662935.xlsx","au_662935")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HYPERLINK("./new_k5/query_cmdrels_weight_analyze/0.5_0.1_0.4/au_67663.xlsx","au_67663")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HYPERLINK("./new_k5/query_cmdrels_weight_analyze/0.5_0.1_0.4/au_68028.xlsx","au_68028")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HYPERLINK("./new_k5/query_cmdrels_weight_analyze/0.5_0.1_0.4/au_681312.xlsx","au_681312")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HYPERLINK("./new_k5/query_cmdrels_weight_analyze/0.5_0.1_0.4/au_686239.xlsx","au_686239")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HYPERLINK("./new_k5/query_cmdrels_weight_analyze/0.5_0.1_0.4/au_68809.xlsx","au_68809")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HYPERLINK("./new_k5/query_cmdrels_weight_analyze/0.5_0.1_0.4/au_69556.xlsx","au_69556")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HYPERLINK("./new_k5/query_cmdrels_weight_analyze/0.5_0.1_0.4/au_698993.xlsx","au_698993")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HYPERLINK("./new_k5/query_cmdrels_weight_analyze/0.5_0.1_0.4/au_707881.xlsx","au_707881")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HYPERLINK("./new_k5/query_cmdrels_weight_analyze/0.5_0.1_0.4/au_709594.xlsx","au_709594")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HYPERLINK("./new_k5/query_cmdrels_weight_analyze/0.5_0.1_0.4/au_71309.xlsx","au_71309")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HYPERLINK("./new_k5/query_cmdrels_weight_analyze/0.5_0.1_0.4/au_7138.xlsx","au_7138")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HYPERLINK("./new_k5/query_cmdrels_weight_analyze/0.5_0.1_0.4/au_72549.xlsx","au_72549")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HYPERLINK("./new_k5/query_cmdrels_weight_analyze/0.5_0.1_0.4/au_740805.xlsx","au_740805")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HYPERLINK("./new_k5/query_cmdrels_weight_analyze/0.5_0.1_0.4/au_760796.xlsx","au_760796")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HYPERLINK("./new_k5/query_cmdrels_weight_analyze/0.5_0.1_0.4/au_762846.xlsx","au_762846")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HYPERLINK("./new_k5/query_cmdrels_weight_analyze/0.5_0.1_0.4/au_767786.xlsx","au_767786")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HYPERLINK("./new_k5/query_cmdrels_weight_analyze/0.5_0.1_0.4/au_778906.xlsx","au_778906")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HYPERLINK("./new_k5/query_cmdrels_weight_analyze/0.5_0.1_0.4/au_818929.xlsx","au_818929")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HYPERLINK("./new_k5/query_cmdrels_weight_analyze/0.5_0.1_0.4/au_844876.xlsx","au_844876")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HYPERLINK("./new_k5/query_cmdrels_weight_analyze/0.5_0.1_0.4/au_85318.xlsx","au_85318")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HYPERLINK("./new_k5/query_cmdrels_weight_analyze/0.5_0.1_0.4/au_854332.xlsx","au_854332")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HYPERLINK("./new_k5/query_cmdrels_weight_analyze/0.5_0.1_0.4/au_854373.xlsx","au_854373")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HYPERLINK("./new_k5/query_cmdrels_weight_analyze/0.5_0.1_0.4/au_86843.xlsx","au_86843")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HYPERLINK("./new_k5/query_cmdrels_weight_analyze/0.5_0.1_0.4/au_88108.xlsx","au_88108")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HYPERLINK("./new_k5/query_cmdrels_weight_analyze/0.5_0.1_0.4/au_90214.xlsx","au_90214")</f>
        <v>au_90214</v>
      </c>
      <c r="B201">
        <v>0</v>
      </c>
      <c r="C201">
        <v>0</v>
      </c>
      <c r="D201">
        <v>0.5</v>
      </c>
      <c r="E201">
        <v>0.5</v>
      </c>
      <c r="F201">
        <v>0.5</v>
      </c>
      <c r="G201">
        <v>0.5</v>
      </c>
    </row>
    <row r="202" spans="1:7" x14ac:dyDescent="0.15">
      <c r="A202" t="str">
        <f>HYPERLINK("./new_k5/query_cmdrels_weight_analyze/0.5_0.1_0.4/au_90339.xlsx","au_90339")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HYPERLINK("./new_k5/query_cmdrels_weight_analyze/0.5_0.1_0.4/au_91286.xlsx","au_91286")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0.25</v>
      </c>
    </row>
    <row r="204" spans="1:7" x14ac:dyDescent="0.15">
      <c r="A204" t="str">
        <f>HYPERLINK("./new_k5/query_cmdrels_weight_analyze/0.5_0.1_0.4/au_9135.xlsx","au_9135")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HYPERLINK("./new_k5/query_cmdrels_weight_analyze/0.5_0.1_0.4/au_935569.xlsx","au_935569")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HYPERLINK("./new_k5/query_cmdrels_weight_analyze/0.5_0.1_0.4/au_97936.xlsx","au_97936")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HYPERLINK("./new_k5/query_cmdrels_weight_analyze/0.5_0.1_0.4/so_10235778.xlsx","so_10235778")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HYPERLINK("./new_k5/query_cmdrels_weight_analyze/0.5_0.1_0.4/so_1045910.xlsx","so_1045910")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HYPERLINK("./new_k5/query_cmdrels_weight_analyze/0.5_0.1_0.4/so_10557360.xlsx","so_10557360")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HYPERLINK("./new_k5/query_cmdrels_weight_analyze/0.5_0.1_0.4/so_1058047.xlsx","so_1058047")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HYPERLINK("./new_k5/query_cmdrels_weight_analyze/0.5_0.1_0.4/so_10829402.xlsx","so_10829402")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HYPERLINK("./new_k5/query_cmdrels_weight_analyze/0.5_0.1_0.4/so_1088098.xlsx","so_1088098")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HYPERLINK("./new_k5/query_cmdrels_weight_analyze/0.5_0.1_0.4/so_10990949.xlsx","so_10990949")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HYPERLINK("./new_k5/query_cmdrels_weight_analyze/0.5_0.1_0.4/so_11211705.xlsx","so_11211705")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HYPERLINK("./new_k5/query_cmdrels_weight_analyze/0.5_0.1_0.4/so_112932.xlsx","so_112932")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HYPERLINK("./new_k5/query_cmdrels_weight_analyze/0.5_0.1_0.4/so_11392189.xlsx","so_11392189")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HYPERLINK("./new_k5/query_cmdrels_weight_analyze/0.5_0.1_0.4/so_1183183.xlsx","so_1183183")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HYPERLINK("./new_k5/query_cmdrels_weight_analyze/0.5_0.1_0.4/so_1194882.xlsx","so_1194882")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HYPERLINK("./new_k5/query_cmdrels_weight_analyze/0.5_0.1_0.4/so_12120935.xlsx","so_12120935")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HYPERLINK("./new_k5/query_cmdrels_weight_analyze/0.5_0.1_0.4/so_12313384.xlsx","so_12313384")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HYPERLINK("./new_k5/query_cmdrels_weight_analyze/0.5_0.1_0.4/so_12392598.xlsx","so_12392598")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HYPERLINK("./new_k5/query_cmdrels_weight_analyze/0.5_0.1_0.4/so_1241801.xlsx","so_1241801")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HYPERLINK("./new_k5/query_cmdrels_weight_analyze/0.5_0.1_0.4/so_12522269.xlsx","so_12522269")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HYPERLINK("./new_k5/query_cmdrels_weight_analyze/0.5_0.1_0.4/so_1293907.xlsx","so_1293907")</f>
        <v>so_1293907</v>
      </c>
      <c r="B224">
        <v>0</v>
      </c>
      <c r="C224">
        <v>0</v>
      </c>
      <c r="D224">
        <v>0</v>
      </c>
      <c r="E224">
        <v>0.5</v>
      </c>
      <c r="F224">
        <v>0.25</v>
      </c>
      <c r="G224">
        <v>0.5</v>
      </c>
    </row>
    <row r="225" spans="1:7" x14ac:dyDescent="0.15">
      <c r="A225" t="str">
        <f>HYPERLINK("./new_k5/query_cmdrels_weight_analyze/0.5_0.1_0.4/so_13428910.xlsx","so_13428910")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HYPERLINK("./new_k5/query_cmdrels_weight_analyze/0.5_0.1_0.4/so_135688.xlsx","so_135688")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HYPERLINK("./new_k5/query_cmdrels_weight_analyze/0.5_0.1_0.4/so_13778273.xlsx","so_13778273")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HYPERLINK("./new_k5/query_cmdrels_weight_analyze/0.5_0.1_0.4/so_1405611.xlsx","so_1405611")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HYPERLINK("./new_k5/query_cmdrels_weight_analyze/0.5_0.1_0.4/so_14300794.xlsx","so_14300794")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HYPERLINK("./new_k5/query_cmdrels_weight_analyze/0.5_0.1_0.4/so_143791.xlsx","so_143791")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HYPERLINK("./new_k5/query_cmdrels_weight_analyze/0.5_0.1_0.4/so_14750650.xlsx","so_14750650")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HYPERLINK("./new_k5/query_cmdrels_weight_analyze/0.5_0.1_0.4/so_14978411.xlsx","so_14978411")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HYPERLINK("./new_k5/query_cmdrels_weight_analyze/0.5_0.1_0.4/so_15236308.xlsx","so_15236308")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HYPERLINK("./new_k5/query_cmdrels_weight_analyze/0.5_0.1_0.4/so_15286947.xlsx","so_15286947")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HYPERLINK("./new_k5/query_cmdrels_weight_analyze/0.5_0.1_0.4/so_15402770.xlsx","so_15402770")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HYPERLINK("./new_k5/query_cmdrels_weight_analyze/0.5_0.1_0.4/so_1570262.xlsx","so_1570262")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HYPERLINK("./new_k5/query_cmdrels_weight_analyze/0.5_0.1_0.4/so_1583219.xlsx","so_1583219")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HYPERLINK("./new_k5/query_cmdrels_weight_analyze/0.5_0.1_0.4/so_15872543.xlsx","so_15872543")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HYPERLINK("./new_k5/query_cmdrels_weight_analyze/0.5_0.1_0.4/so_16038087.xlsx","so_16038087")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HYPERLINK("./new_k5/query_cmdrels_weight_analyze/0.5_0.1_0.4/so_16212656.xlsx","so_16212656")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HYPERLINK("./new_k5/query_cmdrels_weight_analyze/0.5_0.1_0.4/so_16575419.xlsx","so_16575419")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HYPERLINK("./new_k5/query_cmdrels_weight_analyze/0.5_0.1_0.4/so_17582768.xlsx","so_17582768")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HYPERLINK("./new_k5/query_cmdrels_weight_analyze/0.5_0.1_0.4/so_17607612.xlsx","so_17607612")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HYPERLINK("./new_k5/query_cmdrels_weight_analyze/0.5_0.1_0.4/so_17829785.xlsx","so_17829785")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HYPERLINK("./new_k5/query_cmdrels_weight_analyze/0.5_0.1_0.4/so_1839841.xlsx","so_1839841")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HYPERLINK("./new_k5/query_cmdrels_weight_analyze/0.5_0.1_0.4/so_18468716.xlsx","so_18468716")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HYPERLINK("./new_k5/query_cmdrels_weight_analyze/0.5_0.1_0.4/so_19196105.xlsx","so_19196105")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HYPERLINK("./new_k5/query_cmdrels_weight_analyze/0.5_0.1_0.4/so_19482123.xlsx","so_19482123")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HYPERLINK("./new_k5/query_cmdrels_weight_analyze/0.5_0.1_0.4/so_1975849.xlsx","so_1975849")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HYPERLINK("./new_k5/query_cmdrels_weight_analyze/0.5_0.1_0.4/so_212528.xlsx","so_212528")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HYPERLINK("./new_k5/query_cmdrels_weight_analyze/0.5_0.1_0.4/so_21620406.xlsx","so_21620406")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HYPERLINK("./new_k5/query_cmdrels_weight_analyze/0.5_0.1_0.4/so_23509348.xlsx","so_23509348")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HYPERLINK("./new_k5/query_cmdrels_weight_analyze/0.5_0.1_0.4/so_24058544.xlsx","so_24058544")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HYPERLINK("./new_k5/query_cmdrels_weight_analyze/0.5_0.1_0.4/so_24283097.xlsx","so_24283097")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HYPERLINK("./new_k5/query_cmdrels_weight_analyze/0.5_0.1_0.4/so_26256279.xlsx","so_26256279")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HYPERLINK("./new_k5/query_cmdrels_weight_analyze/0.5_0.1_0.4/so_26331651.xlsx","so_26331651")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HYPERLINK("./new_k5/query_cmdrels_weight_analyze/0.5_0.1_0.4/so_26988262.xlsx","so_26988262")</f>
        <v>so_26988262</v>
      </c>
      <c r="B257">
        <v>0</v>
      </c>
      <c r="C257">
        <v>0</v>
      </c>
      <c r="D257">
        <v>0.5</v>
      </c>
      <c r="E257">
        <v>0.33333333333333331</v>
      </c>
      <c r="F257">
        <v>0.5</v>
      </c>
      <c r="G257">
        <v>0.33333333333333331</v>
      </c>
    </row>
    <row r="258" spans="1:7" x14ac:dyDescent="0.15">
      <c r="A258" t="str">
        <f>HYPERLINK("./new_k5/query_cmdrels_weight_analyze/0.5_0.1_0.4/so_27238411.xlsx","so_27238411")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HYPERLINK("./new_k5/query_cmdrels_weight_analyze/0.5_0.1_0.4/so_27943059.xlsx","so_27943059")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HYPERLINK("./new_k5/query_cmdrels_weight_analyze/0.5_0.1_0.4/so_28869004.xlsx","so_28869004")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HYPERLINK("./new_k5/query_cmdrels_weight_analyze/0.5_0.1_0.4/so_2973624.xlsx","so_2973624")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HYPERLINK("./new_k5/query_cmdrels_weight_analyze/0.5_0.1_0.4/so_30177455.xlsx","so_30177455")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HYPERLINK("./new_k5/query_cmdrels_weight_analyze/0.5_0.1_0.4/so_30251889.xlsx","so_30251889")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HYPERLINK("./new_k5/query_cmdrels_weight_analyze/0.5_0.1_0.4/so_305035.xlsx","so_305035")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HYPERLINK("./new_k5/query_cmdrels_weight_analyze/0.5_0.1_0.4/so_36249744.xlsx","so_36249744")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HYPERLINK("./new_k5/query_cmdrels_weight_analyze/0.5_0.1_0.4/so_3643848.xlsx","so_3643848")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HYPERLINK("./new_k5/query_cmdrels_weight_analyze/0.5_0.1_0.4/so_3667329.xlsx","so_3667329")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HYPERLINK("./new_k5/query_cmdrels_weight_analyze/0.5_0.1_0.4/so_369758.xlsx","so_369758")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HYPERLINK("./new_k5/query_cmdrels_weight_analyze/0.5_0.1_0.4/so_3756323.xlsx","so_3756323")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HYPERLINK("./new_k5/query_cmdrels_weight_analyze/0.5_0.1_0.4/so_3767267.xlsx","so_3767267")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HYPERLINK("./new_k5/query_cmdrels_weight_analyze/0.5_0.1_0.4/so_3833578.xlsx","so_3833578")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HYPERLINK("./new_k5/query_cmdrels_weight_analyze/0.5_0.1_0.4/so_3891076.xlsx","so_3891076")</f>
        <v>so_3891076</v>
      </c>
      <c r="B272">
        <v>1</v>
      </c>
      <c r="C272">
        <v>0</v>
      </c>
      <c r="D272">
        <v>1</v>
      </c>
      <c r="E272">
        <v>0.5</v>
      </c>
      <c r="F272">
        <v>1</v>
      </c>
      <c r="G272">
        <v>0.5</v>
      </c>
    </row>
    <row r="273" spans="1:7" x14ac:dyDescent="0.15">
      <c r="A273" t="str">
        <f>HYPERLINK("./new_k5/query_cmdrels_weight_analyze/0.5_0.1_0.4/so_3963085.xlsx","so_3963085")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HYPERLINK("./new_k5/query_cmdrels_weight_analyze/0.5_0.1_0.4/so_4325216.xlsx","so_4325216")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HYPERLINK("./new_k5/query_cmdrels_weight_analyze/0.5_0.1_0.4/so_448005.xlsx","so_448005")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HYPERLINK("./new_k5/query_cmdrels_weight_analyze/0.5_0.1_0.4/so_4921879.xlsx","so_4921879")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HYPERLINK("./new_k5/query_cmdrels_weight_analyze/0.5_0.1_0.4/so_4922943.xlsx","so_4922943")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HYPERLINK("./new_k5/query_cmdrels_weight_analyze/0.5_0.1_0.4/so_5119946.xlsx","so_5119946")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HYPERLINK("./new_k5/query_cmdrels_weight_analyze/0.5_0.1_0.4/so_5164985.xlsx","so_5164985")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HYPERLINK("./new_k5/query_cmdrels_weight_analyze/0.5_0.1_0.4/so_5306153.xlsx","so_5306153")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HYPERLINK("./new_k5/query_cmdrels_weight_analyze/0.5_0.1_0.4/so_5566310.xlsx","so_5566310")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HYPERLINK("./new_k5/query_cmdrels_weight_analyze/0.5_0.1_0.4/so_5927369.xlsx","so_5927369")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HYPERLINK("./new_k5/query_cmdrels_weight_analyze/0.5_0.1_0.4/so_5947742.xlsx","so_5947742")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HYPERLINK("./new_k5/query_cmdrels_weight_analyze/0.5_0.1_0.4/so_614795.xlsx","so_614795")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HYPERLINK("./new_k5/query_cmdrels_weight_analyze/0.5_0.1_0.4/so_6207573.xlsx","so_6207573")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HYPERLINK("./new_k5/query_cmdrels_weight_analyze/0.5_0.1_0.4/so_6283167.xlsx","so_6283167")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HYPERLINK("./new_k5/query_cmdrels_weight_analyze/0.5_0.1_0.4/so_6329505.xlsx","so_6329505")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HYPERLINK("./new_k5/query_cmdrels_weight_analyze/0.5_0.1_0.4/so_6423532.xlsx","so_6423532")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HYPERLINK("./new_k5/query_cmdrels_weight_analyze/0.5_0.1_0.4/so_669438.xlsx","so_669438")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HYPERLINK("./new_k5/query_cmdrels_weight_analyze/0.5_0.1_0.4/so_7052875.xlsx","so_7052875")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HYPERLINK("./new_k5/query_cmdrels_weight_analyze/0.5_0.1_0.4/so_7221757.xlsx","so_7221757")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HYPERLINK("./new_k5/query_cmdrels_weight_analyze/0.5_0.1_0.4/so_750604.xlsx","so_750604")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HYPERLINK("./new_k5/query_cmdrels_weight_analyze/0.5_0.1_0.4/so_7575267.xlsx","so_7575267")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HYPERLINK("./new_k5/query_cmdrels_weight_analyze/0.5_0.1_0.4/so_7698488.xlsx","so_7698488")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HYPERLINK("./new_k5/query_cmdrels_weight_analyze/0.5_0.1_0.4/so_801095.xlsx","so_801095")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HYPERLINK("./new_k5/query_cmdrels_weight_analyze/0.5_0.1_0.4/so_8249705.xlsx","so_8249705")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HYPERLINK("./new_k5/query_cmdrels_weight_analyze/0.5_0.1_0.4/so_8423541.xlsx","so_8423541")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HYPERLINK("./new_k5/query_cmdrels_weight_analyze/0.5_0.1_0.4/so_8654051.xlsx","so_8654051")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HYPERLINK("./new_k5/query_cmdrels_weight_analyze/0.5_0.1_0.4/so_890262.xlsx","so_890262")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HYPERLINK("./new_k5/query_cmdrels_weight_analyze/0.5_0.1_0.4/so_893585.xlsx","so_893585")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HYPERLINK("./new_k5/query_cmdrels_weight_analyze/0.5_0.1_0.4/so_9223460.xlsx","so_9223460")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HYPERLINK("./new_k5/query_cmdrels_weight_analyze/0.5_0.1_0.4/so_9245638.xlsx","so_9245638")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HYPERLINK("./new_k5/query_cmdrels_weight_analyze/0.5_0.1_0.4/so_9304953.xlsx","so_9304953")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HYPERLINK("./new_k5/query_cmdrels_weight_analyze/0.5_0.1_0.4/so_9361816.xlsx","so_9361816")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HYPERLINK("./new_k5/query_cmdrels_weight_analyze/0.5_0.1_0.4/su_116617.xlsx","su_116617")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HYPERLINK("./new_k5/query_cmdrels_weight_analyze/0.5_0.1_0.4/su_120045.xlsx","su_120045")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HYPERLINK("./new_k5/query_cmdrels_weight_analyze/0.5_0.1_0.4/su_127863.xlsx","su_127863")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HYPERLINK("./new_k5/query_cmdrels_weight_analyze/0.5_0.1_0.4/su_135498.xlsx","su_135498")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HYPERLINK("./new_k5/query_cmdrels_weight_analyze/0.5_0.1_0.4/su_147027.xlsx","su_147027")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</v>
      </c>
    </row>
    <row r="310" spans="1:7" x14ac:dyDescent="0.15">
      <c r="A310" t="str">
        <f>HYPERLINK("./new_k5/query_cmdrels_weight_analyze/0.5_0.1_0.4/su_151911.xlsx","su_151911")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HYPERLINK("./new_k5/query_cmdrels_weight_analyze/0.5_0.1_0.4/su_153415.xlsx","su_153415")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HYPERLINK("./new_k5/query_cmdrels_weight_analyze/0.5_0.1_0.4/su_156189.xlsx","su_156189")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HYPERLINK("./new_k5/query_cmdrels_weight_analyze/0.5_0.1_0.4/su_161531.xlsx","su_161531")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HYPERLINK("./new_k5/query_cmdrels_weight_analyze/0.5_0.1_0.4/su_204209.xlsx","su_204209")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HYPERLINK("./new_k5/query_cmdrels_weight_analyze/0.5_0.1_0.4/su_214390.xlsx","su_214390")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HYPERLINK("./new_k5/query_cmdrels_weight_analyze/0.5_0.1_0.4/su_215483.xlsx","su_215483")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HYPERLINK("./new_k5/query_cmdrels_weight_analyze/0.5_0.1_0.4/su_215504.xlsx","su_215504")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HYPERLINK("./new_k5/query_cmdrels_weight_analyze/0.5_0.1_0.4/su_227385.xlsx","su_227385")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HYPERLINK("./new_k5/query_cmdrels_weight_analyze/0.5_0.1_0.4/su_273254.xlsx","su_273254")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HYPERLINK("./new_k5/query_cmdrels_weight_analyze/0.5_0.1_0.4/su_294161.xlsx","su_294161")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HYPERLINK("./new_k5/query_cmdrels_weight_analyze/0.5_0.1_0.4/su_302396.xlsx","su_302396")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HYPERLINK("./new_k5/query_cmdrels_weight_analyze/0.5_0.1_0.4/su_303981.xlsx","su_303981")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HYPERLINK("./new_k5/query_cmdrels_weight_analyze/0.5_0.1_0.4/su_305128.xlsx","su_305128")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HYPERLINK("./new_k5/query_cmdrels_weight_analyze/0.5_0.1_0.4/su_31512.xlsx","su_31512")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HYPERLINK("./new_k5/query_cmdrels_weight_analyze/0.5_0.1_0.4/su_380520.xlsx","su_380520")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HYPERLINK("./new_k5/query_cmdrels_weight_analyze/0.5_0.1_0.4/su_38981.xlsx","su_38981")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HYPERLINK("./new_k5/query_cmdrels_weight_analyze/0.5_0.1_0.4/su_437330.xlsx","su_437330")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HYPERLINK("./new_k5/query_cmdrels_weight_analyze/0.5_0.1_0.4/su_441379.xlsx","su_441379")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HYPERLINK("./new_k5/query_cmdrels_weight_analyze/0.5_0.1_0.4/su_462788.xlsx","su_462788")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HYPERLINK("./new_k5/query_cmdrels_weight_analyze/0.5_0.1_0.4/su_626606.xlsx","su_626606")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HYPERLINK("./new_k5/query_cmdrels_weight_analyze/0.5_0.1_0.4/su_634469.xlsx","su_634469")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HYPERLINK("./new_k5/query_cmdrels_weight_analyze/0.5_0.1_0.4/su_638616.xlsx","su_638616")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HYPERLINK("./new_k5/query_cmdrels_weight_analyze/0.5_0.1_0.4/su_678113.xlsx","su_678113")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HYPERLINK("./new_k5/query_cmdrels_weight_analyze/0.5_0.1_0.4/su_686394.xlsx","su_686394")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HYPERLINK("./new_k5/query_cmdrels_weight_analyze/0.5_0.1_0.4/su_716795.xlsx","su_716795")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</v>
      </c>
    </row>
    <row r="336" spans="1:7" x14ac:dyDescent="0.15">
      <c r="A336" t="str">
        <f>HYPERLINK("./new_k5/query_cmdrels_weight_analyze/0.5_0.1_0.4/su_758463.xlsx","su_758463")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HYPERLINK("./new_k5/query_cmdrels_weight_analyze/0.5_0.1_0.4/su_766437.xlsx","su_766437")</f>
        <v>su_766437</v>
      </c>
      <c r="B337">
        <v>0</v>
      </c>
      <c r="C337">
        <v>1</v>
      </c>
      <c r="D337">
        <v>0</v>
      </c>
      <c r="E337">
        <v>1</v>
      </c>
      <c r="F337">
        <v>0.25</v>
      </c>
      <c r="G337">
        <v>1</v>
      </c>
    </row>
    <row r="338" spans="1:7" x14ac:dyDescent="0.15">
      <c r="A338" t="str">
        <f>HYPERLINK("./new_k5/query_cmdrels_weight_analyze/0.5_0.1_0.4/su_904001.xlsx","su_904001")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HYPERLINK("./new_k5/query_cmdrels_weight_analyze/0.5_0.1_0.4/ul_100959.xlsx","ul_100959")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HYPERLINK("./new_k5/query_cmdrels_weight_analyze/0.5_0.1_0.4/ul_101073.xlsx","ul_101073")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HYPERLINK("./new_k5/query_cmdrels_weight_analyze/0.5_0.1_0.4/ul_101237.xlsx","ul_101237")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HYPERLINK("./new_k5/query_cmdrels_weight_analyze/0.5_0.1_0.4/ul_102752.xlsx","ul_102752")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HYPERLINK("./new_k5/query_cmdrels_weight_analyze/0.5_0.1_0.4/ul_108174.xlsx","ul_108174")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HYPERLINK("./new_k5/query_cmdrels_weight_analyze/0.5_0.1_0.4/ul_109536.xlsx","ul_109536")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HYPERLINK("./new_k5/query_cmdrels_weight_analyze/0.5_0.1_0.4/ul_112050.xlsx","ul_112050")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HYPERLINK("./new_k5/query_cmdrels_weight_analyze/0.5_0.1_0.4/ul_116070.xlsx","ul_116070")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HYPERLINK("./new_k5/query_cmdrels_weight_analyze/0.5_0.1_0.4/ul_11851.xlsx","ul_11851")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HYPERLINK("./new_k5/query_cmdrels_weight_analyze/0.5_0.1_0.4/ul_119126.xlsx","ul_119126")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HYPERLINK("./new_k5/query_cmdrels_weight_analyze/0.5_0.1_0.4/ul_121718.xlsx","ul_121718")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HYPERLINK("./new_k5/query_cmdrels_weight_analyze/0.5_0.1_0.4/ul_12227.xlsx","ul_12227")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HYPERLINK("./new_k5/query_cmdrels_weight_analyze/0.5_0.1_0.4/ul_12453.xlsx","ul_12453")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HYPERLINK("./new_k5/query_cmdrels_weight_analyze/0.5_0.1_0.4/ul_12535.xlsx","ul_12535")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HYPERLINK("./new_k5/query_cmdrels_weight_analyze/0.5_0.1_0.4/ul_127066.xlsx","ul_127066")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HYPERLINK("./new_k5/query_cmdrels_weight_analyze/0.5_0.1_0.4/ul_128953.xlsx","ul_128953")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HYPERLINK("./new_k5/query_cmdrels_weight_analyze/0.5_0.1_0.4/ul_134829.xlsx","ul_134829")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HYPERLINK("./new_k5/query_cmdrels_weight_analyze/0.5_0.1_0.4/ul_136371.xlsx","ul_136371")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HYPERLINK("./new_k5/query_cmdrels_weight_analyze/0.5_0.1_0.4/ul_136884.xlsx","ul_136884")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HYPERLINK("./new_k5/query_cmdrels_weight_analyze/0.5_0.1_0.4/ul_138398.xlsx","ul_138398")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HYPERLINK("./new_k5/query_cmdrels_weight_analyze/0.5_0.1_0.4/ul_139271.xlsx","ul_139271")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HYPERLINK("./new_k5/query_cmdrels_weight_analyze/0.5_0.1_0.4/ul_140482.xlsx","ul_140482")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HYPERLINK("./new_k5/query_cmdrels_weight_analyze/0.5_0.1_0.4/ul_14191.xlsx","ul_14191")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HYPERLINK("./new_k5/query_cmdrels_weight_analyze/0.5_0.1_0.4/ul_145929.xlsx","ul_145929")</f>
        <v>ul_145929</v>
      </c>
      <c r="B362">
        <v>0</v>
      </c>
      <c r="C362">
        <v>0</v>
      </c>
      <c r="D362">
        <v>0.33333333333333331</v>
      </c>
      <c r="E362">
        <v>0</v>
      </c>
      <c r="F362">
        <v>0.33333333333333331</v>
      </c>
      <c r="G362">
        <v>0.25</v>
      </c>
    </row>
    <row r="363" spans="1:7" x14ac:dyDescent="0.15">
      <c r="A363" t="str">
        <f>HYPERLINK("./new_k5/query_cmdrels_weight_analyze/0.5_0.1_0.4/ul_148985.xlsx","ul_148985")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HYPERLINK("./new_k5/query_cmdrels_weight_analyze/0.5_0.1_0.4/ul_15405.xlsx","ul_15405")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HYPERLINK("./new_k5/query_cmdrels_weight_analyze/0.5_0.1_0.4/ul_155551.xlsx","ul_155551")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HYPERLINK("./new_k5/query_cmdrels_weight_analyze/0.5_0.1_0.4/ul_159672.xlsx","ul_159672")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HYPERLINK("./new_k5/query_cmdrels_weight_analyze/0.5_0.1_0.4/ul_163845.xlsx","ul_163845")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HYPERLINK("./new_k5/query_cmdrels_weight_analyze/0.5_0.1_0.4/ul_16407.xlsx","ul_16407")</f>
        <v>ul_16407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</row>
    <row r="369" spans="1:7" x14ac:dyDescent="0.15">
      <c r="A369" t="str">
        <f>HYPERLINK("./new_k5/query_cmdrels_weight_analyze/0.5_0.1_0.4/ul_166558.xlsx","ul_166558")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HYPERLINK("./new_k5/query_cmdrels_weight_analyze/0.5_0.1_0.4/ul_171314.xlsx","ul_171314")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HYPERLINK("./new_k5/query_cmdrels_weight_analyze/0.5_0.1_0.4/ul_182032.xlsx","ul_182032")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HYPERLINK("./new_k5/query_cmdrels_weight_analyze/0.5_0.1_0.4/ul_19344.xlsx","ul_19344")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HYPERLINK("./new_k5/query_cmdrels_weight_analyze/0.5_0.1_0.4/ul_19369.xlsx","ul_19369")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HYPERLINK("./new_k5/query_cmdrels_weight_analyze/0.5_0.1_0.4/ul_19485.xlsx","ul_19485")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HYPERLINK("./new_k5/query_cmdrels_weight_analyze/0.5_0.1_0.4/ul_20370.xlsx","ul_20370")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HYPERLINK("./new_k5/query_cmdrels_weight_analyze/0.5_0.1_0.4/ul_211817.xlsx","ul_211817")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HYPERLINK("./new_k5/query_cmdrels_weight_analyze/0.5_0.1_0.4/ul_212925.xlsx","ul_212925")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HYPERLINK("./new_k5/query_cmdrels_weight_analyze/0.5_0.1_0.4/ul_21471.xlsx","ul_21471")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HYPERLINK("./new_k5/query_cmdrels_weight_analyze/0.5_0.1_0.4/ul_22545.xlsx","ul_22545")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HYPERLINK("./new_k5/query_cmdrels_weight_analyze/0.5_0.1_0.4/ul_230481.xlsx","ul_230481")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HYPERLINK("./new_k5/query_cmdrels_weight_analyze/0.5_0.1_0.4/ul_230673.xlsx","ul_230673")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HYPERLINK("./new_k5/query_cmdrels_weight_analyze/0.5_0.1_0.4/ul_230800.xlsx","ul_230800")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HYPERLINK("./new_k5/query_cmdrels_weight_analyze/0.5_0.1_0.4/ul_232384.xlsx","ul_232384")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HYPERLINK("./new_k5/query_cmdrels_weight_analyze/0.5_0.1_0.4/ul_24441.xlsx","ul_24441")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HYPERLINK("./new_k5/query_cmdrels_weight_analyze/0.5_0.1_0.4/ul_246535.xlsx","ul_246535")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HYPERLINK("./new_k5/query_cmdrels_weight_analyze/0.5_0.1_0.4/ul_259791.xlsx","ul_259791")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HYPERLINK("./new_k5/query_cmdrels_weight_analyze/0.5_0.1_0.4/ul_273971.xlsx","ul_273971")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HYPERLINK("./new_k5/query_cmdrels_weight_analyze/0.5_0.1_0.4/ul_28553.xlsx","ul_28553")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HYPERLINK("./new_k5/query_cmdrels_weight_analyze/0.5_0.1_0.4/ul_288521.xlsx","ul_288521")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HYPERLINK("./new_k5/query_cmdrels_weight_analyze/0.5_0.1_0.4/ul_32290.xlsx","ul_32290")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HYPERLINK("./new_k5/query_cmdrels_weight_analyze/0.5_0.1_0.4/ul_328882.xlsx","ul_328882")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HYPERLINK("./new_k5/query_cmdrels_weight_analyze/0.5_0.1_0.4/ul_35131.xlsx","ul_35131")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HYPERLINK("./new_k5/query_cmdrels_weight_analyze/0.5_0.1_0.4/ul_35333.xlsx","ul_35333")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HYPERLINK("./new_k5/query_cmdrels_weight_analyze/0.5_0.1_0.4/ul_35711.xlsx","ul_35711")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HYPERLINK("./new_k5/query_cmdrels_weight_analyze/0.5_0.1_0.4/ul_3575.xlsx","ul_3575")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HYPERLINK("./new_k5/query_cmdrels_weight_analyze/0.5_0.1_0.4/ul_35832.xlsx","ul_35832")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HYPERLINK("./new_k5/query_cmdrels_weight_analyze/0.5_0.1_0.4/ul_370318.xlsx","ul_370318")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HYPERLINK("./new_k5/query_cmdrels_weight_analyze/0.5_0.1_0.4/ul_37329.xlsx","ul_37329")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HYPERLINK("./new_k5/query_cmdrels_weight_analyze/0.5_0.1_0.4/ul_38209.xlsx","ul_38209")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HYPERLINK("./new_k5/query_cmdrels_weight_analyze/0.5_0.1_0.4/ul_41246.xlsx","ul_41246")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HYPERLINK("./new_k5/query_cmdrels_weight_analyze/0.5_0.1_0.4/ul_41362.xlsx","ul_41362")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HYPERLINK("./new_k5/query_cmdrels_weight_analyze/0.5_0.1_0.4/ul_48200.xlsx","ul_48200")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HYPERLINK("./new_k5/query_cmdrels_weight_analyze/0.5_0.1_0.4/ul_50098.xlsx","ul_50098")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HYPERLINK("./new_k5/query_cmdrels_weight_analyze/0.5_0.1_0.4/ul_50785.xlsx","ul_50785")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HYPERLINK("./new_k5/query_cmdrels_weight_analyze/0.5_0.1_0.4/ul_5085.xlsx","ul_5085")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HYPERLINK("./new_k5/query_cmdrels_weight_analyze/0.5_0.1_0.4/ul_53737.xlsx","ul_53737")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HYPERLINK("./new_k5/query_cmdrels_weight_analyze/0.5_0.1_0.4/ul_55125.xlsx","ul_55125")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HYPERLINK("./new_k5/query_cmdrels_weight_analyze/0.5_0.1_0.4/ul_56453.xlsx","ul_56453")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HYPERLINK("./new_k5/query_cmdrels_weight_analyze/0.5_0.1_0.4/ul_63648.xlsx","ul_63648")</f>
        <v>ul_63648</v>
      </c>
      <c r="B409">
        <v>0</v>
      </c>
      <c r="C409">
        <v>1</v>
      </c>
      <c r="D409">
        <v>0.5</v>
      </c>
      <c r="E409">
        <v>1</v>
      </c>
      <c r="F409">
        <v>0.5</v>
      </c>
      <c r="G409">
        <v>1</v>
      </c>
    </row>
    <row r="410" spans="1:7" x14ac:dyDescent="0.15">
      <c r="A410" t="str">
        <f>HYPERLINK("./new_k5/query_cmdrels_weight_analyze/0.5_0.1_0.4/ul_6402.xlsx","ul_6402")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HYPERLINK("./new_k5/query_cmdrels_weight_analyze/0.5_0.1_0.4/ul_65106.xlsx","ul_65106")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HYPERLINK("./new_k5/query_cmdrels_weight_analyze/0.5_0.1_0.4/ul_65932.xlsx","ul_65932")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HYPERLINK("./new_k5/query_cmdrels_weight_analyze/0.5_0.1_0.4/ul_6596.xlsx","ul_6596")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HYPERLINK("./new_k5/query_cmdrels_weight_analyze/0.5_0.1_0.4/ul_67503.xlsx","ul_67503")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HYPERLINK("./new_k5/query_cmdrels_weight_analyze/0.5_0.1_0.4/ul_67592.xlsx","ul_67592")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HYPERLINK("./new_k5/query_cmdrels_weight_analyze/0.5_0.1_0.4/ul_70581.xlsx","ul_70581")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HYPERLINK("./new_k5/query_cmdrels_weight_analyze/0.5_0.1_0.4/ul_70614.xlsx","ul_70614")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HYPERLINK("./new_k5/query_cmdrels_weight_analyze/0.5_0.1_0.4/ul_71465.xlsx","ul_71465")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HYPERLINK("./new_k5/query_cmdrels_weight_analyze/0.5_0.1_0.4/ul_7226.xlsx","ul_7226")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HYPERLINK("./new_k5/query_cmdrels_weight_analyze/0.5_0.1_0.4/ul_78182.xlsx","ul_78182")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HYPERLINK("./new_k5/query_cmdrels_weight_analyze/0.5_0.1_0.4/ul_79678.xlsx","ul_79678")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HYPERLINK("./new_k5/query_cmdrels_weight_analyze/0.5_0.1_0.4/ul_79702.xlsx","ul_79702")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HYPERLINK("./new_k5/query_cmdrels_weight_analyze/0.5_0.1_0.4/ul_83593.xlsx","ul_83593")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HYPERLINK("./new_k5/query_cmdrels_weight_analyze/0.5_0.1_0.4/ul_84381.xlsx","ul_84381")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HYPERLINK("./new_k5/query_cmdrels_weight_analyze/0.5_0.1_0.4/ul_85180.xlsx","ul_85180")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HYPERLINK("./new_k5/query_cmdrels_weight_analyze/0.5_0.1_0.4/ul_86071.xlsx","ul_86071")</f>
        <v>ul_86071</v>
      </c>
      <c r="B426">
        <v>0</v>
      </c>
      <c r="C426">
        <v>0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HYPERLINK("./new_k5/query_cmdrels_weight_analyze/0.5_0.1_0.4/ul_86729.xlsx","ul_86729")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HYPERLINK("./new_k5/query_cmdrels_weight_analyze/0.5_0.1_0.4/ul_88824.xlsx","ul_88824")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HYPERLINK("./new_k5/query_cmdrels_weight_analyze/0.5_0.1_0.4/ul_8945.xlsx","ul_8945")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HYPERLINK("./new_k5/query_cmdrels_weight_analyze/0.5_0.1_0.4/ul_89933.xlsx","ul_89933")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HYPERLINK("./new_k5/query_cmdrels_weight_analyze/0.5_0.1_0.4/ul_91297.xlsx","ul_91297")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HYPERLINK("./new_k5/query_cmdrels_weight_analyze/0.5_0.1_0.4/ul_9252.xlsx","ul_9252")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HYPERLINK("./new_k5/query_cmdrels_weight_analyze/0.5_0.1_0.4/ul_92560.xlsx","ul_92560")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HYPERLINK("./new_k5/query_cmdrels_weight_analyze/0.5_0.1_0.4/ul_92799.xlsx","ul_92799")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HYPERLINK("./new_k5/query_cmdrels_weight_analyze/0.5_0.1_0.4/ul_93139.xlsx","ul_93139")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HYPERLINK("./new_k5/query_cmdrels_weight_analyze/0.5_0.1_0.4/ul_98461.xlsx","ul_98461")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HYPERLINK("./new_k5/query_cmdrels_weight_analyze/0.5_0.2_0.3/au_102733.xlsx","au_102733")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HYPERLINK("./new_k5/query_cmdrels_weight_analyze/0.5_0.2_0.3/au_1029436.xlsx","au_1029436")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HYPERLINK("./new_k5/query_cmdrels_weight_analyze/0.5_0.2_0.3/au_1029502.xlsx","au_1029502")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HYPERLINK("./new_k5/query_cmdrels_weight_analyze/0.5_0.2_0.3/au_1029531.xlsx","au_1029531")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HYPERLINK("./new_k5/query_cmdrels_weight_analyze/0.5_0.2_0.3/au_104542.xlsx","au_104542")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HYPERLINK("./new_k5/query_cmdrels_weight_analyze/0.5_0.2_0.3/au_109070.xlsx","au_109070")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HYPERLINK("./new_k5/query_cmdrels_weight_analyze/0.5_0.2_0.3/au_109381.xlsx","au_109381")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HYPERLINK("./new_k5/query_cmdrels_weight_analyze/0.5_0.2_0.3/au_110477.xlsx","au_110477")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HYPERLINK("./new_k5/query_cmdrels_weight_analyze/0.5_0.2_0.3/au_111678.xlsx","au_111678")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HYPERLINK("./new_k5/query_cmdrels_weight_analyze/0.5_0.2_0.3/au_112512.xlsx","au_112512")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HYPERLINK("./new_k5/query_cmdrels_weight_analyze/0.5_0.2_0.3/au_115369.xlsx","au_115369")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HYPERLINK("./new_k5/query_cmdrels_weight_analyze/0.5_0.2_0.3/au_11789.xlsx","au_11789")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HYPERLINK("./new_k5/query_cmdrels_weight_analyze/0.5_0.2_0.3/au_117950.xlsx","au_117950")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HYPERLINK("./new_k5/query_cmdrels_weight_analyze/0.5_0.2_0.3/au_122113.xlsx","au_122113")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HYPERLINK("./new_k5/query_cmdrels_weight_analyze/0.5_0.2_0.3/au_123798.xlsx","au_123798")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HYPERLINK("./new_k5/query_cmdrels_weight_analyze/0.5_0.2_0.3/au_125257.xlsx","au_125257")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HYPERLINK("./new_k5/query_cmdrels_weight_analyze/0.5_0.2_0.3/au_126153.xlsx","au_126153")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HYPERLINK("./new_k5/query_cmdrels_weight_analyze/0.5_0.2_0.3/au_127326.xlsx","au_127326")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HYPERLINK("./new_k5/query_cmdrels_weight_analyze/0.5_0.2_0.3/au_128463.xlsx","au_128463")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HYPERLINK("./new_k5/query_cmdrels_weight_analyze/0.5_0.2_0.3/au_130393.xlsx","au_130393")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HYPERLINK("./new_k5/query_cmdrels_weight_analyze/0.5_0.2_0.3/au_131570.xlsx","au_131570")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HYPERLINK("./new_k5/query_cmdrels_weight_analyze/0.5_0.2_0.3/au_133318.xlsx","au_133318")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HYPERLINK("./new_k5/query_cmdrels_weight_analyze/0.5_0.2_0.3/au_133343.xlsx","au_133343")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HYPERLINK("./new_k5/query_cmdrels_weight_analyze/0.5_0.2_0.3/au_133389.xlsx","au_133389")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HYPERLINK("./new_k5/query_cmdrels_weight_analyze/0.5_0.2_0.3/au_141277.xlsx","au_141277")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HYPERLINK("./new_k5/query_cmdrels_weight_analyze/0.5_0.2_0.3/au_143819.xlsx","au_143819")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HYPERLINK("./new_k5/query_cmdrels_weight_analyze/0.5_0.2_0.3/au_145935.xlsx","au_145935")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HYPERLINK("./new_k5/query_cmdrels_weight_analyze/0.5_0.2_0.3/au_147241.xlsx","au_147241")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HYPERLINK("./new_k5/query_cmdrels_weight_analyze/0.5_0.2_0.3/au_147800.xlsx","au_147800")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HYPERLINK("./new_k5/query_cmdrels_weight_analyze/0.5_0.2_0.3/au_148321.xlsx","au_148321")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HYPERLINK("./new_k5/query_cmdrels_weight_analyze/0.5_0.2_0.3/au_148638.xlsx","au_148638")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HYPERLINK("./new_k5/query_cmdrels_weight_analyze/0.5_0.2_0.3/au_151049.xlsx","au_151049")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HYPERLINK("./new_k5/query_cmdrels_weight_analyze/0.5_0.2_0.3/au_151941.xlsx","au_151941")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HYPERLINK("./new_k5/query_cmdrels_weight_analyze/0.5_0.2_0.3/au_152297.xlsx","au_152297")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HYPERLINK("./new_k5/query_cmdrels_weight_analyze/0.5_0.2_0.3/au_153976.xlsx","au_153976")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HYPERLINK("./new_k5/query_cmdrels_weight_analyze/0.5_0.2_0.3/au_154431.xlsx","au_154431")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HYPERLINK("./new_k5/query_cmdrels_weight_analyze/0.5_0.2_0.3/au_159708.xlsx","au_159708")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HYPERLINK("./new_k5/query_cmdrels_weight_analyze/0.5_0.2_0.3/au_160869.xlsx","au_160869")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HYPERLINK("./new_k5/query_cmdrels_weight_analyze/0.5_0.2_0.3/au_161313.xlsx","au_161313")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HYPERLINK("./new_k5/query_cmdrels_weight_analyze/0.5_0.2_0.3/au_162075.xlsx","au_162075")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HYPERLINK("./new_k5/query_cmdrels_weight_analyze/0.5_0.2_0.3/au_16277.xlsx","au_16277")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HYPERLINK("./new_k5/query_cmdrels_weight_analyze/0.5_0.2_0.3/au_163155.xlsx","au_163155")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HYPERLINK("./new_k5/query_cmdrels_weight_analyze/0.5_0.2_0.3/au_164473.xlsx","au_164473")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HYPERLINK("./new_k5/query_cmdrels_weight_analyze/0.5_0.2_0.3/au_16584.xlsx","au_16584")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HYPERLINK("./new_k5/query_cmdrels_weight_analyze/0.5_0.2_0.3/au_166420.xlsx","au_166420")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HYPERLINK("./new_k5/query_cmdrels_weight_analyze/0.5_0.2_0.3/au_169473.xlsx","au_169473")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HYPERLINK("./new_k5/query_cmdrels_weight_analyze/0.5_0.2_0.3/au_169516.xlsx","au_169516")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HYPERLINK("./new_k5/query_cmdrels_weight_analyze/0.5_0.2_0.3/au_174292.xlsx","au_174292")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HYPERLINK("./new_k5/query_cmdrels_weight_analyze/0.5_0.2_0.3/au_178481.xlsx","au_178481")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HYPERLINK("./new_k5/query_cmdrels_weight_analyze/0.5_0.2_0.3/au_180925.xlsx","au_180925")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HYPERLINK("./new_k5/query_cmdrels_weight_analyze/0.5_0.2_0.3/au_187888.xlsx","au_187888")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HYPERLINK("./new_k5/query_cmdrels_weight_analyze/0.5_0.2_0.3/au_191390.xlsx","au_191390")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HYPERLINK("./new_k5/query_cmdrels_weight_analyze/0.5_0.2_0.3/au_192798.xlsx","au_192798")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HYPERLINK("./new_k5/query_cmdrels_weight_analyze/0.5_0.2_0.3/au_201775.xlsx","au_201775")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HYPERLINK("./new_k5/query_cmdrels_weight_analyze/0.5_0.2_0.3/au_204166.xlsx","au_204166")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HYPERLINK("./new_k5/query_cmdrels_weight_analyze/0.5_0.2_0.3/au_207447.xlsx","au_207447")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HYPERLINK("./new_k5/query_cmdrels_weight_analyze/0.5_0.2_0.3/au_210680.xlsx","au_210680")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HYPERLINK("./new_k5/query_cmdrels_weight_analyze/0.5_0.2_0.3/au_214246.xlsx","au_214246")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HYPERLINK("./new_k5/query_cmdrels_weight_analyze/0.5_0.2_0.3/au_214643.xlsx","au_214643")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HYPERLINK("./new_k5/query_cmdrels_weight_analyze/0.5_0.2_0.3/au_2194.xlsx","au_2194")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HYPERLINK("./new_k5/query_cmdrels_weight_analyze/0.5_0.2_0.3/au_221962.xlsx","au_221962")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HYPERLINK("./new_k5/query_cmdrels_weight_analyze/0.5_0.2_0.3/au_22608.xlsx","au_22608")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HYPERLINK("./new_k5/query_cmdrels_weight_analyze/0.5_0.2_0.3/au_230698.xlsx","au_230698")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HYPERLINK("./new_k5/query_cmdrels_weight_analyze/0.5_0.2_0.3/au_232442.xlsx","au_232442")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HYPERLINK("./new_k5/query_cmdrels_weight_analyze/0.5_0.2_0.3/au_233378.xlsx","au_233378")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HYPERLINK("./new_k5/query_cmdrels_weight_analyze/0.5_0.2_0.3/au_24027.xlsx","au_24027")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HYPERLINK("./new_k5/query_cmdrels_weight_analyze/0.5_0.2_0.3/au_246647.xlsx","au_246647")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HYPERLINK("./new_k5/query_cmdrels_weight_analyze/0.5_0.2_0.3/au_254424.xlsx","au_254424")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HYPERLINK("./new_k5/query_cmdrels_weight_analyze/0.5_0.2_0.3/au_255890.xlsx","au_255890")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HYPERLINK("./new_k5/query_cmdrels_weight_analyze/0.5_0.2_0.3/au_257248.xlsx","au_257248")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HYPERLINK("./new_k5/query_cmdrels_weight_analyze/0.5_0.2_0.3/au_259354.xlsx","au_259354")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HYPERLINK("./new_k5/query_cmdrels_weight_analyze/0.5_0.2_0.3/au_263378.xlsx","au_263378")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HYPERLINK("./new_k5/query_cmdrels_weight_analyze/0.5_0.2_0.3/au_264215.xlsx","au_264215")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HYPERLINK("./new_k5/query_cmdrels_weight_analyze/0.5_0.2_0.3/au_265176.xlsx","au_265176")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HYPERLINK("./new_k5/query_cmdrels_weight_analyze/0.5_0.2_0.3/au_275704.xlsx","au_275704")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HYPERLINK("./new_k5/query_cmdrels_weight_analyze/0.5_0.2_0.3/au_276669.xlsx","au_276669")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HYPERLINK("./new_k5/query_cmdrels_weight_analyze/0.5_0.2_0.3/au_277565.xlsx","au_277565")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HYPERLINK("./new_k5/query_cmdrels_weight_analyze/0.5_0.2_0.3/au_278403.xlsx","au_278403")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HYPERLINK("./new_k5/query_cmdrels_weight_analyze/0.5_0.2_0.3/au_28039.xlsx","au_28039")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HYPERLINK("./new_k5/query_cmdrels_weight_analyze/0.5_0.2_0.3/au_281509.xlsx","au_281509")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HYPERLINK("./new_k5/query_cmdrels_weight_analyze/0.5_0.2_0.3/au_282806.xlsx","au_282806")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HYPERLINK("./new_k5/query_cmdrels_weight_analyze/0.5_0.2_0.3/au_283559.xlsx","au_283559")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HYPERLINK("./new_k5/query_cmdrels_weight_analyze/0.5_0.2_0.3/au_285539.xlsx","au_285539")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HYPERLINK("./new_k5/query_cmdrels_weight_analyze/0.5_0.2_0.3/au_287532.xlsx","au_287532")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HYPERLINK("./new_k5/query_cmdrels_weight_analyze/0.5_0.2_0.3/au_294257.xlsx","au_294257")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HYPERLINK("./new_k5/query_cmdrels_weight_analyze/0.5_0.2_0.3/au_296155.xlsx","au_296155")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HYPERLINK("./new_k5/query_cmdrels_weight_analyze/0.5_0.2_0.3/au_299975.xlsx","au_299975")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HYPERLINK("./new_k5/query_cmdrels_weight_analyze/0.5_0.2_0.3/au_301096.xlsx","au_301096")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HYPERLINK("./new_k5/query_cmdrels_weight_analyze/0.5_0.2_0.3/au_303593.xlsx","au_303593")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HYPERLINK("./new_k5/query_cmdrels_weight_analyze/0.5_0.2_0.3/au_303849.xlsx","au_303849")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HYPERLINK("./new_k5/query_cmdrels_weight_analyze/0.5_0.2_0.3/au_307541.xlsx","au_307541")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HYPERLINK("./new_k5/query_cmdrels_weight_analyze/0.5_0.2_0.3/au_307688.xlsx","au_307688")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HYPERLINK("./new_k5/query_cmdrels_weight_analyze/0.5_0.2_0.3/au_309047.xlsx","au_309047")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HYPERLINK("./new_k5/query_cmdrels_weight_analyze/0.5_0.2_0.3/au_311558.xlsx","au_311558")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HYPERLINK("./new_k5/query_cmdrels_weight_analyze/0.5_0.2_0.3/au_318973.xlsx","au_318973")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HYPERLINK("./new_k5/query_cmdrels_weight_analyze/0.5_0.2_0.3/au_3205.xlsx","au_3205")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HYPERLINK("./new_k5/query_cmdrels_weight_analyze/0.5_0.2_0.3/au_323131.xlsx","au_323131")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HYPERLINK("./new_k5/query_cmdrels_weight_analyze/0.5_0.2_0.3/au_323392.xlsx","au_323392")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HYPERLINK("./new_k5/query_cmdrels_weight_analyze/0.5_0.2_0.3/au_325368.xlsx","au_325368")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HYPERLINK("./new_k5/query_cmdrels_weight_analyze/0.5_0.2_0.3/au_328162.xlsx","au_328162")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HYPERLINK("./new_k5/query_cmdrels_weight_analyze/0.5_0.2_0.3/au_330148.xlsx","au_330148")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HYPERLINK("./new_k5/query_cmdrels_weight_analyze/0.5_0.2_0.3/au_332315.xlsx","au_332315")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HYPERLINK("./new_k5/query_cmdrels_weight_analyze/0.5_0.2_0.3/au_334081.xlsx","au_334081")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HYPERLINK("./new_k5/query_cmdrels_weight_analyze/0.5_0.2_0.3/au_34077.xlsx","au_34077")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HYPERLINK("./new_k5/query_cmdrels_weight_analyze/0.5_0.2_0.3/au_341428.xlsx","au_341428")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HYPERLINK("./new_k5/query_cmdrels_weight_analyze/0.5_0.2_0.3/au_341584.xlsx","au_341584")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HYPERLINK("./new_k5/query_cmdrels_weight_analyze/0.5_0.2_0.3/au_346864.xlsx","au_346864")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HYPERLINK("./new_k5/query_cmdrels_weight_analyze/0.5_0.2_0.3/au_351765.xlsx","au_351765")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HYPERLINK("./new_k5/query_cmdrels_weight_analyze/0.5_0.2_0.3/au_35922.xlsx","au_35922")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HYPERLINK("./new_k5/query_cmdrels_weight_analyze/0.5_0.2_0.3/au_359856.xlsx","au_359856")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HYPERLINK("./new_k5/query_cmdrels_weight_analyze/0.5_0.2_0.3/au_360423.xlsx","au_360423")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HYPERLINK("./new_k5/query_cmdrels_weight_analyze/0.5_0.2_0.3/au_36287.xlsx","au_36287")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HYPERLINK("./new_k5/query_cmdrels_weight_analyze/0.5_0.2_0.3/au_366742.xlsx","au_366742")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HYPERLINK("./new_k5/query_cmdrels_weight_analyze/0.5_0.2_0.3/au_377937.xlsx","au_377937")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HYPERLINK("./new_k5/query_cmdrels_weight_analyze/0.5_0.2_0.3/au_383997.xlsx","au_383997")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HYPERLINK("./new_k5/query_cmdrels_weight_analyze/0.5_0.2_0.3/au_3883.xlsx","au_3883")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HYPERLINK("./new_k5/query_cmdrels_weight_analyze/0.5_0.2_0.3/au_396883.xlsx","au_396883")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HYPERLINK("./new_k5/query_cmdrels_weight_analyze/0.5_0.2_0.3/au_39760.xlsx","au_39760")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HYPERLINK("./new_k5/query_cmdrels_weight_analyze/0.5_0.2_0.3/au_398818.xlsx","au_398818")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HYPERLINK("./new_k5/query_cmdrels_weight_analyze/0.5_0.2_0.3/au_400807.xlsx","au_400807")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HYPERLINK("./new_k5/query_cmdrels_weight_analyze/0.5_0.2_0.3/au_408611.xlsx","au_408611")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HYPERLINK("./new_k5/query_cmdrels_weight_analyze/0.5_0.2_0.3/au_414737.xlsx","au_414737")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HYPERLINK("./new_k5/query_cmdrels_weight_analyze/0.5_0.2_0.3/au_420722.xlsx","au_420722")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HYPERLINK("./new_k5/query_cmdrels_weight_analyze/0.5_0.2_0.3/au_423942.xlsx","au_423942")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HYPERLINK("./new_k5/query_cmdrels_weight_analyze/0.5_0.2_0.3/au_430382.xlsx","au_430382")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HYPERLINK("./new_k5/query_cmdrels_weight_analyze/0.5_0.2_0.3/au_432836.xlsx","au_432836")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HYPERLINK("./new_k5/query_cmdrels_weight_analyze/0.5_0.2_0.3/au_440326.xlsx","au_440326")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HYPERLINK("./new_k5/query_cmdrels_weight_analyze/0.5_0.2_0.3/au_442914.xlsx","au_442914")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HYPERLINK("./new_k5/query_cmdrels_weight_analyze/0.5_0.2_0.3/au_443227.xlsx","au_443227")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HYPERLINK("./new_k5/query_cmdrels_weight_analyze/0.5_0.2_0.3/au_44534.xlsx","au_44534")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HYPERLINK("./new_k5/query_cmdrels_weight_analyze/0.5_0.2_0.3/au_451805.xlsx","au_451805")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HYPERLINK("./new_k5/query_cmdrels_weight_analyze/0.5_0.2_0.3/au_464264.xlsx","au_464264")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HYPERLINK("./new_k5/query_cmdrels_weight_analyze/0.5_0.2_0.3/au_468808.xlsx","au_468808")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HYPERLINK("./new_k5/query_cmdrels_weight_analyze/0.5_0.2_0.3/au_469143.xlsx","au_469143")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HYPERLINK("./new_k5/query_cmdrels_weight_analyze/0.5_0.2_0.3/au_470237.xlsx","au_470237")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HYPERLINK("./new_k5/query_cmdrels_weight_analyze/0.5_0.2_0.3/au_473037.xlsx","au_473037")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0.25</v>
      </c>
    </row>
    <row r="139" spans="1:7" x14ac:dyDescent="0.15">
      <c r="A139" t="str">
        <f>HYPERLINK("./new_k5/query_cmdrels_weight_analyze/0.5_0.2_0.3/au_48362.xlsx","au_48362")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HYPERLINK("./new_k5/query_cmdrels_weight_analyze/0.5_0.2_0.3/au_488435.xlsx","au_488435")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HYPERLINK("./new_k5/query_cmdrels_weight_analyze/0.5_0.2_0.3/au_493826.xlsx","au_493826")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HYPERLINK("./new_k5/query_cmdrels_weight_analyze/0.5_0.2_0.3/au_502110.xlsx","au_502110")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HYPERLINK("./new_k5/query_cmdrels_weight_analyze/0.5_0.2_0.3/au_50344.xlsx","au_50344")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HYPERLINK("./new_k5/query_cmdrels_weight_analyze/0.5_0.2_0.3/au_511467.xlsx","au_511467")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HYPERLINK("./new_k5/query_cmdrels_weight_analyze/0.5_0.2_0.3/au_513046.xlsx","au_513046")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HYPERLINK("./new_k5/query_cmdrels_weight_analyze/0.5_0.2_0.3/au_517354.xlsx","au_517354")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HYPERLINK("./new_k5/query_cmdrels_weight_analyze/0.5_0.2_0.3/au_522431.xlsx","au_522431")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HYPERLINK("./new_k5/query_cmdrels_weight_analyze/0.5_0.2_0.3/au_52773.xlsx","au_52773")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HYPERLINK("./new_k5/query_cmdrels_weight_analyze/0.5_0.2_0.3/au_528411.xlsx","au_528411")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HYPERLINK("./new_k5/query_cmdrels_weight_analyze/0.5_0.2_0.3/au_53263.xlsx","au_53263")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HYPERLINK("./new_k5/query_cmdrels_weight_analyze/0.5_0.2_0.3/au_53444.xlsx","au_53444")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HYPERLINK("./new_k5/query_cmdrels_weight_analyze/0.5_0.2_0.3/au_538208.xlsx","au_538208")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HYPERLINK("./new_k5/query_cmdrels_weight_analyze/0.5_0.2_0.3/au_53822.xlsx","au_53822")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HYPERLINK("./new_k5/query_cmdrels_weight_analyze/0.5_0.2_0.3/au_539243.xlsx","au_539243")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HYPERLINK("./new_k5/query_cmdrels_weight_analyze/0.5_0.2_0.3/au_558280.xlsx","au_558280")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HYPERLINK("./new_k5/query_cmdrels_weight_analyze/0.5_0.2_0.3/au_558669.xlsx","au_558669")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HYPERLINK("./new_k5/query_cmdrels_weight_analyze/0.5_0.2_0.3/au_55868.xlsx","au_55868")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HYPERLINK("./new_k5/query_cmdrels_weight_analyze/0.5_0.2_0.3/au_561.xlsx","au_561")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HYPERLINK("./new_k5/query_cmdrels_weight_analyze/0.5_0.2_0.3/au_564567.xlsx","au_564567")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HYPERLINK("./new_k5/query_cmdrels_weight_analyze/0.5_0.2_0.3/au_57994.xlsx","au_57994")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HYPERLINK("./new_k5/query_cmdrels_weight_analyze/0.5_0.2_0.3/au_589210.xlsx","au_589210")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HYPERLINK("./new_k5/query_cmdrels_weight_analyze/0.5_0.2_0.3/au_5911.xlsx","au_5911")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HYPERLINK("./new_k5/query_cmdrels_weight_analyze/0.5_0.2_0.3/au_59356.xlsx","au_59356")</f>
        <v>au_59356</v>
      </c>
      <c r="B163">
        <v>0</v>
      </c>
      <c r="C163">
        <v>0</v>
      </c>
      <c r="D163">
        <v>0.33333333333333331</v>
      </c>
      <c r="E163">
        <v>0.33333333333333331</v>
      </c>
      <c r="F163">
        <v>0.33333333333333331</v>
      </c>
      <c r="G163">
        <v>0.33333333333333331</v>
      </c>
    </row>
    <row r="164" spans="1:7" x14ac:dyDescent="0.15">
      <c r="A164" t="str">
        <f>HYPERLINK("./new_k5/query_cmdrels_weight_analyze/0.5_0.2_0.3/au_609850.xlsx","au_609850")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HYPERLINK("./new_k5/query_cmdrels_weight_analyze/0.5_0.2_0.3/au_61408.xlsx","au_61408")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HYPERLINK("./new_k5/query_cmdrels_weight_analyze/0.5_0.2_0.3/au_617850.xlsx","au_617850")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HYPERLINK("./new_k5/query_cmdrels_weight_analyze/0.5_0.2_0.3/au_62073.xlsx","au_62073")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HYPERLINK("./new_k5/query_cmdrels_weight_analyze/0.5_0.2_0.3/au_620930.xlsx","au_620930")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HYPERLINK("./new_k5/query_cmdrels_weight_analyze/0.5_0.2_0.3/au_62492.xlsx","au_62492")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HYPERLINK("./new_k5/query_cmdrels_weight_analyze/0.5_0.2_0.3/au_626078.xlsx","au_626078")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HYPERLINK("./new_k5/query_cmdrels_weight_analyze/0.5_0.2_0.3/au_636944.xlsx","au_636944")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HYPERLINK("./new_k5/query_cmdrels_weight_analyze/0.5_0.2_0.3/au_648603.xlsx","au_648603")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HYPERLINK("./new_k5/query_cmdrels_weight_analyze/0.5_0.2_0.3/au_65331.xlsx","au_65331")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HYPERLINK("./new_k5/query_cmdrels_weight_analyze/0.5_0.2_0.3/au_66000.xlsx","au_66000")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HYPERLINK("./new_k5/query_cmdrels_weight_analyze/0.5_0.2_0.3/au_660846.xlsx","au_660846")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HYPERLINK("./new_k5/query_cmdrels_weight_analyze/0.5_0.2_0.3/au_662935.xlsx","au_662935")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HYPERLINK("./new_k5/query_cmdrels_weight_analyze/0.5_0.2_0.3/au_67663.xlsx","au_67663")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HYPERLINK("./new_k5/query_cmdrels_weight_analyze/0.5_0.2_0.3/au_68028.xlsx","au_68028")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HYPERLINK("./new_k5/query_cmdrels_weight_analyze/0.5_0.2_0.3/au_681312.xlsx","au_681312")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HYPERLINK("./new_k5/query_cmdrels_weight_analyze/0.5_0.2_0.3/au_686239.xlsx","au_686239")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HYPERLINK("./new_k5/query_cmdrels_weight_analyze/0.5_0.2_0.3/au_68809.xlsx","au_68809")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HYPERLINK("./new_k5/query_cmdrels_weight_analyze/0.5_0.2_0.3/au_69556.xlsx","au_69556")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HYPERLINK("./new_k5/query_cmdrels_weight_analyze/0.5_0.2_0.3/au_698993.xlsx","au_698993")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HYPERLINK("./new_k5/query_cmdrels_weight_analyze/0.5_0.2_0.3/au_707881.xlsx","au_707881")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HYPERLINK("./new_k5/query_cmdrels_weight_analyze/0.5_0.2_0.3/au_709594.xlsx","au_709594")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HYPERLINK("./new_k5/query_cmdrels_weight_analyze/0.5_0.2_0.3/au_71309.xlsx","au_71309")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HYPERLINK("./new_k5/query_cmdrels_weight_analyze/0.5_0.2_0.3/au_7138.xlsx","au_7138")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HYPERLINK("./new_k5/query_cmdrels_weight_analyze/0.5_0.2_0.3/au_72549.xlsx","au_72549")</f>
        <v>au_72549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0.25</v>
      </c>
    </row>
    <row r="189" spans="1:7" x14ac:dyDescent="0.15">
      <c r="A189" t="str">
        <f>HYPERLINK("./new_k5/query_cmdrels_weight_analyze/0.5_0.2_0.3/au_740805.xlsx","au_740805")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HYPERLINK("./new_k5/query_cmdrels_weight_analyze/0.5_0.2_0.3/au_760796.xlsx","au_760796")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HYPERLINK("./new_k5/query_cmdrels_weight_analyze/0.5_0.2_0.3/au_762846.xlsx","au_762846")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HYPERLINK("./new_k5/query_cmdrels_weight_analyze/0.5_0.2_0.3/au_767786.xlsx","au_767786")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HYPERLINK("./new_k5/query_cmdrels_weight_analyze/0.5_0.2_0.3/au_778906.xlsx","au_778906")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HYPERLINK("./new_k5/query_cmdrels_weight_analyze/0.5_0.2_0.3/au_818929.xlsx","au_818929")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HYPERLINK("./new_k5/query_cmdrels_weight_analyze/0.5_0.2_0.3/au_844876.xlsx","au_844876")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HYPERLINK("./new_k5/query_cmdrels_weight_analyze/0.5_0.2_0.3/au_85318.xlsx","au_85318")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HYPERLINK("./new_k5/query_cmdrels_weight_analyze/0.5_0.2_0.3/au_854332.xlsx","au_854332")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HYPERLINK("./new_k5/query_cmdrels_weight_analyze/0.5_0.2_0.3/au_854373.xlsx","au_854373")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HYPERLINK("./new_k5/query_cmdrels_weight_analyze/0.5_0.2_0.3/au_86843.xlsx","au_86843")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HYPERLINK("./new_k5/query_cmdrels_weight_analyze/0.5_0.2_0.3/au_88108.xlsx","au_88108")</f>
        <v>au_88108</v>
      </c>
      <c r="B200">
        <v>0</v>
      </c>
      <c r="C200">
        <v>0</v>
      </c>
      <c r="D200">
        <v>0.5</v>
      </c>
      <c r="E200">
        <v>0.5</v>
      </c>
      <c r="F200">
        <v>0.5</v>
      </c>
      <c r="G200">
        <v>0.5</v>
      </c>
    </row>
    <row r="201" spans="1:7" x14ac:dyDescent="0.15">
      <c r="A201" t="str">
        <f>HYPERLINK("./new_k5/query_cmdrels_weight_analyze/0.5_0.2_0.3/au_90214.xlsx","au_90214")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HYPERLINK("./new_k5/query_cmdrels_weight_analyze/0.5_0.2_0.3/au_90339.xlsx","au_90339")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HYPERLINK("./new_k5/query_cmdrels_weight_analyze/0.5_0.2_0.3/au_91286.xlsx","au_91286")</f>
        <v>au_91286</v>
      </c>
      <c r="B203">
        <v>1</v>
      </c>
      <c r="C203">
        <v>0</v>
      </c>
      <c r="D203">
        <v>1</v>
      </c>
      <c r="E203">
        <v>0.5</v>
      </c>
      <c r="F203">
        <v>1</v>
      </c>
      <c r="G203">
        <v>0.5</v>
      </c>
    </row>
    <row r="204" spans="1:7" x14ac:dyDescent="0.15">
      <c r="A204" t="str">
        <f>HYPERLINK("./new_k5/query_cmdrels_weight_analyze/0.5_0.2_0.3/au_9135.xlsx","au_9135")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HYPERLINK("./new_k5/query_cmdrels_weight_analyze/0.5_0.2_0.3/au_935569.xlsx","au_935569")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HYPERLINK("./new_k5/query_cmdrels_weight_analyze/0.5_0.2_0.3/au_97936.xlsx","au_97936")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HYPERLINK("./new_k5/query_cmdrels_weight_analyze/0.5_0.2_0.3/so_10235778.xlsx","so_10235778")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HYPERLINK("./new_k5/query_cmdrels_weight_analyze/0.5_0.2_0.3/so_1045910.xlsx","so_1045910")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HYPERLINK("./new_k5/query_cmdrels_weight_analyze/0.5_0.2_0.3/so_10557360.xlsx","so_10557360")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HYPERLINK("./new_k5/query_cmdrels_weight_analyze/0.5_0.2_0.3/so_1058047.xlsx","so_1058047")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HYPERLINK("./new_k5/query_cmdrels_weight_analyze/0.5_0.2_0.3/so_10829402.xlsx","so_10829402")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HYPERLINK("./new_k5/query_cmdrels_weight_analyze/0.5_0.2_0.3/so_1088098.xlsx","so_1088098")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HYPERLINK("./new_k5/query_cmdrels_weight_analyze/0.5_0.2_0.3/so_10990949.xlsx","so_10990949")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HYPERLINK("./new_k5/query_cmdrels_weight_analyze/0.5_0.2_0.3/so_11211705.xlsx","so_11211705")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HYPERLINK("./new_k5/query_cmdrels_weight_analyze/0.5_0.2_0.3/so_112932.xlsx","so_112932")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HYPERLINK("./new_k5/query_cmdrels_weight_analyze/0.5_0.2_0.3/so_11392189.xlsx","so_11392189")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HYPERLINK("./new_k5/query_cmdrels_weight_analyze/0.5_0.2_0.3/so_1183183.xlsx","so_1183183")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HYPERLINK("./new_k5/query_cmdrels_weight_analyze/0.5_0.2_0.3/so_1194882.xlsx","so_1194882")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HYPERLINK("./new_k5/query_cmdrels_weight_analyze/0.5_0.2_0.3/so_12120935.xlsx","so_12120935")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HYPERLINK("./new_k5/query_cmdrels_weight_analyze/0.5_0.2_0.3/so_12313384.xlsx","so_12313384")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HYPERLINK("./new_k5/query_cmdrels_weight_analyze/0.5_0.2_0.3/so_12392598.xlsx","so_12392598")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HYPERLINK("./new_k5/query_cmdrels_weight_analyze/0.5_0.2_0.3/so_1241801.xlsx","so_1241801")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HYPERLINK("./new_k5/query_cmdrels_weight_analyze/0.5_0.2_0.3/so_12522269.xlsx","so_12522269")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HYPERLINK("./new_k5/query_cmdrels_weight_analyze/0.5_0.2_0.3/so_1293907.xlsx","so_1293907")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HYPERLINK("./new_k5/query_cmdrels_weight_analyze/0.5_0.2_0.3/so_13428910.xlsx","so_13428910")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HYPERLINK("./new_k5/query_cmdrels_weight_analyze/0.5_0.2_0.3/so_135688.xlsx","so_135688")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HYPERLINK("./new_k5/query_cmdrels_weight_analyze/0.5_0.2_0.3/so_13778273.xlsx","so_13778273")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HYPERLINK("./new_k5/query_cmdrels_weight_analyze/0.5_0.2_0.3/so_1405611.xlsx","so_1405611")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HYPERLINK("./new_k5/query_cmdrels_weight_analyze/0.5_0.2_0.3/so_14300794.xlsx","so_14300794")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HYPERLINK("./new_k5/query_cmdrels_weight_analyze/0.5_0.2_0.3/so_143791.xlsx","so_143791")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HYPERLINK("./new_k5/query_cmdrels_weight_analyze/0.5_0.2_0.3/so_14750650.xlsx","so_14750650")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HYPERLINK("./new_k5/query_cmdrels_weight_analyze/0.5_0.2_0.3/so_14978411.xlsx","so_14978411")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HYPERLINK("./new_k5/query_cmdrels_weight_analyze/0.5_0.2_0.3/so_15236308.xlsx","so_15236308")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HYPERLINK("./new_k5/query_cmdrels_weight_analyze/0.5_0.2_0.3/so_15286947.xlsx","so_15286947")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HYPERLINK("./new_k5/query_cmdrels_weight_analyze/0.5_0.2_0.3/so_15402770.xlsx","so_15402770")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HYPERLINK("./new_k5/query_cmdrels_weight_analyze/0.5_0.2_0.3/so_1570262.xlsx","so_1570262")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HYPERLINK("./new_k5/query_cmdrels_weight_analyze/0.5_0.2_0.3/so_1583219.xlsx","so_1583219")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HYPERLINK("./new_k5/query_cmdrels_weight_analyze/0.5_0.2_0.3/so_15872543.xlsx","so_15872543")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HYPERLINK("./new_k5/query_cmdrels_weight_analyze/0.5_0.2_0.3/so_16038087.xlsx","so_16038087")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HYPERLINK("./new_k5/query_cmdrels_weight_analyze/0.5_0.2_0.3/so_16212656.xlsx","so_16212656")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HYPERLINK("./new_k5/query_cmdrels_weight_analyze/0.5_0.2_0.3/so_16575419.xlsx","so_16575419")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HYPERLINK("./new_k5/query_cmdrels_weight_analyze/0.5_0.2_0.3/so_17582768.xlsx","so_17582768")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</v>
      </c>
    </row>
    <row r="243" spans="1:7" x14ac:dyDescent="0.15">
      <c r="A243" t="str">
        <f>HYPERLINK("./new_k5/query_cmdrels_weight_analyze/0.5_0.2_0.3/so_17607612.xlsx","so_17607612")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HYPERLINK("./new_k5/query_cmdrels_weight_analyze/0.5_0.2_0.3/so_17829785.xlsx","so_17829785")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HYPERLINK("./new_k5/query_cmdrels_weight_analyze/0.5_0.2_0.3/so_1839841.xlsx","so_1839841")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HYPERLINK("./new_k5/query_cmdrels_weight_analyze/0.5_0.2_0.3/so_18468716.xlsx","so_18468716")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HYPERLINK("./new_k5/query_cmdrels_weight_analyze/0.5_0.2_0.3/so_19196105.xlsx","so_19196105")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HYPERLINK("./new_k5/query_cmdrels_weight_analyze/0.5_0.2_0.3/so_19482123.xlsx","so_19482123")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HYPERLINK("./new_k5/query_cmdrels_weight_analyze/0.5_0.2_0.3/so_1975849.xlsx","so_1975849")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HYPERLINK("./new_k5/query_cmdrels_weight_analyze/0.5_0.2_0.3/so_212528.xlsx","so_212528")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HYPERLINK("./new_k5/query_cmdrels_weight_analyze/0.5_0.2_0.3/so_21620406.xlsx","so_21620406")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HYPERLINK("./new_k5/query_cmdrels_weight_analyze/0.5_0.2_0.3/so_23509348.xlsx","so_23509348")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HYPERLINK("./new_k5/query_cmdrels_weight_analyze/0.5_0.2_0.3/so_24058544.xlsx","so_24058544")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HYPERLINK("./new_k5/query_cmdrels_weight_analyze/0.5_0.2_0.3/so_24283097.xlsx","so_24283097")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HYPERLINK("./new_k5/query_cmdrels_weight_analyze/0.5_0.2_0.3/so_26256279.xlsx","so_26256279")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HYPERLINK("./new_k5/query_cmdrels_weight_analyze/0.5_0.2_0.3/so_26331651.xlsx","so_26331651")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HYPERLINK("./new_k5/query_cmdrels_weight_analyze/0.5_0.2_0.3/so_26988262.xlsx","so_26988262")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HYPERLINK("./new_k5/query_cmdrels_weight_analyze/0.5_0.2_0.3/so_27238411.xlsx","so_27238411")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HYPERLINK("./new_k5/query_cmdrels_weight_analyze/0.5_0.2_0.3/so_27943059.xlsx","so_27943059")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HYPERLINK("./new_k5/query_cmdrels_weight_analyze/0.5_0.2_0.3/so_28869004.xlsx","so_28869004")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HYPERLINK("./new_k5/query_cmdrels_weight_analyze/0.5_0.2_0.3/so_2973624.xlsx","so_2973624")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HYPERLINK("./new_k5/query_cmdrels_weight_analyze/0.5_0.2_0.3/so_30177455.xlsx","so_30177455")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HYPERLINK("./new_k5/query_cmdrels_weight_analyze/0.5_0.2_0.3/so_30251889.xlsx","so_30251889")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HYPERLINK("./new_k5/query_cmdrels_weight_analyze/0.5_0.2_0.3/so_305035.xlsx","so_305035")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HYPERLINK("./new_k5/query_cmdrels_weight_analyze/0.5_0.2_0.3/so_36249744.xlsx","so_36249744")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HYPERLINK("./new_k5/query_cmdrels_weight_analyze/0.5_0.2_0.3/so_3643848.xlsx","so_3643848")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HYPERLINK("./new_k5/query_cmdrels_weight_analyze/0.5_0.2_0.3/so_3667329.xlsx","so_3667329")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HYPERLINK("./new_k5/query_cmdrels_weight_analyze/0.5_0.2_0.3/so_369758.xlsx","so_369758")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HYPERLINK("./new_k5/query_cmdrels_weight_analyze/0.5_0.2_0.3/so_3756323.xlsx","so_3756323")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HYPERLINK("./new_k5/query_cmdrels_weight_analyze/0.5_0.2_0.3/so_3767267.xlsx","so_3767267")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HYPERLINK("./new_k5/query_cmdrels_weight_analyze/0.5_0.2_0.3/so_3833578.xlsx","so_3833578")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HYPERLINK("./new_k5/query_cmdrels_weight_analyze/0.5_0.2_0.3/so_3891076.xlsx","so_3891076")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HYPERLINK("./new_k5/query_cmdrels_weight_analyze/0.5_0.2_0.3/so_3963085.xlsx","so_3963085")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HYPERLINK("./new_k5/query_cmdrels_weight_analyze/0.5_0.2_0.3/so_4325216.xlsx","so_4325216")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HYPERLINK("./new_k5/query_cmdrels_weight_analyze/0.5_0.2_0.3/so_448005.xlsx","so_448005")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HYPERLINK("./new_k5/query_cmdrels_weight_analyze/0.5_0.2_0.3/so_4921879.xlsx","so_4921879")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HYPERLINK("./new_k5/query_cmdrels_weight_analyze/0.5_0.2_0.3/so_4922943.xlsx","so_4922943")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HYPERLINK("./new_k5/query_cmdrels_weight_analyze/0.5_0.2_0.3/so_5119946.xlsx","so_5119946")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HYPERLINK("./new_k5/query_cmdrels_weight_analyze/0.5_0.2_0.3/so_5164985.xlsx","so_5164985")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HYPERLINK("./new_k5/query_cmdrels_weight_analyze/0.5_0.2_0.3/so_5306153.xlsx","so_5306153")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HYPERLINK("./new_k5/query_cmdrels_weight_analyze/0.5_0.2_0.3/so_5566310.xlsx","so_5566310")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HYPERLINK("./new_k5/query_cmdrels_weight_analyze/0.5_0.2_0.3/so_5927369.xlsx","so_5927369")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HYPERLINK("./new_k5/query_cmdrels_weight_analyze/0.5_0.2_0.3/so_5947742.xlsx","so_5947742")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HYPERLINK("./new_k5/query_cmdrels_weight_analyze/0.5_0.2_0.3/so_614795.xlsx","so_614795")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HYPERLINK("./new_k5/query_cmdrels_weight_analyze/0.5_0.2_0.3/so_6207573.xlsx","so_6207573")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HYPERLINK("./new_k5/query_cmdrels_weight_analyze/0.5_0.2_0.3/so_6283167.xlsx","so_6283167")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HYPERLINK("./new_k5/query_cmdrels_weight_analyze/0.5_0.2_0.3/so_6329505.xlsx","so_6329505")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HYPERLINK("./new_k5/query_cmdrels_weight_analyze/0.5_0.2_0.3/so_6423532.xlsx","so_6423532")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HYPERLINK("./new_k5/query_cmdrels_weight_analyze/0.5_0.2_0.3/so_669438.xlsx","so_669438")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HYPERLINK("./new_k5/query_cmdrels_weight_analyze/0.5_0.2_0.3/so_7052875.xlsx","so_7052875")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HYPERLINK("./new_k5/query_cmdrels_weight_analyze/0.5_0.2_0.3/so_7221757.xlsx","so_7221757")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HYPERLINK("./new_k5/query_cmdrels_weight_analyze/0.5_0.2_0.3/so_750604.xlsx","so_750604")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HYPERLINK("./new_k5/query_cmdrels_weight_analyze/0.5_0.2_0.3/so_7575267.xlsx","so_7575267")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HYPERLINK("./new_k5/query_cmdrels_weight_analyze/0.5_0.2_0.3/so_7698488.xlsx","so_7698488")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HYPERLINK("./new_k5/query_cmdrels_weight_analyze/0.5_0.2_0.3/so_801095.xlsx","so_801095")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HYPERLINK("./new_k5/query_cmdrels_weight_analyze/0.5_0.2_0.3/so_8249705.xlsx","so_8249705")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HYPERLINK("./new_k5/query_cmdrels_weight_analyze/0.5_0.2_0.3/so_8423541.xlsx","so_8423541")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HYPERLINK("./new_k5/query_cmdrels_weight_analyze/0.5_0.2_0.3/so_8654051.xlsx","so_8654051")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HYPERLINK("./new_k5/query_cmdrels_weight_analyze/0.5_0.2_0.3/so_890262.xlsx","so_890262")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HYPERLINK("./new_k5/query_cmdrels_weight_analyze/0.5_0.2_0.3/so_893585.xlsx","so_893585")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HYPERLINK("./new_k5/query_cmdrels_weight_analyze/0.5_0.2_0.3/so_9223460.xlsx","so_9223460")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HYPERLINK("./new_k5/query_cmdrels_weight_analyze/0.5_0.2_0.3/so_9245638.xlsx","so_9245638")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HYPERLINK("./new_k5/query_cmdrels_weight_analyze/0.5_0.2_0.3/so_9304953.xlsx","so_9304953")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HYPERLINK("./new_k5/query_cmdrels_weight_analyze/0.5_0.2_0.3/so_9361816.xlsx","so_9361816")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HYPERLINK("./new_k5/query_cmdrels_weight_analyze/0.5_0.2_0.3/su_116617.xlsx","su_116617")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HYPERLINK("./new_k5/query_cmdrels_weight_analyze/0.5_0.2_0.3/su_120045.xlsx","su_120045")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HYPERLINK("./new_k5/query_cmdrels_weight_analyze/0.5_0.2_0.3/su_127863.xlsx","su_127863")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HYPERLINK("./new_k5/query_cmdrels_weight_analyze/0.5_0.2_0.3/su_135498.xlsx","su_135498")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HYPERLINK("./new_k5/query_cmdrels_weight_analyze/0.5_0.2_0.3/su_147027.xlsx","su_147027")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HYPERLINK("./new_k5/query_cmdrels_weight_analyze/0.5_0.2_0.3/su_151911.xlsx","su_151911")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HYPERLINK("./new_k5/query_cmdrels_weight_analyze/0.5_0.2_0.3/su_153415.xlsx","su_153415")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HYPERLINK("./new_k5/query_cmdrels_weight_analyze/0.5_0.2_0.3/su_156189.xlsx","su_156189")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HYPERLINK("./new_k5/query_cmdrels_weight_analyze/0.5_0.2_0.3/su_161531.xlsx","su_161531")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HYPERLINK("./new_k5/query_cmdrels_weight_analyze/0.5_0.2_0.3/su_204209.xlsx","su_204209")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HYPERLINK("./new_k5/query_cmdrels_weight_analyze/0.5_0.2_0.3/su_214390.xlsx","su_214390")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HYPERLINK("./new_k5/query_cmdrels_weight_analyze/0.5_0.2_0.3/su_215483.xlsx","su_215483")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HYPERLINK("./new_k5/query_cmdrels_weight_analyze/0.5_0.2_0.3/su_215504.xlsx","su_215504")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HYPERLINK("./new_k5/query_cmdrels_weight_analyze/0.5_0.2_0.3/su_227385.xlsx","su_227385")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HYPERLINK("./new_k5/query_cmdrels_weight_analyze/0.5_0.2_0.3/su_273254.xlsx","su_273254")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HYPERLINK("./new_k5/query_cmdrels_weight_analyze/0.5_0.2_0.3/su_294161.xlsx","su_294161")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HYPERLINK("./new_k5/query_cmdrels_weight_analyze/0.5_0.2_0.3/su_302396.xlsx","su_302396")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HYPERLINK("./new_k5/query_cmdrels_weight_analyze/0.5_0.2_0.3/su_303981.xlsx","su_303981")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HYPERLINK("./new_k5/query_cmdrels_weight_analyze/0.5_0.2_0.3/su_305128.xlsx","su_305128")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HYPERLINK("./new_k5/query_cmdrels_weight_analyze/0.5_0.2_0.3/su_31512.xlsx","su_31512")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HYPERLINK("./new_k5/query_cmdrels_weight_analyze/0.5_0.2_0.3/su_380520.xlsx","su_380520")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HYPERLINK("./new_k5/query_cmdrels_weight_analyze/0.5_0.2_0.3/su_38981.xlsx","su_38981")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HYPERLINK("./new_k5/query_cmdrels_weight_analyze/0.5_0.2_0.3/su_437330.xlsx","su_437330")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HYPERLINK("./new_k5/query_cmdrels_weight_analyze/0.5_0.2_0.3/su_441379.xlsx","su_441379")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HYPERLINK("./new_k5/query_cmdrels_weight_analyze/0.5_0.2_0.3/su_462788.xlsx","su_462788")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HYPERLINK("./new_k5/query_cmdrels_weight_analyze/0.5_0.2_0.3/su_626606.xlsx","su_626606")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HYPERLINK("./new_k5/query_cmdrels_weight_analyze/0.5_0.2_0.3/su_634469.xlsx","su_634469")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HYPERLINK("./new_k5/query_cmdrels_weight_analyze/0.5_0.2_0.3/su_638616.xlsx","su_638616")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HYPERLINK("./new_k5/query_cmdrels_weight_analyze/0.5_0.2_0.3/su_678113.xlsx","su_678113")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HYPERLINK("./new_k5/query_cmdrels_weight_analyze/0.5_0.2_0.3/su_686394.xlsx","su_686394")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HYPERLINK("./new_k5/query_cmdrels_weight_analyze/0.5_0.2_0.3/su_716795.xlsx","su_716795")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HYPERLINK("./new_k5/query_cmdrels_weight_analyze/0.5_0.2_0.3/su_758463.xlsx","su_758463")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HYPERLINK("./new_k5/query_cmdrels_weight_analyze/0.5_0.2_0.3/su_766437.xlsx","su_766437")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HYPERLINK("./new_k5/query_cmdrels_weight_analyze/0.5_0.2_0.3/su_904001.xlsx","su_904001")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HYPERLINK("./new_k5/query_cmdrels_weight_analyze/0.5_0.2_0.3/ul_100959.xlsx","ul_100959")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HYPERLINK("./new_k5/query_cmdrels_weight_analyze/0.5_0.2_0.3/ul_101073.xlsx","ul_101073")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HYPERLINK("./new_k5/query_cmdrels_weight_analyze/0.5_0.2_0.3/ul_101237.xlsx","ul_101237")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HYPERLINK("./new_k5/query_cmdrels_weight_analyze/0.5_0.2_0.3/ul_102752.xlsx","ul_102752")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HYPERLINK("./new_k5/query_cmdrels_weight_analyze/0.5_0.2_0.3/ul_108174.xlsx","ul_108174")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HYPERLINK("./new_k5/query_cmdrels_weight_analyze/0.5_0.2_0.3/ul_109536.xlsx","ul_109536")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HYPERLINK("./new_k5/query_cmdrels_weight_analyze/0.5_0.2_0.3/ul_112050.xlsx","ul_112050")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HYPERLINK("./new_k5/query_cmdrels_weight_analyze/0.5_0.2_0.3/ul_116070.xlsx","ul_116070")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HYPERLINK("./new_k5/query_cmdrels_weight_analyze/0.5_0.2_0.3/ul_11851.xlsx","ul_11851")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HYPERLINK("./new_k5/query_cmdrels_weight_analyze/0.5_0.2_0.3/ul_119126.xlsx","ul_119126")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HYPERLINK("./new_k5/query_cmdrels_weight_analyze/0.5_0.2_0.3/ul_121718.xlsx","ul_121718")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HYPERLINK("./new_k5/query_cmdrels_weight_analyze/0.5_0.2_0.3/ul_12227.xlsx","ul_12227")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HYPERLINK("./new_k5/query_cmdrels_weight_analyze/0.5_0.2_0.3/ul_12453.xlsx","ul_12453")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HYPERLINK("./new_k5/query_cmdrels_weight_analyze/0.5_0.2_0.3/ul_12535.xlsx","ul_12535")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HYPERLINK("./new_k5/query_cmdrels_weight_analyze/0.5_0.2_0.3/ul_127066.xlsx","ul_127066")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HYPERLINK("./new_k5/query_cmdrels_weight_analyze/0.5_0.2_0.3/ul_128953.xlsx","ul_128953")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HYPERLINK("./new_k5/query_cmdrels_weight_analyze/0.5_0.2_0.3/ul_134829.xlsx","ul_134829")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HYPERLINK("./new_k5/query_cmdrels_weight_analyze/0.5_0.2_0.3/ul_136371.xlsx","ul_136371")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HYPERLINK("./new_k5/query_cmdrels_weight_analyze/0.5_0.2_0.3/ul_136884.xlsx","ul_136884")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HYPERLINK("./new_k5/query_cmdrels_weight_analyze/0.5_0.2_0.3/ul_138398.xlsx","ul_138398")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HYPERLINK("./new_k5/query_cmdrels_weight_analyze/0.5_0.2_0.3/ul_139271.xlsx","ul_139271")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HYPERLINK("./new_k5/query_cmdrels_weight_analyze/0.5_0.2_0.3/ul_140482.xlsx","ul_140482")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HYPERLINK("./new_k5/query_cmdrels_weight_analyze/0.5_0.2_0.3/ul_14191.xlsx","ul_14191")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HYPERLINK("./new_k5/query_cmdrels_weight_analyze/0.5_0.2_0.3/ul_145929.xlsx","ul_145929")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HYPERLINK("./new_k5/query_cmdrels_weight_analyze/0.5_0.2_0.3/ul_148985.xlsx","ul_148985")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HYPERLINK("./new_k5/query_cmdrels_weight_analyze/0.5_0.2_0.3/ul_15405.xlsx","ul_15405")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HYPERLINK("./new_k5/query_cmdrels_weight_analyze/0.5_0.2_0.3/ul_155551.xlsx","ul_155551")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HYPERLINK("./new_k5/query_cmdrels_weight_analyze/0.5_0.2_0.3/ul_159672.xlsx","ul_159672")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HYPERLINK("./new_k5/query_cmdrels_weight_analyze/0.5_0.2_0.3/ul_163845.xlsx","ul_163845")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HYPERLINK("./new_k5/query_cmdrels_weight_analyze/0.5_0.2_0.3/ul_16407.xlsx","ul_16407")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HYPERLINK("./new_k5/query_cmdrels_weight_analyze/0.5_0.2_0.3/ul_166558.xlsx","ul_166558")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HYPERLINK("./new_k5/query_cmdrels_weight_analyze/0.5_0.2_0.3/ul_171314.xlsx","ul_171314")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HYPERLINK("./new_k5/query_cmdrels_weight_analyze/0.5_0.2_0.3/ul_182032.xlsx","ul_182032")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HYPERLINK("./new_k5/query_cmdrels_weight_analyze/0.5_0.2_0.3/ul_19344.xlsx","ul_19344")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HYPERLINK("./new_k5/query_cmdrels_weight_analyze/0.5_0.2_0.3/ul_19369.xlsx","ul_19369")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HYPERLINK("./new_k5/query_cmdrels_weight_analyze/0.5_0.2_0.3/ul_19485.xlsx","ul_19485")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HYPERLINK("./new_k5/query_cmdrels_weight_analyze/0.5_0.2_0.3/ul_20370.xlsx","ul_20370")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15">
      <c r="A376" t="str">
        <f>HYPERLINK("./new_k5/query_cmdrels_weight_analyze/0.5_0.2_0.3/ul_211817.xlsx","ul_211817")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HYPERLINK("./new_k5/query_cmdrels_weight_analyze/0.5_0.2_0.3/ul_212925.xlsx","ul_212925")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HYPERLINK("./new_k5/query_cmdrels_weight_analyze/0.5_0.2_0.3/ul_21471.xlsx","ul_21471")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HYPERLINK("./new_k5/query_cmdrels_weight_analyze/0.5_0.2_0.3/ul_22545.xlsx","ul_22545")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HYPERLINK("./new_k5/query_cmdrels_weight_analyze/0.5_0.2_0.3/ul_230481.xlsx","ul_230481")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HYPERLINK("./new_k5/query_cmdrels_weight_analyze/0.5_0.2_0.3/ul_230673.xlsx","ul_230673")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HYPERLINK("./new_k5/query_cmdrels_weight_analyze/0.5_0.2_0.3/ul_230800.xlsx","ul_230800")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HYPERLINK("./new_k5/query_cmdrels_weight_analyze/0.5_0.2_0.3/ul_232384.xlsx","ul_232384")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HYPERLINK("./new_k5/query_cmdrels_weight_analyze/0.5_0.2_0.3/ul_24441.xlsx","ul_24441")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HYPERLINK("./new_k5/query_cmdrels_weight_analyze/0.5_0.2_0.3/ul_246535.xlsx","ul_246535")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HYPERLINK("./new_k5/query_cmdrels_weight_analyze/0.5_0.2_0.3/ul_259791.xlsx","ul_259791")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HYPERLINK("./new_k5/query_cmdrels_weight_analyze/0.5_0.2_0.3/ul_273971.xlsx","ul_273971")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HYPERLINK("./new_k5/query_cmdrels_weight_analyze/0.5_0.2_0.3/ul_28553.xlsx","ul_28553")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HYPERLINK("./new_k5/query_cmdrels_weight_analyze/0.5_0.2_0.3/ul_288521.xlsx","ul_288521")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HYPERLINK("./new_k5/query_cmdrels_weight_analyze/0.5_0.2_0.3/ul_32290.xlsx","ul_32290")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HYPERLINK("./new_k5/query_cmdrels_weight_analyze/0.5_0.2_0.3/ul_328882.xlsx","ul_328882")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HYPERLINK("./new_k5/query_cmdrels_weight_analyze/0.5_0.2_0.3/ul_35131.xlsx","ul_35131")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HYPERLINK("./new_k5/query_cmdrels_weight_analyze/0.5_0.2_0.3/ul_35333.xlsx","ul_35333")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HYPERLINK("./new_k5/query_cmdrels_weight_analyze/0.5_0.2_0.3/ul_35711.xlsx","ul_35711")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HYPERLINK("./new_k5/query_cmdrels_weight_analyze/0.5_0.2_0.3/ul_3575.xlsx","ul_3575")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HYPERLINK("./new_k5/query_cmdrels_weight_analyze/0.5_0.2_0.3/ul_35832.xlsx","ul_35832")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HYPERLINK("./new_k5/query_cmdrels_weight_analyze/0.5_0.2_0.3/ul_370318.xlsx","ul_370318")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HYPERLINK("./new_k5/query_cmdrels_weight_analyze/0.5_0.2_0.3/ul_37329.xlsx","ul_37329")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HYPERLINK("./new_k5/query_cmdrels_weight_analyze/0.5_0.2_0.3/ul_38209.xlsx","ul_38209")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HYPERLINK("./new_k5/query_cmdrels_weight_analyze/0.5_0.2_0.3/ul_41246.xlsx","ul_41246")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HYPERLINK("./new_k5/query_cmdrels_weight_analyze/0.5_0.2_0.3/ul_41362.xlsx","ul_41362")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HYPERLINK("./new_k5/query_cmdrels_weight_analyze/0.5_0.2_0.3/ul_48200.xlsx","ul_48200")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HYPERLINK("./new_k5/query_cmdrels_weight_analyze/0.5_0.2_0.3/ul_50098.xlsx","ul_50098")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HYPERLINK("./new_k5/query_cmdrels_weight_analyze/0.5_0.2_0.3/ul_50785.xlsx","ul_50785")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HYPERLINK("./new_k5/query_cmdrels_weight_analyze/0.5_0.2_0.3/ul_5085.xlsx","ul_5085")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HYPERLINK("./new_k5/query_cmdrels_weight_analyze/0.5_0.2_0.3/ul_53737.xlsx","ul_53737")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HYPERLINK("./new_k5/query_cmdrels_weight_analyze/0.5_0.2_0.3/ul_55125.xlsx","ul_55125")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HYPERLINK("./new_k5/query_cmdrels_weight_analyze/0.5_0.2_0.3/ul_56453.xlsx","ul_56453")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HYPERLINK("./new_k5/query_cmdrels_weight_analyze/0.5_0.2_0.3/ul_63648.xlsx","ul_63648")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HYPERLINK("./new_k5/query_cmdrels_weight_analyze/0.5_0.2_0.3/ul_6402.xlsx","ul_6402")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HYPERLINK("./new_k5/query_cmdrels_weight_analyze/0.5_0.2_0.3/ul_65106.xlsx","ul_65106")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HYPERLINK("./new_k5/query_cmdrels_weight_analyze/0.5_0.2_0.3/ul_65932.xlsx","ul_65932")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HYPERLINK("./new_k5/query_cmdrels_weight_analyze/0.5_0.2_0.3/ul_6596.xlsx","ul_6596")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HYPERLINK("./new_k5/query_cmdrels_weight_analyze/0.5_0.2_0.3/ul_67503.xlsx","ul_67503")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HYPERLINK("./new_k5/query_cmdrels_weight_analyze/0.5_0.2_0.3/ul_67592.xlsx","ul_67592")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HYPERLINK("./new_k5/query_cmdrels_weight_analyze/0.5_0.2_0.3/ul_70581.xlsx","ul_70581")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HYPERLINK("./new_k5/query_cmdrels_weight_analyze/0.5_0.2_0.3/ul_70614.xlsx","ul_70614")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HYPERLINK("./new_k5/query_cmdrels_weight_analyze/0.5_0.2_0.3/ul_71465.xlsx","ul_71465")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HYPERLINK("./new_k5/query_cmdrels_weight_analyze/0.5_0.2_0.3/ul_7226.xlsx","ul_7226")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HYPERLINK("./new_k5/query_cmdrels_weight_analyze/0.5_0.2_0.3/ul_78182.xlsx","ul_78182")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HYPERLINK("./new_k5/query_cmdrels_weight_analyze/0.5_0.2_0.3/ul_79678.xlsx","ul_79678")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HYPERLINK("./new_k5/query_cmdrels_weight_analyze/0.5_0.2_0.3/ul_79702.xlsx","ul_79702")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HYPERLINK("./new_k5/query_cmdrels_weight_analyze/0.5_0.2_0.3/ul_83593.xlsx","ul_83593")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HYPERLINK("./new_k5/query_cmdrels_weight_analyze/0.5_0.2_0.3/ul_84381.xlsx","ul_84381")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HYPERLINK("./new_k5/query_cmdrels_weight_analyze/0.5_0.2_0.3/ul_85180.xlsx","ul_85180")</f>
        <v>ul_85180</v>
      </c>
      <c r="B425">
        <v>0</v>
      </c>
      <c r="C425">
        <v>0</v>
      </c>
      <c r="D425">
        <v>0.5</v>
      </c>
      <c r="E425">
        <v>0.5</v>
      </c>
      <c r="F425">
        <v>0.5</v>
      </c>
      <c r="G425">
        <v>0.5</v>
      </c>
    </row>
    <row r="426" spans="1:7" x14ac:dyDescent="0.15">
      <c r="A426" t="str">
        <f>HYPERLINK("./new_k5/query_cmdrels_weight_analyze/0.5_0.2_0.3/ul_86071.xlsx","ul_86071")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HYPERLINK("./new_k5/query_cmdrels_weight_analyze/0.5_0.2_0.3/ul_86729.xlsx","ul_86729")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HYPERLINK("./new_k5/query_cmdrels_weight_analyze/0.5_0.2_0.3/ul_88824.xlsx","ul_88824")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HYPERLINK("./new_k5/query_cmdrels_weight_analyze/0.5_0.2_0.3/ul_8945.xlsx","ul_8945")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HYPERLINK("./new_k5/query_cmdrels_weight_analyze/0.5_0.2_0.3/ul_89933.xlsx","ul_89933")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HYPERLINK("./new_k5/query_cmdrels_weight_analyze/0.5_0.2_0.3/ul_91297.xlsx","ul_91297")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HYPERLINK("./new_k5/query_cmdrels_weight_analyze/0.5_0.2_0.3/ul_9252.xlsx","ul_9252")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HYPERLINK("./new_k5/query_cmdrels_weight_analyze/0.5_0.2_0.3/ul_92560.xlsx","ul_92560")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HYPERLINK("./new_k5/query_cmdrels_weight_analyze/0.5_0.2_0.3/ul_92799.xlsx","ul_92799")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HYPERLINK("./new_k5/query_cmdrels_weight_analyze/0.5_0.2_0.3/ul_93139.xlsx","ul_93139")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HYPERLINK("./new_k5/query_cmdrels_weight_analyze/0.5_0.2_0.3/ul_98461.xlsx","ul_98461")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HYPERLINK("./new_k5/query_cmdrels_weight_analyze/0.1_0.2_0.7/au_102733.xlsx","au_102733")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HYPERLINK("./new_k5/query_cmdrels_weight_analyze/0.1_0.2_0.7/au_1029436.xlsx","au_1029436")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HYPERLINK("./new_k5/query_cmdrels_weight_analyze/0.1_0.2_0.7/au_1029502.xlsx","au_1029502")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HYPERLINK("./new_k5/query_cmdrels_weight_analyze/0.1_0.2_0.7/au_1029531.xlsx","au_1029531")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HYPERLINK("./new_k5/query_cmdrels_weight_analyze/0.1_0.2_0.7/au_104542.xlsx","au_104542")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HYPERLINK("./new_k5/query_cmdrels_weight_analyze/0.1_0.2_0.7/au_109070.xlsx","au_109070")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HYPERLINK("./new_k5/query_cmdrels_weight_analyze/0.1_0.2_0.7/au_109381.xlsx","au_109381")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HYPERLINK("./new_k5/query_cmdrels_weight_analyze/0.1_0.2_0.7/au_110477.xlsx","au_110477")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HYPERLINK("./new_k5/query_cmdrels_weight_analyze/0.1_0.2_0.7/au_111678.xlsx","au_111678")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HYPERLINK("./new_k5/query_cmdrels_weight_analyze/0.1_0.2_0.7/au_112512.xlsx","au_112512")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HYPERLINK("./new_k5/query_cmdrels_weight_analyze/0.1_0.2_0.7/au_115369.xlsx","au_115369")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HYPERLINK("./new_k5/query_cmdrels_weight_analyze/0.1_0.2_0.7/au_11789.xlsx","au_11789")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HYPERLINK("./new_k5/query_cmdrels_weight_analyze/0.1_0.2_0.7/au_117950.xlsx","au_117950")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</v>
      </c>
    </row>
    <row r="16" spans="1:7" x14ac:dyDescent="0.15">
      <c r="A16" t="str">
        <f>HYPERLINK("./new_k5/query_cmdrels_weight_analyze/0.1_0.2_0.7/au_122113.xlsx","au_122113")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HYPERLINK("./new_k5/query_cmdrels_weight_analyze/0.1_0.2_0.7/au_123798.xlsx","au_123798")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HYPERLINK("./new_k5/query_cmdrels_weight_analyze/0.1_0.2_0.7/au_125257.xlsx","au_125257")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HYPERLINK("./new_k5/query_cmdrels_weight_analyze/0.1_0.2_0.7/au_126153.xlsx","au_126153")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HYPERLINK("./new_k5/query_cmdrels_weight_analyze/0.1_0.2_0.7/au_127326.xlsx","au_127326")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HYPERLINK("./new_k5/query_cmdrels_weight_analyze/0.1_0.2_0.7/au_128463.xlsx","au_128463")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HYPERLINK("./new_k5/query_cmdrels_weight_analyze/0.1_0.2_0.7/au_130393.xlsx","au_130393")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HYPERLINK("./new_k5/query_cmdrels_weight_analyze/0.1_0.2_0.7/au_131570.xlsx","au_131570")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HYPERLINK("./new_k5/query_cmdrels_weight_analyze/0.1_0.2_0.7/au_133318.xlsx","au_133318")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HYPERLINK("./new_k5/query_cmdrels_weight_analyze/0.1_0.2_0.7/au_133343.xlsx","au_133343")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HYPERLINK("./new_k5/query_cmdrels_weight_analyze/0.1_0.2_0.7/au_133389.xlsx","au_133389")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HYPERLINK("./new_k5/query_cmdrels_weight_analyze/0.1_0.2_0.7/au_141277.xlsx","au_141277")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HYPERLINK("./new_k5/query_cmdrels_weight_analyze/0.1_0.2_0.7/au_143819.xlsx","au_143819")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HYPERLINK("./new_k5/query_cmdrels_weight_analyze/0.1_0.2_0.7/au_145935.xlsx","au_145935")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HYPERLINK("./new_k5/query_cmdrels_weight_analyze/0.1_0.2_0.7/au_147241.xlsx","au_147241")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HYPERLINK("./new_k5/query_cmdrels_weight_analyze/0.1_0.2_0.7/au_147800.xlsx","au_147800")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HYPERLINK("./new_k5/query_cmdrels_weight_analyze/0.1_0.2_0.7/au_148321.xlsx","au_148321")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HYPERLINK("./new_k5/query_cmdrels_weight_analyze/0.1_0.2_0.7/au_148638.xlsx","au_148638")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HYPERLINK("./new_k5/query_cmdrels_weight_analyze/0.1_0.2_0.7/au_151049.xlsx","au_151049")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HYPERLINK("./new_k5/query_cmdrels_weight_analyze/0.1_0.2_0.7/au_151941.xlsx","au_151941")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HYPERLINK("./new_k5/query_cmdrels_weight_analyze/0.1_0.2_0.7/au_152297.xlsx","au_152297")</f>
        <v>au_152297</v>
      </c>
      <c r="B36">
        <v>0</v>
      </c>
      <c r="C36">
        <v>1</v>
      </c>
      <c r="D36">
        <v>0.5</v>
      </c>
      <c r="E36">
        <v>1</v>
      </c>
      <c r="F36">
        <v>0.5</v>
      </c>
      <c r="G36">
        <v>1</v>
      </c>
    </row>
    <row r="37" spans="1:7" x14ac:dyDescent="0.15">
      <c r="A37" t="str">
        <f>HYPERLINK("./new_k5/query_cmdrels_weight_analyze/0.1_0.2_0.7/au_153976.xlsx","au_153976")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HYPERLINK("./new_k5/query_cmdrels_weight_analyze/0.1_0.2_0.7/au_154431.xlsx","au_154431")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HYPERLINK("./new_k5/query_cmdrels_weight_analyze/0.1_0.2_0.7/au_159708.xlsx","au_159708")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HYPERLINK("./new_k5/query_cmdrels_weight_analyze/0.1_0.2_0.7/au_160869.xlsx","au_160869")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HYPERLINK("./new_k5/query_cmdrels_weight_analyze/0.1_0.2_0.7/au_161313.xlsx","au_161313")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HYPERLINK("./new_k5/query_cmdrels_weight_analyze/0.1_0.2_0.7/au_162075.xlsx","au_162075")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HYPERLINK("./new_k5/query_cmdrels_weight_analyze/0.1_0.2_0.7/au_16277.xlsx","au_16277")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HYPERLINK("./new_k5/query_cmdrels_weight_analyze/0.1_0.2_0.7/au_163155.xlsx","au_163155")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HYPERLINK("./new_k5/query_cmdrels_weight_analyze/0.1_0.2_0.7/au_164473.xlsx","au_164473")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HYPERLINK("./new_k5/query_cmdrels_weight_analyze/0.1_0.2_0.7/au_16584.xlsx","au_16584")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HYPERLINK("./new_k5/query_cmdrels_weight_analyze/0.1_0.2_0.7/au_166420.xlsx","au_166420")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HYPERLINK("./new_k5/query_cmdrels_weight_analyze/0.1_0.2_0.7/au_169473.xlsx","au_169473")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HYPERLINK("./new_k5/query_cmdrels_weight_analyze/0.1_0.2_0.7/au_169516.xlsx","au_169516")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HYPERLINK("./new_k5/query_cmdrels_weight_analyze/0.1_0.2_0.7/au_174292.xlsx","au_174292")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HYPERLINK("./new_k5/query_cmdrels_weight_analyze/0.1_0.2_0.7/au_178481.xlsx","au_178481")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HYPERLINK("./new_k5/query_cmdrels_weight_analyze/0.1_0.2_0.7/au_180925.xlsx","au_180925")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HYPERLINK("./new_k5/query_cmdrels_weight_analyze/0.1_0.2_0.7/au_187888.xlsx","au_187888")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HYPERLINK("./new_k5/query_cmdrels_weight_analyze/0.1_0.2_0.7/au_191390.xlsx","au_191390")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HYPERLINK("./new_k5/query_cmdrels_weight_analyze/0.1_0.2_0.7/au_192798.xlsx","au_192798")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HYPERLINK("./new_k5/query_cmdrels_weight_analyze/0.1_0.2_0.7/au_201775.xlsx","au_201775")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HYPERLINK("./new_k5/query_cmdrels_weight_analyze/0.1_0.2_0.7/au_204166.xlsx","au_204166")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HYPERLINK("./new_k5/query_cmdrels_weight_analyze/0.1_0.2_0.7/au_207447.xlsx","au_207447")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HYPERLINK("./new_k5/query_cmdrels_weight_analyze/0.1_0.2_0.7/au_210680.xlsx","au_210680")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HYPERLINK("./new_k5/query_cmdrels_weight_analyze/0.1_0.2_0.7/au_214246.xlsx","au_214246")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HYPERLINK("./new_k5/query_cmdrels_weight_analyze/0.1_0.2_0.7/au_214643.xlsx","au_214643")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HYPERLINK("./new_k5/query_cmdrels_weight_analyze/0.1_0.2_0.7/au_2194.xlsx","au_2194")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HYPERLINK("./new_k5/query_cmdrels_weight_analyze/0.1_0.2_0.7/au_221962.xlsx","au_221962")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HYPERLINK("./new_k5/query_cmdrels_weight_analyze/0.1_0.2_0.7/au_22608.xlsx","au_22608")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HYPERLINK("./new_k5/query_cmdrels_weight_analyze/0.1_0.2_0.7/au_230698.xlsx","au_230698")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HYPERLINK("./new_k5/query_cmdrels_weight_analyze/0.1_0.2_0.7/au_232442.xlsx","au_232442")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HYPERLINK("./new_k5/query_cmdrels_weight_analyze/0.1_0.2_0.7/au_233378.xlsx","au_233378")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HYPERLINK("./new_k5/query_cmdrels_weight_analyze/0.1_0.2_0.7/au_24027.xlsx","au_24027")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HYPERLINK("./new_k5/query_cmdrels_weight_analyze/0.1_0.2_0.7/au_246647.xlsx","au_246647")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HYPERLINK("./new_k5/query_cmdrels_weight_analyze/0.1_0.2_0.7/au_254424.xlsx","au_254424")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HYPERLINK("./new_k5/query_cmdrels_weight_analyze/0.1_0.2_0.7/au_255890.xlsx","au_255890")</f>
        <v>au_255890</v>
      </c>
      <c r="B71">
        <v>0</v>
      </c>
      <c r="C71">
        <v>0</v>
      </c>
      <c r="D71">
        <v>0.5</v>
      </c>
      <c r="E71">
        <v>0.33333333333333331</v>
      </c>
      <c r="F71">
        <v>0.5</v>
      </c>
      <c r="G71">
        <v>0.33333333333333331</v>
      </c>
    </row>
    <row r="72" spans="1:7" x14ac:dyDescent="0.15">
      <c r="A72" t="str">
        <f>HYPERLINK("./new_k5/query_cmdrels_weight_analyze/0.1_0.2_0.7/au_257248.xlsx","au_257248")</f>
        <v>au_257248</v>
      </c>
      <c r="B72">
        <v>0</v>
      </c>
      <c r="C72">
        <v>0</v>
      </c>
      <c r="D72">
        <v>0.5</v>
      </c>
      <c r="E72">
        <v>0.5</v>
      </c>
      <c r="F72">
        <v>0.5</v>
      </c>
      <c r="G72">
        <v>0.5</v>
      </c>
    </row>
    <row r="73" spans="1:7" x14ac:dyDescent="0.15">
      <c r="A73" t="str">
        <f>HYPERLINK("./new_k5/query_cmdrels_weight_analyze/0.1_0.2_0.7/au_259354.xlsx","au_259354")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HYPERLINK("./new_k5/query_cmdrels_weight_analyze/0.1_0.2_0.7/au_263378.xlsx","au_263378")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HYPERLINK("./new_k5/query_cmdrels_weight_analyze/0.1_0.2_0.7/au_264215.xlsx","au_264215")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HYPERLINK("./new_k5/query_cmdrels_weight_analyze/0.1_0.2_0.7/au_265176.xlsx","au_265176")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HYPERLINK("./new_k5/query_cmdrels_weight_analyze/0.1_0.2_0.7/au_275704.xlsx","au_275704")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HYPERLINK("./new_k5/query_cmdrels_weight_analyze/0.1_0.2_0.7/au_276669.xlsx","au_276669")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HYPERLINK("./new_k5/query_cmdrels_weight_analyze/0.1_0.2_0.7/au_277565.xlsx","au_277565")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HYPERLINK("./new_k5/query_cmdrels_weight_analyze/0.1_0.2_0.7/au_278403.xlsx","au_278403")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HYPERLINK("./new_k5/query_cmdrels_weight_analyze/0.1_0.2_0.7/au_28039.xlsx","au_28039")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HYPERLINK("./new_k5/query_cmdrels_weight_analyze/0.1_0.2_0.7/au_281509.xlsx","au_281509")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HYPERLINK("./new_k5/query_cmdrels_weight_analyze/0.1_0.2_0.7/au_282806.xlsx","au_282806")</f>
        <v>au_282806</v>
      </c>
      <c r="B83">
        <v>0</v>
      </c>
      <c r="C83">
        <v>0</v>
      </c>
      <c r="D83">
        <v>0.5</v>
      </c>
      <c r="E83">
        <v>0.5</v>
      </c>
      <c r="F83">
        <v>0.5</v>
      </c>
      <c r="G83">
        <v>0.5</v>
      </c>
    </row>
    <row r="84" spans="1:7" x14ac:dyDescent="0.15">
      <c r="A84" t="str">
        <f>HYPERLINK("./new_k5/query_cmdrels_weight_analyze/0.1_0.2_0.7/au_283559.xlsx","au_283559")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HYPERLINK("./new_k5/query_cmdrels_weight_analyze/0.1_0.2_0.7/au_285539.xlsx","au_285539")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HYPERLINK("./new_k5/query_cmdrels_weight_analyze/0.1_0.2_0.7/au_287532.xlsx","au_287532")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HYPERLINK("./new_k5/query_cmdrels_weight_analyze/0.1_0.2_0.7/au_294257.xlsx","au_294257")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HYPERLINK("./new_k5/query_cmdrels_weight_analyze/0.1_0.2_0.7/au_296155.xlsx","au_296155")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HYPERLINK("./new_k5/query_cmdrels_weight_analyze/0.1_0.2_0.7/au_299975.xlsx","au_299975")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HYPERLINK("./new_k5/query_cmdrels_weight_analyze/0.1_0.2_0.7/au_301096.xlsx","au_301096")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HYPERLINK("./new_k5/query_cmdrels_weight_analyze/0.1_0.2_0.7/au_303593.xlsx","au_303593")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HYPERLINK("./new_k5/query_cmdrels_weight_analyze/0.1_0.2_0.7/au_303849.xlsx","au_303849")</f>
        <v>au_303849</v>
      </c>
      <c r="B92">
        <v>1</v>
      </c>
      <c r="C92">
        <v>0</v>
      </c>
      <c r="D92">
        <v>1</v>
      </c>
      <c r="E92">
        <v>0.33333333333333331</v>
      </c>
      <c r="F92">
        <v>1</v>
      </c>
      <c r="G92">
        <v>0.33333333333333331</v>
      </c>
    </row>
    <row r="93" spans="1:7" x14ac:dyDescent="0.15">
      <c r="A93" t="str">
        <f>HYPERLINK("./new_k5/query_cmdrels_weight_analyze/0.1_0.2_0.7/au_307541.xlsx","au_307541")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HYPERLINK("./new_k5/query_cmdrels_weight_analyze/0.1_0.2_0.7/au_307688.xlsx","au_307688")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HYPERLINK("./new_k5/query_cmdrels_weight_analyze/0.1_0.2_0.7/au_309047.xlsx","au_309047")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HYPERLINK("./new_k5/query_cmdrels_weight_analyze/0.1_0.2_0.7/au_311558.xlsx","au_311558")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HYPERLINK("./new_k5/query_cmdrels_weight_analyze/0.1_0.2_0.7/au_318973.xlsx","au_318973")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HYPERLINK("./new_k5/query_cmdrels_weight_analyze/0.1_0.2_0.7/au_3205.xlsx","au_3205")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HYPERLINK("./new_k5/query_cmdrels_weight_analyze/0.1_0.2_0.7/au_323131.xlsx","au_323131")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HYPERLINK("./new_k5/query_cmdrels_weight_analyze/0.1_0.2_0.7/au_323392.xlsx","au_323392")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HYPERLINK("./new_k5/query_cmdrels_weight_analyze/0.1_0.2_0.7/au_325368.xlsx","au_325368")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HYPERLINK("./new_k5/query_cmdrels_weight_analyze/0.1_0.2_0.7/au_328162.xlsx","au_328162")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HYPERLINK("./new_k5/query_cmdrels_weight_analyze/0.1_0.2_0.7/au_330148.xlsx","au_330148")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HYPERLINK("./new_k5/query_cmdrels_weight_analyze/0.1_0.2_0.7/au_332315.xlsx","au_332315")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HYPERLINK("./new_k5/query_cmdrels_weight_analyze/0.1_0.2_0.7/au_334081.xlsx","au_334081")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HYPERLINK("./new_k5/query_cmdrels_weight_analyze/0.1_0.2_0.7/au_34077.xlsx","au_34077")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HYPERLINK("./new_k5/query_cmdrels_weight_analyze/0.1_0.2_0.7/au_341428.xlsx","au_341428")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HYPERLINK("./new_k5/query_cmdrels_weight_analyze/0.1_0.2_0.7/au_341584.xlsx","au_341584")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HYPERLINK("./new_k5/query_cmdrels_weight_analyze/0.1_0.2_0.7/au_346864.xlsx","au_346864")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HYPERLINK("./new_k5/query_cmdrels_weight_analyze/0.1_0.2_0.7/au_351765.xlsx","au_351765")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HYPERLINK("./new_k5/query_cmdrels_weight_analyze/0.1_0.2_0.7/au_35922.xlsx","au_35922")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HYPERLINK("./new_k5/query_cmdrels_weight_analyze/0.1_0.2_0.7/au_359856.xlsx","au_359856")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HYPERLINK("./new_k5/query_cmdrels_weight_analyze/0.1_0.2_0.7/au_360423.xlsx","au_360423")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HYPERLINK("./new_k5/query_cmdrels_weight_analyze/0.1_0.2_0.7/au_36287.xlsx","au_36287")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HYPERLINK("./new_k5/query_cmdrels_weight_analyze/0.1_0.2_0.7/au_366742.xlsx","au_366742")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0.25</v>
      </c>
    </row>
    <row r="116" spans="1:7" x14ac:dyDescent="0.15">
      <c r="A116" t="str">
        <f>HYPERLINK("./new_k5/query_cmdrels_weight_analyze/0.1_0.2_0.7/au_377937.xlsx","au_377937")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HYPERLINK("./new_k5/query_cmdrels_weight_analyze/0.1_0.2_0.7/au_383997.xlsx","au_383997")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HYPERLINK("./new_k5/query_cmdrels_weight_analyze/0.1_0.2_0.7/au_3883.xlsx","au_3883")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HYPERLINK("./new_k5/query_cmdrels_weight_analyze/0.1_0.2_0.7/au_396883.xlsx","au_396883")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HYPERLINK("./new_k5/query_cmdrels_weight_analyze/0.1_0.2_0.7/au_39760.xlsx","au_39760")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HYPERLINK("./new_k5/query_cmdrels_weight_analyze/0.1_0.2_0.7/au_398818.xlsx","au_398818")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HYPERLINK("./new_k5/query_cmdrels_weight_analyze/0.1_0.2_0.7/au_400807.xlsx","au_400807")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HYPERLINK("./new_k5/query_cmdrels_weight_analyze/0.1_0.2_0.7/au_408611.xlsx","au_408611")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HYPERLINK("./new_k5/query_cmdrels_weight_analyze/0.1_0.2_0.7/au_414737.xlsx","au_414737")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HYPERLINK("./new_k5/query_cmdrels_weight_analyze/0.1_0.2_0.7/au_420722.xlsx","au_420722")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HYPERLINK("./new_k5/query_cmdrels_weight_analyze/0.1_0.2_0.7/au_423942.xlsx","au_423942")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HYPERLINK("./new_k5/query_cmdrels_weight_analyze/0.1_0.2_0.7/au_430382.xlsx","au_430382")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HYPERLINK("./new_k5/query_cmdrels_weight_analyze/0.1_0.2_0.7/au_432836.xlsx","au_432836")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HYPERLINK("./new_k5/query_cmdrels_weight_analyze/0.1_0.2_0.7/au_440326.xlsx","au_440326")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HYPERLINK("./new_k5/query_cmdrels_weight_analyze/0.1_0.2_0.7/au_442914.xlsx","au_442914")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HYPERLINK("./new_k5/query_cmdrels_weight_analyze/0.1_0.2_0.7/au_443227.xlsx","au_443227")</f>
        <v>au_443227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</row>
    <row r="132" spans="1:7" x14ac:dyDescent="0.15">
      <c r="A132" t="str">
        <f>HYPERLINK("./new_k5/query_cmdrels_weight_analyze/0.1_0.2_0.7/au_44534.xlsx","au_44534")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HYPERLINK("./new_k5/query_cmdrels_weight_analyze/0.1_0.2_0.7/au_451805.xlsx","au_451805")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HYPERLINK("./new_k5/query_cmdrels_weight_analyze/0.1_0.2_0.7/au_464264.xlsx","au_464264")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HYPERLINK("./new_k5/query_cmdrels_weight_analyze/0.1_0.2_0.7/au_468808.xlsx","au_468808")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HYPERLINK("./new_k5/query_cmdrels_weight_analyze/0.1_0.2_0.7/au_469143.xlsx","au_469143")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HYPERLINK("./new_k5/query_cmdrels_weight_analyze/0.1_0.2_0.7/au_470237.xlsx","au_470237")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HYPERLINK("./new_k5/query_cmdrels_weight_analyze/0.1_0.2_0.7/au_473037.xlsx","au_473037")</f>
        <v>au_473037</v>
      </c>
      <c r="B138">
        <v>1</v>
      </c>
      <c r="C138">
        <v>0</v>
      </c>
      <c r="D138">
        <v>1</v>
      </c>
      <c r="E138">
        <v>0.5</v>
      </c>
      <c r="F138">
        <v>1</v>
      </c>
      <c r="G138">
        <v>0.5</v>
      </c>
    </row>
    <row r="139" spans="1:7" x14ac:dyDescent="0.15">
      <c r="A139" t="str">
        <f>HYPERLINK("./new_k5/query_cmdrels_weight_analyze/0.1_0.2_0.7/au_48362.xlsx","au_48362")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HYPERLINK("./new_k5/query_cmdrels_weight_analyze/0.1_0.2_0.7/au_488435.xlsx","au_488435")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HYPERLINK("./new_k5/query_cmdrels_weight_analyze/0.1_0.2_0.7/au_493826.xlsx","au_493826")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HYPERLINK("./new_k5/query_cmdrels_weight_analyze/0.1_0.2_0.7/au_502110.xlsx","au_502110")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HYPERLINK("./new_k5/query_cmdrels_weight_analyze/0.1_0.2_0.7/au_50344.xlsx","au_50344")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HYPERLINK("./new_k5/query_cmdrels_weight_analyze/0.1_0.2_0.7/au_511467.xlsx","au_511467")</f>
        <v>au_511467</v>
      </c>
      <c r="B144">
        <v>0</v>
      </c>
      <c r="C144">
        <v>0</v>
      </c>
      <c r="D144">
        <v>0.5</v>
      </c>
      <c r="E144">
        <v>0.5</v>
      </c>
      <c r="F144">
        <v>0.5</v>
      </c>
      <c r="G144">
        <v>0.5</v>
      </c>
    </row>
    <row r="145" spans="1:7" x14ac:dyDescent="0.15">
      <c r="A145" t="str">
        <f>HYPERLINK("./new_k5/query_cmdrels_weight_analyze/0.1_0.2_0.7/au_513046.xlsx","au_513046")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HYPERLINK("./new_k5/query_cmdrels_weight_analyze/0.1_0.2_0.7/au_517354.xlsx","au_517354")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HYPERLINK("./new_k5/query_cmdrels_weight_analyze/0.1_0.2_0.7/au_522431.xlsx","au_522431")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HYPERLINK("./new_k5/query_cmdrels_weight_analyze/0.1_0.2_0.7/au_52773.xlsx","au_52773")</f>
        <v>au_52773</v>
      </c>
      <c r="B148">
        <v>0</v>
      </c>
      <c r="C148">
        <v>0</v>
      </c>
      <c r="D148">
        <v>0.5</v>
      </c>
      <c r="E148">
        <v>0.33333333333333331</v>
      </c>
      <c r="F148">
        <v>0.5</v>
      </c>
      <c r="G148">
        <v>0.33333333333333331</v>
      </c>
    </row>
    <row r="149" spans="1:7" x14ac:dyDescent="0.15">
      <c r="A149" t="str">
        <f>HYPERLINK("./new_k5/query_cmdrels_weight_analyze/0.1_0.2_0.7/au_528411.xlsx","au_528411")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HYPERLINK("./new_k5/query_cmdrels_weight_analyze/0.1_0.2_0.7/au_53263.xlsx","au_53263")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HYPERLINK("./new_k5/query_cmdrels_weight_analyze/0.1_0.2_0.7/au_53444.xlsx","au_53444")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HYPERLINK("./new_k5/query_cmdrels_weight_analyze/0.1_0.2_0.7/au_538208.xlsx","au_538208")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HYPERLINK("./new_k5/query_cmdrels_weight_analyze/0.1_0.2_0.7/au_53822.xlsx","au_53822")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HYPERLINK("./new_k5/query_cmdrels_weight_analyze/0.1_0.2_0.7/au_539243.xlsx","au_539243")</f>
        <v>au_539243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</row>
    <row r="155" spans="1:7" x14ac:dyDescent="0.15">
      <c r="A155" t="str">
        <f>HYPERLINK("./new_k5/query_cmdrels_weight_analyze/0.1_0.2_0.7/au_558280.xlsx","au_558280")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HYPERLINK("./new_k5/query_cmdrels_weight_analyze/0.1_0.2_0.7/au_558669.xlsx","au_558669")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HYPERLINK("./new_k5/query_cmdrels_weight_analyze/0.1_0.2_0.7/au_55868.xlsx","au_55868")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HYPERLINK("./new_k5/query_cmdrels_weight_analyze/0.1_0.2_0.7/au_561.xlsx","au_561")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HYPERLINK("./new_k5/query_cmdrels_weight_analyze/0.1_0.2_0.7/au_564567.xlsx","au_564567")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HYPERLINK("./new_k5/query_cmdrels_weight_analyze/0.1_0.2_0.7/au_57994.xlsx","au_57994")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HYPERLINK("./new_k5/query_cmdrels_weight_analyze/0.1_0.2_0.7/au_589210.xlsx","au_589210")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HYPERLINK("./new_k5/query_cmdrels_weight_analyze/0.1_0.2_0.7/au_5911.xlsx","au_5911")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HYPERLINK("./new_k5/query_cmdrels_weight_analyze/0.1_0.2_0.7/au_59356.xlsx","au_59356")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HYPERLINK("./new_k5/query_cmdrels_weight_analyze/0.1_0.2_0.7/au_609850.xlsx","au_609850")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HYPERLINK("./new_k5/query_cmdrels_weight_analyze/0.1_0.2_0.7/au_61408.xlsx","au_61408")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HYPERLINK("./new_k5/query_cmdrels_weight_analyze/0.1_0.2_0.7/au_617850.xlsx","au_617850")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HYPERLINK("./new_k5/query_cmdrels_weight_analyze/0.1_0.2_0.7/au_62073.xlsx","au_62073")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HYPERLINK("./new_k5/query_cmdrels_weight_analyze/0.1_0.2_0.7/au_620930.xlsx","au_620930")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HYPERLINK("./new_k5/query_cmdrels_weight_analyze/0.1_0.2_0.7/au_62492.xlsx","au_62492")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HYPERLINK("./new_k5/query_cmdrels_weight_analyze/0.1_0.2_0.7/au_626078.xlsx","au_626078")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HYPERLINK("./new_k5/query_cmdrels_weight_analyze/0.1_0.2_0.7/au_636944.xlsx","au_636944")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HYPERLINK("./new_k5/query_cmdrels_weight_analyze/0.1_0.2_0.7/au_648603.xlsx","au_648603")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HYPERLINK("./new_k5/query_cmdrels_weight_analyze/0.1_0.2_0.7/au_65331.xlsx","au_65331")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HYPERLINK("./new_k5/query_cmdrels_weight_analyze/0.1_0.2_0.7/au_66000.xlsx","au_66000")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HYPERLINK("./new_k5/query_cmdrels_weight_analyze/0.1_0.2_0.7/au_660846.xlsx","au_660846")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HYPERLINK("./new_k5/query_cmdrels_weight_analyze/0.1_0.2_0.7/au_662935.xlsx","au_662935")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HYPERLINK("./new_k5/query_cmdrels_weight_analyze/0.1_0.2_0.7/au_67663.xlsx","au_67663")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HYPERLINK("./new_k5/query_cmdrels_weight_analyze/0.1_0.2_0.7/au_68028.xlsx","au_68028")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HYPERLINK("./new_k5/query_cmdrels_weight_analyze/0.1_0.2_0.7/au_681312.xlsx","au_681312")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HYPERLINK("./new_k5/query_cmdrels_weight_analyze/0.1_0.2_0.7/au_686239.xlsx","au_686239")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HYPERLINK("./new_k5/query_cmdrels_weight_analyze/0.1_0.2_0.7/au_68809.xlsx","au_68809")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HYPERLINK("./new_k5/query_cmdrels_weight_analyze/0.1_0.2_0.7/au_69556.xlsx","au_69556")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HYPERLINK("./new_k5/query_cmdrels_weight_analyze/0.1_0.2_0.7/au_698993.xlsx","au_698993")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HYPERLINK("./new_k5/query_cmdrels_weight_analyze/0.1_0.2_0.7/au_707881.xlsx","au_707881")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HYPERLINK("./new_k5/query_cmdrels_weight_analyze/0.1_0.2_0.7/au_709594.xlsx","au_709594")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HYPERLINK("./new_k5/query_cmdrels_weight_analyze/0.1_0.2_0.7/au_71309.xlsx","au_71309")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HYPERLINK("./new_k5/query_cmdrels_weight_analyze/0.1_0.2_0.7/au_7138.xlsx","au_7138")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HYPERLINK("./new_k5/query_cmdrels_weight_analyze/0.1_0.2_0.7/au_72549.xlsx","au_72549")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HYPERLINK("./new_k5/query_cmdrels_weight_analyze/0.1_0.2_0.7/au_740805.xlsx","au_740805")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HYPERLINK("./new_k5/query_cmdrels_weight_analyze/0.1_0.2_0.7/au_760796.xlsx","au_760796")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HYPERLINK("./new_k5/query_cmdrels_weight_analyze/0.1_0.2_0.7/au_762846.xlsx","au_762846")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HYPERLINK("./new_k5/query_cmdrels_weight_analyze/0.1_0.2_0.7/au_767786.xlsx","au_767786")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HYPERLINK("./new_k5/query_cmdrels_weight_analyze/0.1_0.2_0.7/au_778906.xlsx","au_778906")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HYPERLINK("./new_k5/query_cmdrels_weight_analyze/0.1_0.2_0.7/au_818929.xlsx","au_818929")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HYPERLINK("./new_k5/query_cmdrels_weight_analyze/0.1_0.2_0.7/au_844876.xlsx","au_844876")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HYPERLINK("./new_k5/query_cmdrels_weight_analyze/0.1_0.2_0.7/au_85318.xlsx","au_85318")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HYPERLINK("./new_k5/query_cmdrels_weight_analyze/0.1_0.2_0.7/au_854332.xlsx","au_854332")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HYPERLINK("./new_k5/query_cmdrels_weight_analyze/0.1_0.2_0.7/au_854373.xlsx","au_854373")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HYPERLINK("./new_k5/query_cmdrels_weight_analyze/0.1_0.2_0.7/au_86843.xlsx","au_86843")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0.25</v>
      </c>
    </row>
    <row r="200" spans="1:7" x14ac:dyDescent="0.15">
      <c r="A200" t="str">
        <f>HYPERLINK("./new_k5/query_cmdrels_weight_analyze/0.1_0.2_0.7/au_88108.xlsx","au_88108")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HYPERLINK("./new_k5/query_cmdrels_weight_analyze/0.1_0.2_0.7/au_90214.xlsx","au_90214")</f>
        <v>au_90214</v>
      </c>
      <c r="B201">
        <v>0</v>
      </c>
      <c r="C201">
        <v>0</v>
      </c>
      <c r="D201">
        <v>0.5</v>
      </c>
      <c r="E201">
        <v>0.5</v>
      </c>
      <c r="F201">
        <v>0.5</v>
      </c>
      <c r="G201">
        <v>0.5</v>
      </c>
    </row>
    <row r="202" spans="1:7" x14ac:dyDescent="0.15">
      <c r="A202" t="str">
        <f>HYPERLINK("./new_k5/query_cmdrels_weight_analyze/0.1_0.2_0.7/au_90339.xlsx","au_90339")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HYPERLINK("./new_k5/query_cmdrels_weight_analyze/0.1_0.2_0.7/au_91286.xlsx","au_91286")</f>
        <v>au_91286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</row>
    <row r="204" spans="1:7" x14ac:dyDescent="0.15">
      <c r="A204" t="str">
        <f>HYPERLINK("./new_k5/query_cmdrels_weight_analyze/0.1_0.2_0.7/au_9135.xlsx","au_9135")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HYPERLINK("./new_k5/query_cmdrels_weight_analyze/0.1_0.2_0.7/au_935569.xlsx","au_935569")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HYPERLINK("./new_k5/query_cmdrels_weight_analyze/0.1_0.2_0.7/au_97936.xlsx","au_97936")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HYPERLINK("./new_k5/query_cmdrels_weight_analyze/0.1_0.2_0.7/so_10235778.xlsx","so_10235778")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HYPERLINK("./new_k5/query_cmdrels_weight_analyze/0.1_0.2_0.7/so_1045910.xlsx","so_1045910")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HYPERLINK("./new_k5/query_cmdrels_weight_analyze/0.1_0.2_0.7/so_10557360.xlsx","so_10557360")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HYPERLINK("./new_k5/query_cmdrels_weight_analyze/0.1_0.2_0.7/so_1058047.xlsx","so_1058047")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HYPERLINK("./new_k5/query_cmdrels_weight_analyze/0.1_0.2_0.7/so_10829402.xlsx","so_10829402")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HYPERLINK("./new_k5/query_cmdrels_weight_analyze/0.1_0.2_0.7/so_1088098.xlsx","so_1088098")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HYPERLINK("./new_k5/query_cmdrels_weight_analyze/0.1_0.2_0.7/so_10990949.xlsx","so_10990949")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HYPERLINK("./new_k5/query_cmdrels_weight_analyze/0.1_0.2_0.7/so_11211705.xlsx","so_11211705")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HYPERLINK("./new_k5/query_cmdrels_weight_analyze/0.1_0.2_0.7/so_112932.xlsx","so_112932")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HYPERLINK("./new_k5/query_cmdrels_weight_analyze/0.1_0.2_0.7/so_11392189.xlsx","so_11392189")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HYPERLINK("./new_k5/query_cmdrels_weight_analyze/0.1_0.2_0.7/so_1183183.xlsx","so_1183183")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HYPERLINK("./new_k5/query_cmdrels_weight_analyze/0.1_0.2_0.7/so_1194882.xlsx","so_1194882")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HYPERLINK("./new_k5/query_cmdrels_weight_analyze/0.1_0.2_0.7/so_12120935.xlsx","so_12120935")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HYPERLINK("./new_k5/query_cmdrels_weight_analyze/0.1_0.2_0.7/so_12313384.xlsx","so_12313384")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HYPERLINK("./new_k5/query_cmdrels_weight_analyze/0.1_0.2_0.7/so_12392598.xlsx","so_12392598")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HYPERLINK("./new_k5/query_cmdrels_weight_analyze/0.1_0.2_0.7/so_1241801.xlsx","so_1241801")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HYPERLINK("./new_k5/query_cmdrels_weight_analyze/0.1_0.2_0.7/so_12522269.xlsx","so_12522269")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HYPERLINK("./new_k5/query_cmdrels_weight_analyze/0.1_0.2_0.7/so_1293907.xlsx","so_1293907")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HYPERLINK("./new_k5/query_cmdrels_weight_analyze/0.1_0.2_0.7/so_13428910.xlsx","so_13428910")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HYPERLINK("./new_k5/query_cmdrels_weight_analyze/0.1_0.2_0.7/so_135688.xlsx","so_135688")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HYPERLINK("./new_k5/query_cmdrels_weight_analyze/0.1_0.2_0.7/so_13778273.xlsx","so_13778273")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HYPERLINK("./new_k5/query_cmdrels_weight_analyze/0.1_0.2_0.7/so_1405611.xlsx","so_1405611")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HYPERLINK("./new_k5/query_cmdrels_weight_analyze/0.1_0.2_0.7/so_14300794.xlsx","so_14300794")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HYPERLINK("./new_k5/query_cmdrels_weight_analyze/0.1_0.2_0.7/so_143791.xlsx","so_143791")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HYPERLINK("./new_k5/query_cmdrels_weight_analyze/0.1_0.2_0.7/so_14750650.xlsx","so_14750650")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HYPERLINK("./new_k5/query_cmdrels_weight_analyze/0.1_0.2_0.7/so_14978411.xlsx","so_14978411")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HYPERLINK("./new_k5/query_cmdrels_weight_analyze/0.1_0.2_0.7/so_15236308.xlsx","so_15236308")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HYPERLINK("./new_k5/query_cmdrels_weight_analyze/0.1_0.2_0.7/so_15286947.xlsx","so_15286947")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HYPERLINK("./new_k5/query_cmdrels_weight_analyze/0.1_0.2_0.7/so_15402770.xlsx","so_15402770")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HYPERLINK("./new_k5/query_cmdrels_weight_analyze/0.1_0.2_0.7/so_1570262.xlsx","so_1570262")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HYPERLINK("./new_k5/query_cmdrels_weight_analyze/0.1_0.2_0.7/so_1583219.xlsx","so_1583219")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HYPERLINK("./new_k5/query_cmdrels_weight_analyze/0.1_0.2_0.7/so_15872543.xlsx","so_15872543")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HYPERLINK("./new_k5/query_cmdrels_weight_analyze/0.1_0.2_0.7/so_16038087.xlsx","so_16038087")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HYPERLINK("./new_k5/query_cmdrels_weight_analyze/0.1_0.2_0.7/so_16212656.xlsx","so_16212656")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HYPERLINK("./new_k5/query_cmdrels_weight_analyze/0.1_0.2_0.7/so_16575419.xlsx","so_16575419")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HYPERLINK("./new_k5/query_cmdrels_weight_analyze/0.1_0.2_0.7/so_17582768.xlsx","so_17582768")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HYPERLINK("./new_k5/query_cmdrels_weight_analyze/0.1_0.2_0.7/so_17607612.xlsx","so_17607612")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HYPERLINK("./new_k5/query_cmdrels_weight_analyze/0.1_0.2_0.7/so_17829785.xlsx","so_17829785")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HYPERLINK("./new_k5/query_cmdrels_weight_analyze/0.1_0.2_0.7/so_1839841.xlsx","so_1839841")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HYPERLINK("./new_k5/query_cmdrels_weight_analyze/0.1_0.2_0.7/so_18468716.xlsx","so_18468716")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HYPERLINK("./new_k5/query_cmdrels_weight_analyze/0.1_0.2_0.7/so_19196105.xlsx","so_19196105")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HYPERLINK("./new_k5/query_cmdrels_weight_analyze/0.1_0.2_0.7/so_19482123.xlsx","so_19482123")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HYPERLINK("./new_k5/query_cmdrels_weight_analyze/0.1_0.2_0.7/so_1975849.xlsx","so_1975849")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HYPERLINK("./new_k5/query_cmdrels_weight_analyze/0.1_0.2_0.7/so_212528.xlsx","so_212528")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HYPERLINK("./new_k5/query_cmdrels_weight_analyze/0.1_0.2_0.7/so_21620406.xlsx","so_21620406")</f>
        <v>so_21620406</v>
      </c>
      <c r="B251">
        <v>0</v>
      </c>
      <c r="C251">
        <v>0</v>
      </c>
      <c r="D251">
        <v>0.33333333333333331</v>
      </c>
      <c r="E251">
        <v>0.5</v>
      </c>
      <c r="F251">
        <v>0.33333333333333331</v>
      </c>
      <c r="G251">
        <v>0.5</v>
      </c>
    </row>
    <row r="252" spans="1:7" x14ac:dyDescent="0.15">
      <c r="A252" t="str">
        <f>HYPERLINK("./new_k5/query_cmdrels_weight_analyze/0.1_0.2_0.7/so_23509348.xlsx","so_23509348")</f>
        <v>so_23509348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</row>
    <row r="253" spans="1:7" x14ac:dyDescent="0.15">
      <c r="A253" t="str">
        <f>HYPERLINK("./new_k5/query_cmdrels_weight_analyze/0.1_0.2_0.7/so_24058544.xlsx","so_24058544")</f>
        <v>so_24058544</v>
      </c>
      <c r="B253">
        <v>1</v>
      </c>
      <c r="C253">
        <v>0</v>
      </c>
      <c r="D253">
        <v>1</v>
      </c>
      <c r="E253">
        <v>0.33333333333333331</v>
      </c>
      <c r="F253">
        <v>1</v>
      </c>
      <c r="G253">
        <v>0.33333333333333331</v>
      </c>
    </row>
    <row r="254" spans="1:7" x14ac:dyDescent="0.15">
      <c r="A254" t="str">
        <f>HYPERLINK("./new_k5/query_cmdrels_weight_analyze/0.1_0.2_0.7/so_24283097.xlsx","so_24283097")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HYPERLINK("./new_k5/query_cmdrels_weight_analyze/0.1_0.2_0.7/so_26256279.xlsx","so_26256279")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HYPERLINK("./new_k5/query_cmdrels_weight_analyze/0.1_0.2_0.7/so_26331651.xlsx","so_26331651")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HYPERLINK("./new_k5/query_cmdrels_weight_analyze/0.1_0.2_0.7/so_26988262.xlsx","so_26988262")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HYPERLINK("./new_k5/query_cmdrels_weight_analyze/0.1_0.2_0.7/so_27238411.xlsx","so_27238411")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HYPERLINK("./new_k5/query_cmdrels_weight_analyze/0.1_0.2_0.7/so_27943059.xlsx","so_27943059")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HYPERLINK("./new_k5/query_cmdrels_weight_analyze/0.1_0.2_0.7/so_28869004.xlsx","so_28869004")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HYPERLINK("./new_k5/query_cmdrels_weight_analyze/0.1_0.2_0.7/so_2973624.xlsx","so_2973624")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HYPERLINK("./new_k5/query_cmdrels_weight_analyze/0.1_0.2_0.7/so_30177455.xlsx","so_30177455")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HYPERLINK("./new_k5/query_cmdrels_weight_analyze/0.1_0.2_0.7/so_30251889.xlsx","so_30251889")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HYPERLINK("./new_k5/query_cmdrels_weight_analyze/0.1_0.2_0.7/so_305035.xlsx","so_305035")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HYPERLINK("./new_k5/query_cmdrels_weight_analyze/0.1_0.2_0.7/so_36249744.xlsx","so_36249744")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HYPERLINK("./new_k5/query_cmdrels_weight_analyze/0.1_0.2_0.7/so_3643848.xlsx","so_3643848")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HYPERLINK("./new_k5/query_cmdrels_weight_analyze/0.1_0.2_0.7/so_3667329.xlsx","so_3667329")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HYPERLINK("./new_k5/query_cmdrels_weight_analyze/0.1_0.2_0.7/so_369758.xlsx","so_369758")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HYPERLINK("./new_k5/query_cmdrels_weight_analyze/0.1_0.2_0.7/so_3756323.xlsx","so_3756323")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HYPERLINK("./new_k5/query_cmdrels_weight_analyze/0.1_0.2_0.7/so_3767267.xlsx","so_3767267")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HYPERLINK("./new_k5/query_cmdrels_weight_analyze/0.1_0.2_0.7/so_3833578.xlsx","so_3833578")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HYPERLINK("./new_k5/query_cmdrels_weight_analyze/0.1_0.2_0.7/so_3891076.xlsx","so_3891076")</f>
        <v>so_3891076</v>
      </c>
      <c r="B272">
        <v>1</v>
      </c>
      <c r="C272">
        <v>0</v>
      </c>
      <c r="D272">
        <v>1</v>
      </c>
      <c r="E272">
        <v>0.33333333333333331</v>
      </c>
      <c r="F272">
        <v>1</v>
      </c>
      <c r="G272">
        <v>0.33333333333333331</v>
      </c>
    </row>
    <row r="273" spans="1:7" x14ac:dyDescent="0.15">
      <c r="A273" t="str">
        <f>HYPERLINK("./new_k5/query_cmdrels_weight_analyze/0.1_0.2_0.7/so_3963085.xlsx","so_3963085")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HYPERLINK("./new_k5/query_cmdrels_weight_analyze/0.1_0.2_0.7/so_4325216.xlsx","so_4325216")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HYPERLINK("./new_k5/query_cmdrels_weight_analyze/0.1_0.2_0.7/so_448005.xlsx","so_448005")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HYPERLINK("./new_k5/query_cmdrels_weight_analyze/0.1_0.2_0.7/so_4921879.xlsx","so_4921879")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HYPERLINK("./new_k5/query_cmdrels_weight_analyze/0.1_0.2_0.7/so_4922943.xlsx","so_4922943")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HYPERLINK("./new_k5/query_cmdrels_weight_analyze/0.1_0.2_0.7/so_5119946.xlsx","so_5119946")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HYPERLINK("./new_k5/query_cmdrels_weight_analyze/0.1_0.2_0.7/so_5164985.xlsx","so_5164985")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HYPERLINK("./new_k5/query_cmdrels_weight_analyze/0.1_0.2_0.7/so_5306153.xlsx","so_5306153")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HYPERLINK("./new_k5/query_cmdrels_weight_analyze/0.1_0.2_0.7/so_5566310.xlsx","so_5566310")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HYPERLINK("./new_k5/query_cmdrels_weight_analyze/0.1_0.2_0.7/so_5927369.xlsx","so_5927369")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HYPERLINK("./new_k5/query_cmdrels_weight_analyze/0.1_0.2_0.7/so_5947742.xlsx","so_5947742")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HYPERLINK("./new_k5/query_cmdrels_weight_analyze/0.1_0.2_0.7/so_614795.xlsx","so_614795")</f>
        <v>so_614795</v>
      </c>
      <c r="B284">
        <v>0</v>
      </c>
      <c r="C284">
        <v>0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HYPERLINK("./new_k5/query_cmdrels_weight_analyze/0.1_0.2_0.7/so_6207573.xlsx","so_6207573")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HYPERLINK("./new_k5/query_cmdrels_weight_analyze/0.1_0.2_0.7/so_6283167.xlsx","so_6283167")</f>
        <v>so_6283167</v>
      </c>
      <c r="B286">
        <v>1</v>
      </c>
      <c r="C286">
        <v>0</v>
      </c>
      <c r="D286">
        <v>1</v>
      </c>
      <c r="E286">
        <v>0.33333333333333331</v>
      </c>
      <c r="F286">
        <v>1</v>
      </c>
      <c r="G286">
        <v>0.33333333333333331</v>
      </c>
    </row>
    <row r="287" spans="1:7" x14ac:dyDescent="0.15">
      <c r="A287" t="str">
        <f>HYPERLINK("./new_k5/query_cmdrels_weight_analyze/0.1_0.2_0.7/so_6329505.xlsx","so_6329505")</f>
        <v>so_6329505</v>
      </c>
      <c r="B287">
        <v>0</v>
      </c>
      <c r="C287">
        <v>1</v>
      </c>
      <c r="D287">
        <v>0.5</v>
      </c>
      <c r="E287">
        <v>1</v>
      </c>
      <c r="F287">
        <v>0.5</v>
      </c>
      <c r="G287">
        <v>1</v>
      </c>
    </row>
    <row r="288" spans="1:7" x14ac:dyDescent="0.15">
      <c r="A288" t="str">
        <f>HYPERLINK("./new_k5/query_cmdrels_weight_analyze/0.1_0.2_0.7/so_6423532.xlsx","so_6423532")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HYPERLINK("./new_k5/query_cmdrels_weight_analyze/0.1_0.2_0.7/so_669438.xlsx","so_669438")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HYPERLINK("./new_k5/query_cmdrels_weight_analyze/0.1_0.2_0.7/so_7052875.xlsx","so_7052875")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HYPERLINK("./new_k5/query_cmdrels_weight_analyze/0.1_0.2_0.7/so_7221757.xlsx","so_7221757")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HYPERLINK("./new_k5/query_cmdrels_weight_analyze/0.1_0.2_0.7/so_750604.xlsx","so_750604")</f>
        <v>so_750604</v>
      </c>
      <c r="B292">
        <v>0</v>
      </c>
      <c r="C292">
        <v>0</v>
      </c>
      <c r="D292">
        <v>0.33333333333333331</v>
      </c>
      <c r="E292">
        <v>0.33333333333333331</v>
      </c>
      <c r="F292">
        <v>0.33333333333333331</v>
      </c>
      <c r="G292">
        <v>0.33333333333333331</v>
      </c>
    </row>
    <row r="293" spans="1:7" x14ac:dyDescent="0.15">
      <c r="A293" t="str">
        <f>HYPERLINK("./new_k5/query_cmdrels_weight_analyze/0.1_0.2_0.7/so_7575267.xlsx","so_7575267")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HYPERLINK("./new_k5/query_cmdrels_weight_analyze/0.1_0.2_0.7/so_7698488.xlsx","so_7698488")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HYPERLINK("./new_k5/query_cmdrels_weight_analyze/0.1_0.2_0.7/so_801095.xlsx","so_801095")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HYPERLINK("./new_k5/query_cmdrels_weight_analyze/0.1_0.2_0.7/so_8249705.xlsx","so_8249705")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HYPERLINK("./new_k5/query_cmdrels_weight_analyze/0.1_0.2_0.7/so_8423541.xlsx","so_8423541")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HYPERLINK("./new_k5/query_cmdrels_weight_analyze/0.1_0.2_0.7/so_8654051.xlsx","so_8654051")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HYPERLINK("./new_k5/query_cmdrels_weight_analyze/0.1_0.2_0.7/so_890262.xlsx","so_890262")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HYPERLINK("./new_k5/query_cmdrels_weight_analyze/0.1_0.2_0.7/so_893585.xlsx","so_893585")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HYPERLINK("./new_k5/query_cmdrels_weight_analyze/0.1_0.2_0.7/so_9223460.xlsx","so_9223460")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HYPERLINK("./new_k5/query_cmdrels_weight_analyze/0.1_0.2_0.7/so_9245638.xlsx","so_9245638")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HYPERLINK("./new_k5/query_cmdrels_weight_analyze/0.1_0.2_0.7/so_9304953.xlsx","so_9304953")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HYPERLINK("./new_k5/query_cmdrels_weight_analyze/0.1_0.2_0.7/so_9361816.xlsx","so_9361816")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0.25</v>
      </c>
    </row>
    <row r="305" spans="1:7" x14ac:dyDescent="0.15">
      <c r="A305" t="str">
        <f>HYPERLINK("./new_k5/query_cmdrels_weight_analyze/0.1_0.2_0.7/su_116617.xlsx","su_116617")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HYPERLINK("./new_k5/query_cmdrels_weight_analyze/0.1_0.2_0.7/su_120045.xlsx","su_120045")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HYPERLINK("./new_k5/query_cmdrels_weight_analyze/0.1_0.2_0.7/su_127863.xlsx","su_127863")</f>
        <v>su_127863</v>
      </c>
      <c r="B307">
        <v>0</v>
      </c>
      <c r="C307">
        <v>0</v>
      </c>
      <c r="D307">
        <v>0.5</v>
      </c>
      <c r="E307">
        <v>0.33333333333333331</v>
      </c>
      <c r="F307">
        <v>0.5</v>
      </c>
      <c r="G307">
        <v>0.33333333333333331</v>
      </c>
    </row>
    <row r="308" spans="1:7" x14ac:dyDescent="0.15">
      <c r="A308" t="str">
        <f>HYPERLINK("./new_k5/query_cmdrels_weight_analyze/0.1_0.2_0.7/su_135498.xlsx","su_135498")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HYPERLINK("./new_k5/query_cmdrels_weight_analyze/0.1_0.2_0.7/su_147027.xlsx","su_147027")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HYPERLINK("./new_k5/query_cmdrels_weight_analyze/0.1_0.2_0.7/su_151911.xlsx","su_151911")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0.25</v>
      </c>
    </row>
    <row r="311" spans="1:7" x14ac:dyDescent="0.15">
      <c r="A311" t="str">
        <f>HYPERLINK("./new_k5/query_cmdrels_weight_analyze/0.1_0.2_0.7/su_153415.xlsx","su_153415")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HYPERLINK("./new_k5/query_cmdrels_weight_analyze/0.1_0.2_0.7/su_156189.xlsx","su_156189")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HYPERLINK("./new_k5/query_cmdrels_weight_analyze/0.1_0.2_0.7/su_161531.xlsx","su_161531")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HYPERLINK("./new_k5/query_cmdrels_weight_analyze/0.1_0.2_0.7/su_204209.xlsx","su_204209")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HYPERLINK("./new_k5/query_cmdrels_weight_analyze/0.1_0.2_0.7/su_214390.xlsx","su_214390")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HYPERLINK("./new_k5/query_cmdrels_weight_analyze/0.1_0.2_0.7/su_215483.xlsx","su_215483")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HYPERLINK("./new_k5/query_cmdrels_weight_analyze/0.1_0.2_0.7/su_215504.xlsx","su_215504")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HYPERLINK("./new_k5/query_cmdrels_weight_analyze/0.1_0.2_0.7/su_227385.xlsx","su_227385")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0.25</v>
      </c>
    </row>
    <row r="319" spans="1:7" x14ac:dyDescent="0.15">
      <c r="A319" t="str">
        <f>HYPERLINK("./new_k5/query_cmdrels_weight_analyze/0.1_0.2_0.7/su_273254.xlsx","su_273254")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HYPERLINK("./new_k5/query_cmdrels_weight_analyze/0.1_0.2_0.7/su_294161.xlsx","su_294161")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HYPERLINK("./new_k5/query_cmdrels_weight_analyze/0.1_0.2_0.7/su_302396.xlsx","su_302396")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HYPERLINK("./new_k5/query_cmdrels_weight_analyze/0.1_0.2_0.7/su_303981.xlsx","su_303981")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HYPERLINK("./new_k5/query_cmdrels_weight_analyze/0.1_0.2_0.7/su_305128.xlsx","su_305128")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HYPERLINK("./new_k5/query_cmdrels_weight_analyze/0.1_0.2_0.7/su_31512.xlsx","su_31512")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HYPERLINK("./new_k5/query_cmdrels_weight_analyze/0.1_0.2_0.7/su_380520.xlsx","su_380520")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HYPERLINK("./new_k5/query_cmdrels_weight_analyze/0.1_0.2_0.7/su_38981.xlsx","su_38981")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HYPERLINK("./new_k5/query_cmdrels_weight_analyze/0.1_0.2_0.7/su_437330.xlsx","su_437330")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HYPERLINK("./new_k5/query_cmdrels_weight_analyze/0.1_0.2_0.7/su_441379.xlsx","su_441379")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HYPERLINK("./new_k5/query_cmdrels_weight_analyze/0.1_0.2_0.7/su_462788.xlsx","su_462788")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HYPERLINK("./new_k5/query_cmdrels_weight_analyze/0.1_0.2_0.7/su_626606.xlsx","su_626606")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HYPERLINK("./new_k5/query_cmdrels_weight_analyze/0.1_0.2_0.7/su_634469.xlsx","su_634469")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HYPERLINK("./new_k5/query_cmdrels_weight_analyze/0.1_0.2_0.7/su_638616.xlsx","su_638616")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HYPERLINK("./new_k5/query_cmdrels_weight_analyze/0.1_0.2_0.7/su_678113.xlsx","su_678113")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HYPERLINK("./new_k5/query_cmdrels_weight_analyze/0.1_0.2_0.7/su_686394.xlsx","su_686394")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HYPERLINK("./new_k5/query_cmdrels_weight_analyze/0.1_0.2_0.7/su_716795.xlsx","su_716795")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HYPERLINK("./new_k5/query_cmdrels_weight_analyze/0.1_0.2_0.7/su_758463.xlsx","su_758463")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HYPERLINK("./new_k5/query_cmdrels_weight_analyze/0.1_0.2_0.7/su_766437.xlsx","su_766437")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HYPERLINK("./new_k5/query_cmdrels_weight_analyze/0.1_0.2_0.7/su_904001.xlsx","su_904001")</f>
        <v>su_904001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tr">
        <f>HYPERLINK("./new_k5/query_cmdrels_weight_analyze/0.1_0.2_0.7/ul_100959.xlsx","ul_100959")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HYPERLINK("./new_k5/query_cmdrels_weight_analyze/0.1_0.2_0.7/ul_101073.xlsx","ul_101073")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HYPERLINK("./new_k5/query_cmdrels_weight_analyze/0.1_0.2_0.7/ul_101237.xlsx","ul_101237")</f>
        <v>ul_101237</v>
      </c>
      <c r="B341">
        <v>0</v>
      </c>
      <c r="C341">
        <v>0</v>
      </c>
      <c r="D341">
        <v>0.5</v>
      </c>
      <c r="E341">
        <v>0</v>
      </c>
      <c r="F341">
        <v>0.5</v>
      </c>
      <c r="G341">
        <v>0.25</v>
      </c>
    </row>
    <row r="342" spans="1:7" x14ac:dyDescent="0.15">
      <c r="A342" t="str">
        <f>HYPERLINK("./new_k5/query_cmdrels_weight_analyze/0.1_0.2_0.7/ul_102752.xlsx","ul_102752")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HYPERLINK("./new_k5/query_cmdrels_weight_analyze/0.1_0.2_0.7/ul_108174.xlsx","ul_108174")</f>
        <v>ul_108174</v>
      </c>
      <c r="B343">
        <v>0</v>
      </c>
      <c r="C343">
        <v>0</v>
      </c>
      <c r="D343">
        <v>0.5</v>
      </c>
      <c r="E343">
        <v>0</v>
      </c>
      <c r="F343">
        <v>0.5</v>
      </c>
      <c r="G343">
        <v>0.25</v>
      </c>
    </row>
    <row r="344" spans="1:7" x14ac:dyDescent="0.15">
      <c r="A344" t="str">
        <f>HYPERLINK("./new_k5/query_cmdrels_weight_analyze/0.1_0.2_0.7/ul_109536.xlsx","ul_109536")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HYPERLINK("./new_k5/query_cmdrels_weight_analyze/0.1_0.2_0.7/ul_112050.xlsx","ul_112050")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HYPERLINK("./new_k5/query_cmdrels_weight_analyze/0.1_0.2_0.7/ul_116070.xlsx","ul_116070")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HYPERLINK("./new_k5/query_cmdrels_weight_analyze/0.1_0.2_0.7/ul_11851.xlsx","ul_11851")</f>
        <v>ul_11851</v>
      </c>
      <c r="B347">
        <v>0</v>
      </c>
      <c r="C347">
        <v>0</v>
      </c>
      <c r="D347">
        <v>0</v>
      </c>
      <c r="E347">
        <v>0.5</v>
      </c>
      <c r="F347">
        <v>0</v>
      </c>
      <c r="G347">
        <v>0.5</v>
      </c>
    </row>
    <row r="348" spans="1:7" x14ac:dyDescent="0.15">
      <c r="A348" t="str">
        <f>HYPERLINK("./new_k5/query_cmdrels_weight_analyze/0.1_0.2_0.7/ul_119126.xlsx","ul_119126")</f>
        <v>ul_119126</v>
      </c>
      <c r="B348">
        <v>0</v>
      </c>
      <c r="C348">
        <v>0</v>
      </c>
      <c r="D348">
        <v>0.5</v>
      </c>
      <c r="E348">
        <v>0.5</v>
      </c>
      <c r="F348">
        <v>0.5</v>
      </c>
      <c r="G348">
        <v>0.5</v>
      </c>
    </row>
    <row r="349" spans="1:7" x14ac:dyDescent="0.15">
      <c r="A349" t="str">
        <f>HYPERLINK("./new_k5/query_cmdrels_weight_analyze/0.1_0.2_0.7/ul_121718.xlsx","ul_121718")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HYPERLINK("./new_k5/query_cmdrels_weight_analyze/0.1_0.2_0.7/ul_12227.xlsx","ul_12227")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HYPERLINK("./new_k5/query_cmdrels_weight_analyze/0.1_0.2_0.7/ul_12453.xlsx","ul_12453")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HYPERLINK("./new_k5/query_cmdrels_weight_analyze/0.1_0.2_0.7/ul_12535.xlsx","ul_12535")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HYPERLINK("./new_k5/query_cmdrels_weight_analyze/0.1_0.2_0.7/ul_127066.xlsx","ul_127066")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HYPERLINK("./new_k5/query_cmdrels_weight_analyze/0.1_0.2_0.7/ul_128953.xlsx","ul_128953")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HYPERLINK("./new_k5/query_cmdrels_weight_analyze/0.1_0.2_0.7/ul_134829.xlsx","ul_134829")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HYPERLINK("./new_k5/query_cmdrels_weight_analyze/0.1_0.2_0.7/ul_136371.xlsx","ul_136371")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HYPERLINK("./new_k5/query_cmdrels_weight_analyze/0.1_0.2_0.7/ul_136884.xlsx","ul_136884")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HYPERLINK("./new_k5/query_cmdrels_weight_analyze/0.1_0.2_0.7/ul_138398.xlsx","ul_138398")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0.25</v>
      </c>
    </row>
    <row r="359" spans="1:7" x14ac:dyDescent="0.15">
      <c r="A359" t="str">
        <f>HYPERLINK("./new_k5/query_cmdrels_weight_analyze/0.1_0.2_0.7/ul_139271.xlsx","ul_139271")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HYPERLINK("./new_k5/query_cmdrels_weight_analyze/0.1_0.2_0.7/ul_140482.xlsx","ul_140482")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HYPERLINK("./new_k5/query_cmdrels_weight_analyze/0.1_0.2_0.7/ul_14191.xlsx","ul_14191")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HYPERLINK("./new_k5/query_cmdrels_weight_analyze/0.1_0.2_0.7/ul_145929.xlsx","ul_145929")</f>
        <v>ul_145929</v>
      </c>
      <c r="B362">
        <v>0</v>
      </c>
      <c r="C362">
        <v>0</v>
      </c>
      <c r="D362">
        <v>0.33333333333333331</v>
      </c>
      <c r="E362">
        <v>0</v>
      </c>
      <c r="F362">
        <v>0.33333333333333331</v>
      </c>
      <c r="G362">
        <v>0.25</v>
      </c>
    </row>
    <row r="363" spans="1:7" x14ac:dyDescent="0.15">
      <c r="A363" t="str">
        <f>HYPERLINK("./new_k5/query_cmdrels_weight_analyze/0.1_0.2_0.7/ul_148985.xlsx","ul_148985")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HYPERLINK("./new_k5/query_cmdrels_weight_analyze/0.1_0.2_0.7/ul_15405.xlsx","ul_15405")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HYPERLINK("./new_k5/query_cmdrels_weight_analyze/0.1_0.2_0.7/ul_155551.xlsx","ul_155551")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HYPERLINK("./new_k5/query_cmdrels_weight_analyze/0.1_0.2_0.7/ul_159672.xlsx","ul_159672")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HYPERLINK("./new_k5/query_cmdrels_weight_analyze/0.1_0.2_0.7/ul_163845.xlsx","ul_163845")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HYPERLINK("./new_k5/query_cmdrels_weight_analyze/0.1_0.2_0.7/ul_16407.xlsx","ul_16407")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HYPERLINK("./new_k5/query_cmdrels_weight_analyze/0.1_0.2_0.7/ul_166558.xlsx","ul_166558")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HYPERLINK("./new_k5/query_cmdrels_weight_analyze/0.1_0.2_0.7/ul_171314.xlsx","ul_171314")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HYPERLINK("./new_k5/query_cmdrels_weight_analyze/0.1_0.2_0.7/ul_182032.xlsx","ul_182032")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HYPERLINK("./new_k5/query_cmdrels_weight_analyze/0.1_0.2_0.7/ul_19344.xlsx","ul_19344")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HYPERLINK("./new_k5/query_cmdrels_weight_analyze/0.1_0.2_0.7/ul_19369.xlsx","ul_19369")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HYPERLINK("./new_k5/query_cmdrels_weight_analyze/0.1_0.2_0.7/ul_19485.xlsx","ul_19485")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HYPERLINK("./new_k5/query_cmdrels_weight_analyze/0.1_0.2_0.7/ul_20370.xlsx","ul_20370")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HYPERLINK("./new_k5/query_cmdrels_weight_analyze/0.1_0.2_0.7/ul_211817.xlsx","ul_211817")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HYPERLINK("./new_k5/query_cmdrels_weight_analyze/0.1_0.2_0.7/ul_212925.xlsx","ul_212925")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HYPERLINK("./new_k5/query_cmdrels_weight_analyze/0.1_0.2_0.7/ul_21471.xlsx","ul_21471")</f>
        <v>ul_21471</v>
      </c>
      <c r="B378">
        <v>0</v>
      </c>
      <c r="C378">
        <v>0</v>
      </c>
      <c r="D378">
        <v>0</v>
      </c>
      <c r="E378">
        <v>0.5</v>
      </c>
      <c r="F378">
        <v>0.25</v>
      </c>
      <c r="G378">
        <v>0.5</v>
      </c>
    </row>
    <row r="379" spans="1:7" x14ac:dyDescent="0.15">
      <c r="A379" t="str">
        <f>HYPERLINK("./new_k5/query_cmdrels_weight_analyze/0.1_0.2_0.7/ul_22545.xlsx","ul_22545")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HYPERLINK("./new_k5/query_cmdrels_weight_analyze/0.1_0.2_0.7/ul_230481.xlsx","ul_230481")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HYPERLINK("./new_k5/query_cmdrels_weight_analyze/0.1_0.2_0.7/ul_230673.xlsx","ul_230673")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HYPERLINK("./new_k5/query_cmdrels_weight_analyze/0.1_0.2_0.7/ul_230800.xlsx","ul_230800")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HYPERLINK("./new_k5/query_cmdrels_weight_analyze/0.1_0.2_0.7/ul_232384.xlsx","ul_232384")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HYPERLINK("./new_k5/query_cmdrels_weight_analyze/0.1_0.2_0.7/ul_24441.xlsx","ul_24441")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HYPERLINK("./new_k5/query_cmdrels_weight_analyze/0.1_0.2_0.7/ul_246535.xlsx","ul_246535")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HYPERLINK("./new_k5/query_cmdrels_weight_analyze/0.1_0.2_0.7/ul_259791.xlsx","ul_259791")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HYPERLINK("./new_k5/query_cmdrels_weight_analyze/0.1_0.2_0.7/ul_273971.xlsx","ul_273971")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HYPERLINK("./new_k5/query_cmdrels_weight_analyze/0.1_0.2_0.7/ul_28553.xlsx","ul_28553")</f>
        <v>ul_28553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</row>
    <row r="389" spans="1:7" x14ac:dyDescent="0.15">
      <c r="A389" t="str">
        <f>HYPERLINK("./new_k5/query_cmdrels_weight_analyze/0.1_0.2_0.7/ul_288521.xlsx","ul_288521")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HYPERLINK("./new_k5/query_cmdrels_weight_analyze/0.1_0.2_0.7/ul_32290.xlsx","ul_32290")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HYPERLINK("./new_k5/query_cmdrels_weight_analyze/0.1_0.2_0.7/ul_328882.xlsx","ul_328882")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HYPERLINK("./new_k5/query_cmdrels_weight_analyze/0.1_0.2_0.7/ul_35131.xlsx","ul_35131")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HYPERLINK("./new_k5/query_cmdrels_weight_analyze/0.1_0.2_0.7/ul_35333.xlsx","ul_35333")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HYPERLINK("./new_k5/query_cmdrels_weight_analyze/0.1_0.2_0.7/ul_35711.xlsx","ul_35711")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HYPERLINK("./new_k5/query_cmdrels_weight_analyze/0.1_0.2_0.7/ul_3575.xlsx","ul_3575")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HYPERLINK("./new_k5/query_cmdrels_weight_analyze/0.1_0.2_0.7/ul_35832.xlsx","ul_35832")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HYPERLINK("./new_k5/query_cmdrels_weight_analyze/0.1_0.2_0.7/ul_370318.xlsx","ul_370318")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HYPERLINK("./new_k5/query_cmdrels_weight_analyze/0.1_0.2_0.7/ul_37329.xlsx","ul_37329")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HYPERLINK("./new_k5/query_cmdrels_weight_analyze/0.1_0.2_0.7/ul_38209.xlsx","ul_38209")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HYPERLINK("./new_k5/query_cmdrels_weight_analyze/0.1_0.2_0.7/ul_41246.xlsx","ul_41246")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HYPERLINK("./new_k5/query_cmdrels_weight_analyze/0.1_0.2_0.7/ul_41362.xlsx","ul_41362")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HYPERLINK("./new_k5/query_cmdrels_weight_analyze/0.1_0.2_0.7/ul_48200.xlsx","ul_48200")</f>
        <v>ul_48200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0.25</v>
      </c>
    </row>
    <row r="403" spans="1:7" x14ac:dyDescent="0.15">
      <c r="A403" t="str">
        <f>HYPERLINK("./new_k5/query_cmdrels_weight_analyze/0.1_0.2_0.7/ul_50098.xlsx","ul_50098")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HYPERLINK("./new_k5/query_cmdrels_weight_analyze/0.1_0.2_0.7/ul_50785.xlsx","ul_50785")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HYPERLINK("./new_k5/query_cmdrels_weight_analyze/0.1_0.2_0.7/ul_5085.xlsx","ul_5085")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HYPERLINK("./new_k5/query_cmdrels_weight_analyze/0.1_0.2_0.7/ul_53737.xlsx","ul_53737")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HYPERLINK("./new_k5/query_cmdrels_weight_analyze/0.1_0.2_0.7/ul_55125.xlsx","ul_55125")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HYPERLINK("./new_k5/query_cmdrels_weight_analyze/0.1_0.2_0.7/ul_56453.xlsx","ul_56453")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HYPERLINK("./new_k5/query_cmdrels_weight_analyze/0.1_0.2_0.7/ul_63648.xlsx","ul_63648")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HYPERLINK("./new_k5/query_cmdrels_weight_analyze/0.1_0.2_0.7/ul_6402.xlsx","ul_6402")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HYPERLINK("./new_k5/query_cmdrels_weight_analyze/0.1_0.2_0.7/ul_65106.xlsx","ul_65106")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HYPERLINK("./new_k5/query_cmdrels_weight_analyze/0.1_0.2_0.7/ul_65932.xlsx","ul_65932")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HYPERLINK("./new_k5/query_cmdrels_weight_analyze/0.1_0.2_0.7/ul_6596.xlsx","ul_6596")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HYPERLINK("./new_k5/query_cmdrels_weight_analyze/0.1_0.2_0.7/ul_67503.xlsx","ul_67503")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HYPERLINK("./new_k5/query_cmdrels_weight_analyze/0.1_0.2_0.7/ul_67592.xlsx","ul_67592")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0.25</v>
      </c>
    </row>
    <row r="416" spans="1:7" x14ac:dyDescent="0.15">
      <c r="A416" t="str">
        <f>HYPERLINK("./new_k5/query_cmdrels_weight_analyze/0.1_0.2_0.7/ul_70581.xlsx","ul_70581")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HYPERLINK("./new_k5/query_cmdrels_weight_analyze/0.1_0.2_0.7/ul_70614.xlsx","ul_70614")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HYPERLINK("./new_k5/query_cmdrels_weight_analyze/0.1_0.2_0.7/ul_71465.xlsx","ul_71465")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0.2</v>
      </c>
    </row>
    <row r="419" spans="1:7" x14ac:dyDescent="0.15">
      <c r="A419" t="str">
        <f>HYPERLINK("./new_k5/query_cmdrels_weight_analyze/0.1_0.2_0.7/ul_7226.xlsx","ul_7226")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HYPERLINK("./new_k5/query_cmdrels_weight_analyze/0.1_0.2_0.7/ul_78182.xlsx","ul_78182")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HYPERLINK("./new_k5/query_cmdrels_weight_analyze/0.1_0.2_0.7/ul_79678.xlsx","ul_79678")</f>
        <v>ul_79678</v>
      </c>
      <c r="B421">
        <v>0</v>
      </c>
      <c r="C421">
        <v>0</v>
      </c>
      <c r="D421">
        <v>0.5</v>
      </c>
      <c r="E421">
        <v>0.5</v>
      </c>
      <c r="F421">
        <v>0.5</v>
      </c>
      <c r="G421">
        <v>0.5</v>
      </c>
    </row>
    <row r="422" spans="1:7" x14ac:dyDescent="0.15">
      <c r="A422" t="str">
        <f>HYPERLINK("./new_k5/query_cmdrels_weight_analyze/0.1_0.2_0.7/ul_79702.xlsx","ul_79702")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HYPERLINK("./new_k5/query_cmdrels_weight_analyze/0.1_0.2_0.7/ul_83593.xlsx","ul_83593")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HYPERLINK("./new_k5/query_cmdrels_weight_analyze/0.1_0.2_0.7/ul_84381.xlsx","ul_84381")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HYPERLINK("./new_k5/query_cmdrels_weight_analyze/0.1_0.2_0.7/ul_85180.xlsx","ul_85180")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HYPERLINK("./new_k5/query_cmdrels_weight_analyze/0.1_0.2_0.7/ul_86071.xlsx","ul_86071")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0.25</v>
      </c>
    </row>
    <row r="427" spans="1:7" x14ac:dyDescent="0.15">
      <c r="A427" t="str">
        <f>HYPERLINK("./new_k5/query_cmdrels_weight_analyze/0.1_0.2_0.7/ul_86729.xlsx","ul_86729")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HYPERLINK("./new_k5/query_cmdrels_weight_analyze/0.1_0.2_0.7/ul_88824.xlsx","ul_88824")</f>
        <v>ul_88824</v>
      </c>
      <c r="B428">
        <v>0</v>
      </c>
      <c r="C428">
        <v>0</v>
      </c>
      <c r="D428">
        <v>0</v>
      </c>
      <c r="E428">
        <v>0.5</v>
      </c>
      <c r="F428">
        <v>0</v>
      </c>
      <c r="G428">
        <v>0.5</v>
      </c>
    </row>
    <row r="429" spans="1:7" x14ac:dyDescent="0.15">
      <c r="A429" t="str">
        <f>HYPERLINK("./new_k5/query_cmdrels_weight_analyze/0.1_0.2_0.7/ul_8945.xlsx","ul_8945")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HYPERLINK("./new_k5/query_cmdrels_weight_analyze/0.1_0.2_0.7/ul_89933.xlsx","ul_89933")</f>
        <v>ul_89933</v>
      </c>
      <c r="B430">
        <v>1</v>
      </c>
      <c r="C430">
        <v>0</v>
      </c>
      <c r="D430">
        <v>1</v>
      </c>
      <c r="E430">
        <v>0.5</v>
      </c>
      <c r="F430">
        <v>1</v>
      </c>
      <c r="G430">
        <v>0.5</v>
      </c>
    </row>
    <row r="431" spans="1:7" x14ac:dyDescent="0.15">
      <c r="A431" t="str">
        <f>HYPERLINK("./new_k5/query_cmdrels_weight_analyze/0.1_0.2_0.7/ul_91297.xlsx","ul_91297")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HYPERLINK("./new_k5/query_cmdrels_weight_analyze/0.1_0.2_0.7/ul_9252.xlsx","ul_9252")</f>
        <v>ul_9252</v>
      </c>
      <c r="B432">
        <v>0</v>
      </c>
      <c r="C432">
        <v>0</v>
      </c>
      <c r="D432">
        <v>0.5</v>
      </c>
      <c r="E432">
        <v>0.5</v>
      </c>
      <c r="F432">
        <v>0.5</v>
      </c>
      <c r="G432">
        <v>0.5</v>
      </c>
    </row>
    <row r="433" spans="1:7" x14ac:dyDescent="0.15">
      <c r="A433" t="str">
        <f>HYPERLINK("./new_k5/query_cmdrels_weight_analyze/0.1_0.2_0.7/ul_92560.xlsx","ul_92560")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HYPERLINK("./new_k5/query_cmdrels_weight_analyze/0.1_0.2_0.7/ul_92799.xlsx","ul_92799")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HYPERLINK("./new_k5/query_cmdrels_weight_analyze/0.1_0.2_0.7/ul_93139.xlsx","ul_93139")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HYPERLINK("./new_k5/query_cmdrels_weight_analyze/0.1_0.2_0.7/ul_98461.xlsx","ul_98461")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HYPERLINK("./new_k5/query_cmdrels_weight_analyze/0.5_0.3_0.2/au_102733.xlsx","au_102733")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HYPERLINK("./new_k5/query_cmdrels_weight_analyze/0.5_0.3_0.2/au_1029436.xlsx","au_1029436")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HYPERLINK("./new_k5/query_cmdrels_weight_analyze/0.5_0.3_0.2/au_1029502.xlsx","au_1029502")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HYPERLINK("./new_k5/query_cmdrels_weight_analyze/0.5_0.3_0.2/au_1029531.xlsx","au_1029531")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HYPERLINK("./new_k5/query_cmdrels_weight_analyze/0.5_0.3_0.2/au_104542.xlsx","au_104542")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HYPERLINK("./new_k5/query_cmdrels_weight_analyze/0.5_0.3_0.2/au_109070.xlsx","au_109070")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HYPERLINK("./new_k5/query_cmdrels_weight_analyze/0.5_0.3_0.2/au_109381.xlsx","au_109381")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HYPERLINK("./new_k5/query_cmdrels_weight_analyze/0.5_0.3_0.2/au_110477.xlsx","au_110477")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HYPERLINK("./new_k5/query_cmdrels_weight_analyze/0.5_0.3_0.2/au_111678.xlsx","au_111678")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HYPERLINK("./new_k5/query_cmdrels_weight_analyze/0.5_0.3_0.2/au_112512.xlsx","au_112512")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HYPERLINK("./new_k5/query_cmdrels_weight_analyze/0.5_0.3_0.2/au_115369.xlsx","au_115369")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HYPERLINK("./new_k5/query_cmdrels_weight_analyze/0.5_0.3_0.2/au_11789.xlsx","au_11789")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HYPERLINK("./new_k5/query_cmdrels_weight_analyze/0.5_0.3_0.2/au_117950.xlsx","au_117950")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HYPERLINK("./new_k5/query_cmdrels_weight_analyze/0.5_0.3_0.2/au_122113.xlsx","au_122113")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HYPERLINK("./new_k5/query_cmdrels_weight_analyze/0.5_0.3_0.2/au_123798.xlsx","au_123798")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HYPERLINK("./new_k5/query_cmdrels_weight_analyze/0.5_0.3_0.2/au_125257.xlsx","au_125257")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HYPERLINK("./new_k5/query_cmdrels_weight_analyze/0.5_0.3_0.2/au_126153.xlsx","au_126153")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HYPERLINK("./new_k5/query_cmdrels_weight_analyze/0.5_0.3_0.2/au_127326.xlsx","au_127326")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HYPERLINK("./new_k5/query_cmdrels_weight_analyze/0.5_0.3_0.2/au_128463.xlsx","au_128463")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HYPERLINK("./new_k5/query_cmdrels_weight_analyze/0.5_0.3_0.2/au_130393.xlsx","au_130393")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HYPERLINK("./new_k5/query_cmdrels_weight_analyze/0.5_0.3_0.2/au_131570.xlsx","au_131570")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HYPERLINK("./new_k5/query_cmdrels_weight_analyze/0.5_0.3_0.2/au_133318.xlsx","au_133318")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HYPERLINK("./new_k5/query_cmdrels_weight_analyze/0.5_0.3_0.2/au_133343.xlsx","au_133343")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HYPERLINK("./new_k5/query_cmdrels_weight_analyze/0.5_0.3_0.2/au_133389.xlsx","au_133389")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HYPERLINK("./new_k5/query_cmdrels_weight_analyze/0.5_0.3_0.2/au_141277.xlsx","au_141277")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HYPERLINK("./new_k5/query_cmdrels_weight_analyze/0.5_0.3_0.2/au_143819.xlsx","au_143819")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HYPERLINK("./new_k5/query_cmdrels_weight_analyze/0.5_0.3_0.2/au_145935.xlsx","au_145935")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HYPERLINK("./new_k5/query_cmdrels_weight_analyze/0.5_0.3_0.2/au_147241.xlsx","au_147241")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HYPERLINK("./new_k5/query_cmdrels_weight_analyze/0.5_0.3_0.2/au_147800.xlsx","au_147800")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HYPERLINK("./new_k5/query_cmdrels_weight_analyze/0.5_0.3_0.2/au_148321.xlsx","au_148321")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HYPERLINK("./new_k5/query_cmdrels_weight_analyze/0.5_0.3_0.2/au_148638.xlsx","au_148638")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HYPERLINK("./new_k5/query_cmdrels_weight_analyze/0.5_0.3_0.2/au_151049.xlsx","au_151049")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HYPERLINK("./new_k5/query_cmdrels_weight_analyze/0.5_0.3_0.2/au_151941.xlsx","au_151941")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HYPERLINK("./new_k5/query_cmdrels_weight_analyze/0.5_0.3_0.2/au_152297.xlsx","au_152297")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HYPERLINK("./new_k5/query_cmdrels_weight_analyze/0.5_0.3_0.2/au_153976.xlsx","au_153976")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HYPERLINK("./new_k5/query_cmdrels_weight_analyze/0.5_0.3_0.2/au_154431.xlsx","au_154431")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HYPERLINK("./new_k5/query_cmdrels_weight_analyze/0.5_0.3_0.2/au_159708.xlsx","au_159708")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HYPERLINK("./new_k5/query_cmdrels_weight_analyze/0.5_0.3_0.2/au_160869.xlsx","au_160869")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HYPERLINK("./new_k5/query_cmdrels_weight_analyze/0.5_0.3_0.2/au_161313.xlsx","au_161313")</f>
        <v>au_161313</v>
      </c>
      <c r="B41">
        <v>1</v>
      </c>
      <c r="C41">
        <v>0</v>
      </c>
      <c r="D41">
        <v>1</v>
      </c>
      <c r="E41">
        <v>0.33333333333333331</v>
      </c>
      <c r="F41">
        <v>1</v>
      </c>
      <c r="G41">
        <v>0.33333333333333331</v>
      </c>
    </row>
    <row r="42" spans="1:7" x14ac:dyDescent="0.15">
      <c r="A42" t="str">
        <f>HYPERLINK("./new_k5/query_cmdrels_weight_analyze/0.5_0.3_0.2/au_162075.xlsx","au_162075")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HYPERLINK("./new_k5/query_cmdrels_weight_analyze/0.5_0.3_0.2/au_16277.xlsx","au_16277")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HYPERLINK("./new_k5/query_cmdrels_weight_analyze/0.5_0.3_0.2/au_163155.xlsx","au_163155")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HYPERLINK("./new_k5/query_cmdrels_weight_analyze/0.5_0.3_0.2/au_164473.xlsx","au_164473")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HYPERLINK("./new_k5/query_cmdrels_weight_analyze/0.5_0.3_0.2/au_16584.xlsx","au_16584")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HYPERLINK("./new_k5/query_cmdrels_weight_analyze/0.5_0.3_0.2/au_166420.xlsx","au_166420")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HYPERLINK("./new_k5/query_cmdrels_weight_analyze/0.5_0.3_0.2/au_169473.xlsx","au_169473")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HYPERLINK("./new_k5/query_cmdrels_weight_analyze/0.5_0.3_0.2/au_169516.xlsx","au_169516")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HYPERLINK("./new_k5/query_cmdrels_weight_analyze/0.5_0.3_0.2/au_174292.xlsx","au_174292")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HYPERLINK("./new_k5/query_cmdrels_weight_analyze/0.5_0.3_0.2/au_178481.xlsx","au_178481")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HYPERLINK("./new_k5/query_cmdrels_weight_analyze/0.5_0.3_0.2/au_180925.xlsx","au_180925")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HYPERLINK("./new_k5/query_cmdrels_weight_analyze/0.5_0.3_0.2/au_187888.xlsx","au_187888")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HYPERLINK("./new_k5/query_cmdrels_weight_analyze/0.5_0.3_0.2/au_191390.xlsx","au_191390")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HYPERLINK("./new_k5/query_cmdrels_weight_analyze/0.5_0.3_0.2/au_192798.xlsx","au_192798")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HYPERLINK("./new_k5/query_cmdrels_weight_analyze/0.5_0.3_0.2/au_201775.xlsx","au_201775")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HYPERLINK("./new_k5/query_cmdrels_weight_analyze/0.5_0.3_0.2/au_204166.xlsx","au_204166")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HYPERLINK("./new_k5/query_cmdrels_weight_analyze/0.5_0.3_0.2/au_207447.xlsx","au_207447")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HYPERLINK("./new_k5/query_cmdrels_weight_analyze/0.5_0.3_0.2/au_210680.xlsx","au_210680")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HYPERLINK("./new_k5/query_cmdrels_weight_analyze/0.5_0.3_0.2/au_214246.xlsx","au_214246")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HYPERLINK("./new_k5/query_cmdrels_weight_analyze/0.5_0.3_0.2/au_214643.xlsx","au_214643")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HYPERLINK("./new_k5/query_cmdrels_weight_analyze/0.5_0.3_0.2/au_2194.xlsx","au_2194")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HYPERLINK("./new_k5/query_cmdrels_weight_analyze/0.5_0.3_0.2/au_221962.xlsx","au_221962")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HYPERLINK("./new_k5/query_cmdrels_weight_analyze/0.5_0.3_0.2/au_22608.xlsx","au_22608")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HYPERLINK("./new_k5/query_cmdrels_weight_analyze/0.5_0.3_0.2/au_230698.xlsx","au_230698")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HYPERLINK("./new_k5/query_cmdrels_weight_analyze/0.5_0.3_0.2/au_232442.xlsx","au_232442")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HYPERLINK("./new_k5/query_cmdrels_weight_analyze/0.5_0.3_0.2/au_233378.xlsx","au_233378")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HYPERLINK("./new_k5/query_cmdrels_weight_analyze/0.5_0.3_0.2/au_24027.xlsx","au_24027")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HYPERLINK("./new_k5/query_cmdrels_weight_analyze/0.5_0.3_0.2/au_246647.xlsx","au_246647")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HYPERLINK("./new_k5/query_cmdrels_weight_analyze/0.5_0.3_0.2/au_254424.xlsx","au_254424")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HYPERLINK("./new_k5/query_cmdrels_weight_analyze/0.5_0.3_0.2/au_255890.xlsx","au_255890")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HYPERLINK("./new_k5/query_cmdrels_weight_analyze/0.5_0.3_0.2/au_257248.xlsx","au_257248")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HYPERLINK("./new_k5/query_cmdrels_weight_analyze/0.5_0.3_0.2/au_259354.xlsx","au_259354")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HYPERLINK("./new_k5/query_cmdrels_weight_analyze/0.5_0.3_0.2/au_263378.xlsx","au_263378")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HYPERLINK("./new_k5/query_cmdrels_weight_analyze/0.5_0.3_0.2/au_264215.xlsx","au_264215")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HYPERLINK("./new_k5/query_cmdrels_weight_analyze/0.5_0.3_0.2/au_265176.xlsx","au_265176")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HYPERLINK("./new_k5/query_cmdrels_weight_analyze/0.5_0.3_0.2/au_275704.xlsx","au_275704")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HYPERLINK("./new_k5/query_cmdrels_weight_analyze/0.5_0.3_0.2/au_276669.xlsx","au_276669")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HYPERLINK("./new_k5/query_cmdrels_weight_analyze/0.5_0.3_0.2/au_277565.xlsx","au_277565")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HYPERLINK("./new_k5/query_cmdrels_weight_analyze/0.5_0.3_0.2/au_278403.xlsx","au_278403")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HYPERLINK("./new_k5/query_cmdrels_weight_analyze/0.5_0.3_0.2/au_28039.xlsx","au_28039")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HYPERLINK("./new_k5/query_cmdrels_weight_analyze/0.5_0.3_0.2/au_281509.xlsx","au_281509")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HYPERLINK("./new_k5/query_cmdrels_weight_analyze/0.5_0.3_0.2/au_282806.xlsx","au_282806")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HYPERLINK("./new_k5/query_cmdrels_weight_analyze/0.5_0.3_0.2/au_283559.xlsx","au_283559")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HYPERLINK("./new_k5/query_cmdrels_weight_analyze/0.5_0.3_0.2/au_285539.xlsx","au_285539")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HYPERLINK("./new_k5/query_cmdrels_weight_analyze/0.5_0.3_0.2/au_287532.xlsx","au_287532")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HYPERLINK("./new_k5/query_cmdrels_weight_analyze/0.5_0.3_0.2/au_294257.xlsx","au_294257")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HYPERLINK("./new_k5/query_cmdrels_weight_analyze/0.5_0.3_0.2/au_296155.xlsx","au_296155")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HYPERLINK("./new_k5/query_cmdrels_weight_analyze/0.5_0.3_0.2/au_299975.xlsx","au_299975")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HYPERLINK("./new_k5/query_cmdrels_weight_analyze/0.5_0.3_0.2/au_301096.xlsx","au_301096")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HYPERLINK("./new_k5/query_cmdrels_weight_analyze/0.5_0.3_0.2/au_303593.xlsx","au_303593")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HYPERLINK("./new_k5/query_cmdrels_weight_analyze/0.5_0.3_0.2/au_303849.xlsx","au_303849")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HYPERLINK("./new_k5/query_cmdrels_weight_analyze/0.5_0.3_0.2/au_307541.xlsx","au_307541")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HYPERLINK("./new_k5/query_cmdrels_weight_analyze/0.5_0.3_0.2/au_307688.xlsx","au_307688")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HYPERLINK("./new_k5/query_cmdrels_weight_analyze/0.5_0.3_0.2/au_309047.xlsx","au_309047")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HYPERLINK("./new_k5/query_cmdrels_weight_analyze/0.5_0.3_0.2/au_311558.xlsx","au_311558")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HYPERLINK("./new_k5/query_cmdrels_weight_analyze/0.5_0.3_0.2/au_318973.xlsx","au_318973")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HYPERLINK("./new_k5/query_cmdrels_weight_analyze/0.5_0.3_0.2/au_3205.xlsx","au_3205")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HYPERLINK("./new_k5/query_cmdrels_weight_analyze/0.5_0.3_0.2/au_323131.xlsx","au_323131")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HYPERLINK("./new_k5/query_cmdrels_weight_analyze/0.5_0.3_0.2/au_323392.xlsx","au_323392")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HYPERLINK("./new_k5/query_cmdrels_weight_analyze/0.5_0.3_0.2/au_325368.xlsx","au_325368")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HYPERLINK("./new_k5/query_cmdrels_weight_analyze/0.5_0.3_0.2/au_328162.xlsx","au_328162")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HYPERLINK("./new_k5/query_cmdrels_weight_analyze/0.5_0.3_0.2/au_330148.xlsx","au_330148")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HYPERLINK("./new_k5/query_cmdrels_weight_analyze/0.5_0.3_0.2/au_332315.xlsx","au_332315")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HYPERLINK("./new_k5/query_cmdrels_weight_analyze/0.5_0.3_0.2/au_334081.xlsx","au_334081")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HYPERLINK("./new_k5/query_cmdrels_weight_analyze/0.5_0.3_0.2/au_34077.xlsx","au_34077")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HYPERLINK("./new_k5/query_cmdrels_weight_analyze/0.5_0.3_0.2/au_341428.xlsx","au_341428")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HYPERLINK("./new_k5/query_cmdrels_weight_analyze/0.5_0.3_0.2/au_341584.xlsx","au_341584")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HYPERLINK("./new_k5/query_cmdrels_weight_analyze/0.5_0.3_0.2/au_346864.xlsx","au_346864")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HYPERLINK("./new_k5/query_cmdrels_weight_analyze/0.5_0.3_0.2/au_351765.xlsx","au_351765")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HYPERLINK("./new_k5/query_cmdrels_weight_analyze/0.5_0.3_0.2/au_35922.xlsx","au_35922")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HYPERLINK("./new_k5/query_cmdrels_weight_analyze/0.5_0.3_0.2/au_359856.xlsx","au_359856")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HYPERLINK("./new_k5/query_cmdrels_weight_analyze/0.5_0.3_0.2/au_360423.xlsx","au_360423")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HYPERLINK("./new_k5/query_cmdrels_weight_analyze/0.5_0.3_0.2/au_36287.xlsx","au_36287")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HYPERLINK("./new_k5/query_cmdrels_weight_analyze/0.5_0.3_0.2/au_366742.xlsx","au_366742")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HYPERLINK("./new_k5/query_cmdrels_weight_analyze/0.5_0.3_0.2/au_377937.xlsx","au_377937")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HYPERLINK("./new_k5/query_cmdrels_weight_analyze/0.5_0.3_0.2/au_383997.xlsx","au_383997")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HYPERLINK("./new_k5/query_cmdrels_weight_analyze/0.5_0.3_0.2/au_3883.xlsx","au_3883")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HYPERLINK("./new_k5/query_cmdrels_weight_analyze/0.5_0.3_0.2/au_396883.xlsx","au_396883")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HYPERLINK("./new_k5/query_cmdrels_weight_analyze/0.5_0.3_0.2/au_39760.xlsx","au_39760")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HYPERLINK("./new_k5/query_cmdrels_weight_analyze/0.5_0.3_0.2/au_398818.xlsx","au_398818")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HYPERLINK("./new_k5/query_cmdrels_weight_analyze/0.5_0.3_0.2/au_400807.xlsx","au_400807")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HYPERLINK("./new_k5/query_cmdrels_weight_analyze/0.5_0.3_0.2/au_408611.xlsx","au_408611")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HYPERLINK("./new_k5/query_cmdrels_weight_analyze/0.5_0.3_0.2/au_414737.xlsx","au_414737")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HYPERLINK("./new_k5/query_cmdrels_weight_analyze/0.5_0.3_0.2/au_420722.xlsx","au_420722")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HYPERLINK("./new_k5/query_cmdrels_weight_analyze/0.5_0.3_0.2/au_423942.xlsx","au_423942")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HYPERLINK("./new_k5/query_cmdrels_weight_analyze/0.5_0.3_0.2/au_430382.xlsx","au_430382")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HYPERLINK("./new_k5/query_cmdrels_weight_analyze/0.5_0.3_0.2/au_432836.xlsx","au_432836")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HYPERLINK("./new_k5/query_cmdrels_weight_analyze/0.5_0.3_0.2/au_440326.xlsx","au_440326")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HYPERLINK("./new_k5/query_cmdrels_weight_analyze/0.5_0.3_0.2/au_442914.xlsx","au_442914")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HYPERLINK("./new_k5/query_cmdrels_weight_analyze/0.5_0.3_0.2/au_443227.xlsx","au_443227")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HYPERLINK("./new_k5/query_cmdrels_weight_analyze/0.5_0.3_0.2/au_44534.xlsx","au_44534")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HYPERLINK("./new_k5/query_cmdrels_weight_analyze/0.5_0.3_0.2/au_451805.xlsx","au_451805")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HYPERLINK("./new_k5/query_cmdrels_weight_analyze/0.5_0.3_0.2/au_464264.xlsx","au_464264")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HYPERLINK("./new_k5/query_cmdrels_weight_analyze/0.5_0.3_0.2/au_468808.xlsx","au_468808")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HYPERLINK("./new_k5/query_cmdrels_weight_analyze/0.5_0.3_0.2/au_469143.xlsx","au_469143")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HYPERLINK("./new_k5/query_cmdrels_weight_analyze/0.5_0.3_0.2/au_470237.xlsx","au_470237")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HYPERLINK("./new_k5/query_cmdrels_weight_analyze/0.5_0.3_0.2/au_473037.xlsx","au_473037")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HYPERLINK("./new_k5/query_cmdrels_weight_analyze/0.5_0.3_0.2/au_48362.xlsx","au_48362")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HYPERLINK("./new_k5/query_cmdrels_weight_analyze/0.5_0.3_0.2/au_488435.xlsx","au_488435")</f>
        <v>au_488435</v>
      </c>
      <c r="B140">
        <v>0</v>
      </c>
      <c r="C140">
        <v>0</v>
      </c>
      <c r="D140">
        <v>0.5</v>
      </c>
      <c r="E140">
        <v>0.33333333333333331</v>
      </c>
      <c r="F140">
        <v>0.5</v>
      </c>
      <c r="G140">
        <v>0.33333333333333331</v>
      </c>
    </row>
    <row r="141" spans="1:7" x14ac:dyDescent="0.15">
      <c r="A141" t="str">
        <f>HYPERLINK("./new_k5/query_cmdrels_weight_analyze/0.5_0.3_0.2/au_493826.xlsx","au_493826")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HYPERLINK("./new_k5/query_cmdrels_weight_analyze/0.5_0.3_0.2/au_502110.xlsx","au_502110")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HYPERLINK("./new_k5/query_cmdrels_weight_analyze/0.5_0.3_0.2/au_50344.xlsx","au_50344")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HYPERLINK("./new_k5/query_cmdrels_weight_analyze/0.5_0.3_0.2/au_511467.xlsx","au_511467")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HYPERLINK("./new_k5/query_cmdrels_weight_analyze/0.5_0.3_0.2/au_513046.xlsx","au_513046")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HYPERLINK("./new_k5/query_cmdrels_weight_analyze/0.5_0.3_0.2/au_517354.xlsx","au_517354")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HYPERLINK("./new_k5/query_cmdrels_weight_analyze/0.5_0.3_0.2/au_522431.xlsx","au_522431")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HYPERLINK("./new_k5/query_cmdrels_weight_analyze/0.5_0.3_0.2/au_52773.xlsx","au_52773")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HYPERLINK("./new_k5/query_cmdrels_weight_analyze/0.5_0.3_0.2/au_528411.xlsx","au_528411")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HYPERLINK("./new_k5/query_cmdrels_weight_analyze/0.5_0.3_0.2/au_53263.xlsx","au_53263")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HYPERLINK("./new_k5/query_cmdrels_weight_analyze/0.5_0.3_0.2/au_53444.xlsx","au_53444")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HYPERLINK("./new_k5/query_cmdrels_weight_analyze/0.5_0.3_0.2/au_538208.xlsx","au_538208")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HYPERLINK("./new_k5/query_cmdrels_weight_analyze/0.5_0.3_0.2/au_53822.xlsx","au_53822")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HYPERLINK("./new_k5/query_cmdrels_weight_analyze/0.5_0.3_0.2/au_539243.xlsx","au_539243")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HYPERLINK("./new_k5/query_cmdrels_weight_analyze/0.5_0.3_0.2/au_558280.xlsx","au_558280")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HYPERLINK("./new_k5/query_cmdrels_weight_analyze/0.5_0.3_0.2/au_558669.xlsx","au_558669")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HYPERLINK("./new_k5/query_cmdrels_weight_analyze/0.5_0.3_0.2/au_55868.xlsx","au_55868")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HYPERLINK("./new_k5/query_cmdrels_weight_analyze/0.5_0.3_0.2/au_561.xlsx","au_561")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HYPERLINK("./new_k5/query_cmdrels_weight_analyze/0.5_0.3_0.2/au_564567.xlsx","au_564567")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HYPERLINK("./new_k5/query_cmdrels_weight_analyze/0.5_0.3_0.2/au_57994.xlsx","au_57994")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HYPERLINK("./new_k5/query_cmdrels_weight_analyze/0.5_0.3_0.2/au_589210.xlsx","au_589210")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HYPERLINK("./new_k5/query_cmdrels_weight_analyze/0.5_0.3_0.2/au_5911.xlsx","au_5911")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HYPERLINK("./new_k5/query_cmdrels_weight_analyze/0.5_0.3_0.2/au_59356.xlsx","au_59356")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HYPERLINK("./new_k5/query_cmdrels_weight_analyze/0.5_0.3_0.2/au_609850.xlsx","au_609850")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HYPERLINK("./new_k5/query_cmdrels_weight_analyze/0.5_0.3_0.2/au_61408.xlsx","au_61408")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HYPERLINK("./new_k5/query_cmdrels_weight_analyze/0.5_0.3_0.2/au_617850.xlsx","au_617850")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HYPERLINK("./new_k5/query_cmdrels_weight_analyze/0.5_0.3_0.2/au_62073.xlsx","au_62073")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HYPERLINK("./new_k5/query_cmdrels_weight_analyze/0.5_0.3_0.2/au_620930.xlsx","au_620930")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HYPERLINK("./new_k5/query_cmdrels_weight_analyze/0.5_0.3_0.2/au_62492.xlsx","au_62492")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HYPERLINK("./new_k5/query_cmdrels_weight_analyze/0.5_0.3_0.2/au_626078.xlsx","au_626078")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HYPERLINK("./new_k5/query_cmdrels_weight_analyze/0.5_0.3_0.2/au_636944.xlsx","au_636944")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HYPERLINK("./new_k5/query_cmdrels_weight_analyze/0.5_0.3_0.2/au_648603.xlsx","au_648603")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HYPERLINK("./new_k5/query_cmdrels_weight_analyze/0.5_0.3_0.2/au_65331.xlsx","au_65331")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HYPERLINK("./new_k5/query_cmdrels_weight_analyze/0.5_0.3_0.2/au_66000.xlsx","au_66000")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HYPERLINK("./new_k5/query_cmdrels_weight_analyze/0.5_0.3_0.2/au_660846.xlsx","au_660846")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HYPERLINK("./new_k5/query_cmdrels_weight_analyze/0.5_0.3_0.2/au_662935.xlsx","au_662935")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HYPERLINK("./new_k5/query_cmdrels_weight_analyze/0.5_0.3_0.2/au_67663.xlsx","au_67663")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HYPERLINK("./new_k5/query_cmdrels_weight_analyze/0.5_0.3_0.2/au_68028.xlsx","au_68028")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HYPERLINK("./new_k5/query_cmdrels_weight_analyze/0.5_0.3_0.2/au_681312.xlsx","au_681312")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HYPERLINK("./new_k5/query_cmdrels_weight_analyze/0.5_0.3_0.2/au_686239.xlsx","au_686239")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HYPERLINK("./new_k5/query_cmdrels_weight_analyze/0.5_0.3_0.2/au_68809.xlsx","au_68809")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HYPERLINK("./new_k5/query_cmdrels_weight_analyze/0.5_0.3_0.2/au_69556.xlsx","au_69556")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HYPERLINK("./new_k5/query_cmdrels_weight_analyze/0.5_0.3_0.2/au_698993.xlsx","au_698993")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HYPERLINK("./new_k5/query_cmdrels_weight_analyze/0.5_0.3_0.2/au_707881.xlsx","au_707881")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HYPERLINK("./new_k5/query_cmdrels_weight_analyze/0.5_0.3_0.2/au_709594.xlsx","au_709594")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HYPERLINK("./new_k5/query_cmdrels_weight_analyze/0.5_0.3_0.2/au_71309.xlsx","au_71309")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HYPERLINK("./new_k5/query_cmdrels_weight_analyze/0.5_0.3_0.2/au_7138.xlsx","au_7138")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HYPERLINK("./new_k5/query_cmdrels_weight_analyze/0.5_0.3_0.2/au_72549.xlsx","au_72549")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HYPERLINK("./new_k5/query_cmdrels_weight_analyze/0.5_0.3_0.2/au_740805.xlsx","au_740805")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HYPERLINK("./new_k5/query_cmdrels_weight_analyze/0.5_0.3_0.2/au_760796.xlsx","au_760796")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HYPERLINK("./new_k5/query_cmdrels_weight_analyze/0.5_0.3_0.2/au_762846.xlsx","au_762846")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HYPERLINK("./new_k5/query_cmdrels_weight_analyze/0.5_0.3_0.2/au_767786.xlsx","au_767786")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HYPERLINK("./new_k5/query_cmdrels_weight_analyze/0.5_0.3_0.2/au_778906.xlsx","au_778906")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HYPERLINK("./new_k5/query_cmdrels_weight_analyze/0.5_0.3_0.2/au_818929.xlsx","au_818929")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HYPERLINK("./new_k5/query_cmdrels_weight_analyze/0.5_0.3_0.2/au_844876.xlsx","au_844876")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HYPERLINK("./new_k5/query_cmdrels_weight_analyze/0.5_0.3_0.2/au_85318.xlsx","au_85318")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HYPERLINK("./new_k5/query_cmdrels_weight_analyze/0.5_0.3_0.2/au_854332.xlsx","au_854332")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HYPERLINK("./new_k5/query_cmdrels_weight_analyze/0.5_0.3_0.2/au_854373.xlsx","au_854373")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HYPERLINK("./new_k5/query_cmdrels_weight_analyze/0.5_0.3_0.2/au_86843.xlsx","au_86843")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HYPERLINK("./new_k5/query_cmdrels_weight_analyze/0.5_0.3_0.2/au_88108.xlsx","au_88108")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HYPERLINK("./new_k5/query_cmdrels_weight_analyze/0.5_0.3_0.2/au_90214.xlsx","au_90214")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HYPERLINK("./new_k5/query_cmdrels_weight_analyze/0.5_0.3_0.2/au_90339.xlsx","au_90339")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HYPERLINK("./new_k5/query_cmdrels_weight_analyze/0.5_0.3_0.2/au_91286.xlsx","au_91286")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HYPERLINK("./new_k5/query_cmdrels_weight_analyze/0.5_0.3_0.2/au_9135.xlsx","au_9135")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HYPERLINK("./new_k5/query_cmdrels_weight_analyze/0.5_0.3_0.2/au_935569.xlsx","au_935569")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HYPERLINK("./new_k5/query_cmdrels_weight_analyze/0.5_0.3_0.2/au_97936.xlsx","au_97936")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HYPERLINK("./new_k5/query_cmdrels_weight_analyze/0.5_0.3_0.2/so_10235778.xlsx","so_10235778")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HYPERLINK("./new_k5/query_cmdrels_weight_analyze/0.5_0.3_0.2/so_1045910.xlsx","so_1045910")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HYPERLINK("./new_k5/query_cmdrels_weight_analyze/0.5_0.3_0.2/so_10557360.xlsx","so_10557360")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HYPERLINK("./new_k5/query_cmdrels_weight_analyze/0.5_0.3_0.2/so_1058047.xlsx","so_1058047")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HYPERLINK("./new_k5/query_cmdrels_weight_analyze/0.5_0.3_0.2/so_10829402.xlsx","so_10829402")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HYPERLINK("./new_k5/query_cmdrels_weight_analyze/0.5_0.3_0.2/so_1088098.xlsx","so_1088098")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HYPERLINK("./new_k5/query_cmdrels_weight_analyze/0.5_0.3_0.2/so_10990949.xlsx","so_10990949")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HYPERLINK("./new_k5/query_cmdrels_weight_analyze/0.5_0.3_0.2/so_11211705.xlsx","so_11211705")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HYPERLINK("./new_k5/query_cmdrels_weight_analyze/0.5_0.3_0.2/so_112932.xlsx","so_112932")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HYPERLINK("./new_k5/query_cmdrels_weight_analyze/0.5_0.3_0.2/so_11392189.xlsx","so_11392189")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HYPERLINK("./new_k5/query_cmdrels_weight_analyze/0.5_0.3_0.2/so_1183183.xlsx","so_1183183")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HYPERLINK("./new_k5/query_cmdrels_weight_analyze/0.5_0.3_0.2/so_1194882.xlsx","so_1194882")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HYPERLINK("./new_k5/query_cmdrels_weight_analyze/0.5_0.3_0.2/so_12120935.xlsx","so_12120935")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HYPERLINK("./new_k5/query_cmdrels_weight_analyze/0.5_0.3_0.2/so_12313384.xlsx","so_12313384")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HYPERLINK("./new_k5/query_cmdrels_weight_analyze/0.5_0.3_0.2/so_12392598.xlsx","so_12392598")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HYPERLINK("./new_k5/query_cmdrels_weight_analyze/0.5_0.3_0.2/so_1241801.xlsx","so_1241801")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HYPERLINK("./new_k5/query_cmdrels_weight_analyze/0.5_0.3_0.2/so_12522269.xlsx","so_12522269")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HYPERLINK("./new_k5/query_cmdrels_weight_analyze/0.5_0.3_0.2/so_1293907.xlsx","so_1293907")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HYPERLINK("./new_k5/query_cmdrels_weight_analyze/0.5_0.3_0.2/so_13428910.xlsx","so_13428910")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HYPERLINK("./new_k5/query_cmdrels_weight_analyze/0.5_0.3_0.2/so_135688.xlsx","so_135688")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HYPERLINK("./new_k5/query_cmdrels_weight_analyze/0.5_0.3_0.2/so_13778273.xlsx","so_13778273")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HYPERLINK("./new_k5/query_cmdrels_weight_analyze/0.5_0.3_0.2/so_1405611.xlsx","so_1405611")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HYPERLINK("./new_k5/query_cmdrels_weight_analyze/0.5_0.3_0.2/so_14300794.xlsx","so_14300794")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HYPERLINK("./new_k5/query_cmdrels_weight_analyze/0.5_0.3_0.2/so_143791.xlsx","so_143791")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HYPERLINK("./new_k5/query_cmdrels_weight_analyze/0.5_0.3_0.2/so_14750650.xlsx","so_14750650")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HYPERLINK("./new_k5/query_cmdrels_weight_analyze/0.5_0.3_0.2/so_14978411.xlsx","so_14978411")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HYPERLINK("./new_k5/query_cmdrels_weight_analyze/0.5_0.3_0.2/so_15236308.xlsx","so_15236308")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HYPERLINK("./new_k5/query_cmdrels_weight_analyze/0.5_0.3_0.2/so_15286947.xlsx","so_15286947")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HYPERLINK("./new_k5/query_cmdrels_weight_analyze/0.5_0.3_0.2/so_15402770.xlsx","so_15402770")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HYPERLINK("./new_k5/query_cmdrels_weight_analyze/0.5_0.3_0.2/so_1570262.xlsx","so_1570262")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HYPERLINK("./new_k5/query_cmdrels_weight_analyze/0.5_0.3_0.2/so_1583219.xlsx","so_1583219")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HYPERLINK("./new_k5/query_cmdrels_weight_analyze/0.5_0.3_0.2/so_15872543.xlsx","so_15872543")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HYPERLINK("./new_k5/query_cmdrels_weight_analyze/0.5_0.3_0.2/so_16038087.xlsx","so_16038087")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HYPERLINK("./new_k5/query_cmdrels_weight_analyze/0.5_0.3_0.2/so_16212656.xlsx","so_16212656")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HYPERLINK("./new_k5/query_cmdrels_weight_analyze/0.5_0.3_0.2/so_16575419.xlsx","so_16575419")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HYPERLINK("./new_k5/query_cmdrels_weight_analyze/0.5_0.3_0.2/so_17582768.xlsx","so_17582768")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HYPERLINK("./new_k5/query_cmdrels_weight_analyze/0.5_0.3_0.2/so_17607612.xlsx","so_17607612")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HYPERLINK("./new_k5/query_cmdrels_weight_analyze/0.5_0.3_0.2/so_17829785.xlsx","so_17829785")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HYPERLINK("./new_k5/query_cmdrels_weight_analyze/0.5_0.3_0.2/so_1839841.xlsx","so_1839841")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HYPERLINK("./new_k5/query_cmdrels_weight_analyze/0.5_0.3_0.2/so_18468716.xlsx","so_18468716")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HYPERLINK("./new_k5/query_cmdrels_weight_analyze/0.5_0.3_0.2/so_19196105.xlsx","so_19196105")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HYPERLINK("./new_k5/query_cmdrels_weight_analyze/0.5_0.3_0.2/so_19482123.xlsx","so_19482123")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HYPERLINK("./new_k5/query_cmdrels_weight_analyze/0.5_0.3_0.2/so_1975849.xlsx","so_1975849")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HYPERLINK("./new_k5/query_cmdrels_weight_analyze/0.5_0.3_0.2/so_212528.xlsx","so_212528")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HYPERLINK("./new_k5/query_cmdrels_weight_analyze/0.5_0.3_0.2/so_21620406.xlsx","so_21620406")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HYPERLINK("./new_k5/query_cmdrels_weight_analyze/0.5_0.3_0.2/so_23509348.xlsx","so_23509348")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HYPERLINK("./new_k5/query_cmdrels_weight_analyze/0.5_0.3_0.2/so_24058544.xlsx","so_24058544")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HYPERLINK("./new_k5/query_cmdrels_weight_analyze/0.5_0.3_0.2/so_24283097.xlsx","so_24283097")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HYPERLINK("./new_k5/query_cmdrels_weight_analyze/0.5_0.3_0.2/so_26256279.xlsx","so_26256279")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HYPERLINK("./new_k5/query_cmdrels_weight_analyze/0.5_0.3_0.2/so_26331651.xlsx","so_26331651")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HYPERLINK("./new_k5/query_cmdrels_weight_analyze/0.5_0.3_0.2/so_26988262.xlsx","so_26988262")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HYPERLINK("./new_k5/query_cmdrels_weight_analyze/0.5_0.3_0.2/so_27238411.xlsx","so_27238411")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HYPERLINK("./new_k5/query_cmdrels_weight_analyze/0.5_0.3_0.2/so_27943059.xlsx","so_27943059")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HYPERLINK("./new_k5/query_cmdrels_weight_analyze/0.5_0.3_0.2/so_28869004.xlsx","so_28869004")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HYPERLINK("./new_k5/query_cmdrels_weight_analyze/0.5_0.3_0.2/so_2973624.xlsx","so_2973624")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HYPERLINK("./new_k5/query_cmdrels_weight_analyze/0.5_0.3_0.2/so_30177455.xlsx","so_30177455")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0.25</v>
      </c>
    </row>
    <row r="263" spans="1:7" x14ac:dyDescent="0.15">
      <c r="A263" t="str">
        <f>HYPERLINK("./new_k5/query_cmdrels_weight_analyze/0.5_0.3_0.2/so_30251889.xlsx","so_30251889")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HYPERLINK("./new_k5/query_cmdrels_weight_analyze/0.5_0.3_0.2/so_305035.xlsx","so_305035")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HYPERLINK("./new_k5/query_cmdrels_weight_analyze/0.5_0.3_0.2/so_36249744.xlsx","so_36249744")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HYPERLINK("./new_k5/query_cmdrels_weight_analyze/0.5_0.3_0.2/so_3643848.xlsx","so_3643848")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HYPERLINK("./new_k5/query_cmdrels_weight_analyze/0.5_0.3_0.2/so_3667329.xlsx","so_3667329")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HYPERLINK("./new_k5/query_cmdrels_weight_analyze/0.5_0.3_0.2/so_369758.xlsx","so_369758")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HYPERLINK("./new_k5/query_cmdrels_weight_analyze/0.5_0.3_0.2/so_3756323.xlsx","so_3756323")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HYPERLINK("./new_k5/query_cmdrels_weight_analyze/0.5_0.3_0.2/so_3767267.xlsx","so_3767267")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HYPERLINK("./new_k5/query_cmdrels_weight_analyze/0.5_0.3_0.2/so_3833578.xlsx","so_3833578")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HYPERLINK("./new_k5/query_cmdrels_weight_analyze/0.5_0.3_0.2/so_3891076.xlsx","so_3891076")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HYPERLINK("./new_k5/query_cmdrels_weight_analyze/0.5_0.3_0.2/so_3963085.xlsx","so_3963085")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HYPERLINK("./new_k5/query_cmdrels_weight_analyze/0.5_0.3_0.2/so_4325216.xlsx","so_4325216")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HYPERLINK("./new_k5/query_cmdrels_weight_analyze/0.5_0.3_0.2/so_448005.xlsx","so_448005")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HYPERLINK("./new_k5/query_cmdrels_weight_analyze/0.5_0.3_0.2/so_4921879.xlsx","so_4921879")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HYPERLINK("./new_k5/query_cmdrels_weight_analyze/0.5_0.3_0.2/so_4922943.xlsx","so_4922943")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HYPERLINK("./new_k5/query_cmdrels_weight_analyze/0.5_0.3_0.2/so_5119946.xlsx","so_5119946")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HYPERLINK("./new_k5/query_cmdrels_weight_analyze/0.5_0.3_0.2/so_5164985.xlsx","so_5164985")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HYPERLINK("./new_k5/query_cmdrels_weight_analyze/0.5_0.3_0.2/so_5306153.xlsx","so_5306153")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HYPERLINK("./new_k5/query_cmdrels_weight_analyze/0.5_0.3_0.2/so_5566310.xlsx","so_5566310")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HYPERLINK("./new_k5/query_cmdrels_weight_analyze/0.5_0.3_0.2/so_5927369.xlsx","so_5927369")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HYPERLINK("./new_k5/query_cmdrels_weight_analyze/0.5_0.3_0.2/so_5947742.xlsx","so_5947742")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HYPERLINK("./new_k5/query_cmdrels_weight_analyze/0.5_0.3_0.2/so_614795.xlsx","so_614795")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HYPERLINK("./new_k5/query_cmdrels_weight_analyze/0.5_0.3_0.2/so_6207573.xlsx","so_6207573")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HYPERLINK("./new_k5/query_cmdrels_weight_analyze/0.5_0.3_0.2/so_6283167.xlsx","so_6283167")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HYPERLINK("./new_k5/query_cmdrels_weight_analyze/0.5_0.3_0.2/so_6329505.xlsx","so_6329505")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HYPERLINK("./new_k5/query_cmdrels_weight_analyze/0.5_0.3_0.2/so_6423532.xlsx","so_6423532")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HYPERLINK("./new_k5/query_cmdrels_weight_analyze/0.5_0.3_0.2/so_669438.xlsx","so_669438")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HYPERLINK("./new_k5/query_cmdrels_weight_analyze/0.5_0.3_0.2/so_7052875.xlsx","so_7052875")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HYPERLINK("./new_k5/query_cmdrels_weight_analyze/0.5_0.3_0.2/so_7221757.xlsx","so_7221757")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HYPERLINK("./new_k5/query_cmdrels_weight_analyze/0.5_0.3_0.2/so_750604.xlsx","so_750604")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HYPERLINK("./new_k5/query_cmdrels_weight_analyze/0.5_0.3_0.2/so_7575267.xlsx","so_7575267")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HYPERLINK("./new_k5/query_cmdrels_weight_analyze/0.5_0.3_0.2/so_7698488.xlsx","so_7698488")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HYPERLINK("./new_k5/query_cmdrels_weight_analyze/0.5_0.3_0.2/so_801095.xlsx","so_801095")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HYPERLINK("./new_k5/query_cmdrels_weight_analyze/0.5_0.3_0.2/so_8249705.xlsx","so_8249705")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HYPERLINK("./new_k5/query_cmdrels_weight_analyze/0.5_0.3_0.2/so_8423541.xlsx","so_8423541")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HYPERLINK("./new_k5/query_cmdrels_weight_analyze/0.5_0.3_0.2/so_8654051.xlsx","so_8654051")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HYPERLINK("./new_k5/query_cmdrels_weight_analyze/0.5_0.3_0.2/so_890262.xlsx","so_890262")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HYPERLINK("./new_k5/query_cmdrels_weight_analyze/0.5_0.3_0.2/so_893585.xlsx","so_893585")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HYPERLINK("./new_k5/query_cmdrels_weight_analyze/0.5_0.3_0.2/so_9223460.xlsx","so_9223460")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HYPERLINK("./new_k5/query_cmdrels_weight_analyze/0.5_0.3_0.2/so_9245638.xlsx","so_9245638")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HYPERLINK("./new_k5/query_cmdrels_weight_analyze/0.5_0.3_0.2/so_9304953.xlsx","so_9304953")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HYPERLINK("./new_k5/query_cmdrels_weight_analyze/0.5_0.3_0.2/so_9361816.xlsx","so_9361816")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HYPERLINK("./new_k5/query_cmdrels_weight_analyze/0.5_0.3_0.2/su_116617.xlsx","su_116617")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HYPERLINK("./new_k5/query_cmdrels_weight_analyze/0.5_0.3_0.2/su_120045.xlsx","su_120045")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HYPERLINK("./new_k5/query_cmdrels_weight_analyze/0.5_0.3_0.2/su_127863.xlsx","su_127863")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HYPERLINK("./new_k5/query_cmdrels_weight_analyze/0.5_0.3_0.2/su_135498.xlsx","su_135498")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HYPERLINK("./new_k5/query_cmdrels_weight_analyze/0.5_0.3_0.2/su_147027.xlsx","su_147027")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HYPERLINK("./new_k5/query_cmdrels_weight_analyze/0.5_0.3_0.2/su_151911.xlsx","su_151911")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HYPERLINK("./new_k5/query_cmdrels_weight_analyze/0.5_0.3_0.2/su_153415.xlsx","su_153415")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HYPERLINK("./new_k5/query_cmdrels_weight_analyze/0.5_0.3_0.2/su_156189.xlsx","su_156189")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HYPERLINK("./new_k5/query_cmdrels_weight_analyze/0.5_0.3_0.2/su_161531.xlsx","su_161531")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HYPERLINK("./new_k5/query_cmdrels_weight_analyze/0.5_0.3_0.2/su_204209.xlsx","su_204209")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HYPERLINK("./new_k5/query_cmdrels_weight_analyze/0.5_0.3_0.2/su_214390.xlsx","su_214390")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HYPERLINK("./new_k5/query_cmdrels_weight_analyze/0.5_0.3_0.2/su_215483.xlsx","su_215483")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HYPERLINK("./new_k5/query_cmdrels_weight_analyze/0.5_0.3_0.2/su_215504.xlsx","su_215504")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HYPERLINK("./new_k5/query_cmdrels_weight_analyze/0.5_0.3_0.2/su_227385.xlsx","su_227385")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HYPERLINK("./new_k5/query_cmdrels_weight_analyze/0.5_0.3_0.2/su_273254.xlsx","su_273254")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HYPERLINK("./new_k5/query_cmdrels_weight_analyze/0.5_0.3_0.2/su_294161.xlsx","su_294161")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HYPERLINK("./new_k5/query_cmdrels_weight_analyze/0.5_0.3_0.2/su_302396.xlsx","su_302396")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HYPERLINK("./new_k5/query_cmdrels_weight_analyze/0.5_0.3_0.2/su_303981.xlsx","su_303981")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HYPERLINK("./new_k5/query_cmdrels_weight_analyze/0.5_0.3_0.2/su_305128.xlsx","su_305128")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HYPERLINK("./new_k5/query_cmdrels_weight_analyze/0.5_0.3_0.2/su_31512.xlsx","su_31512")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HYPERLINK("./new_k5/query_cmdrels_weight_analyze/0.5_0.3_0.2/su_380520.xlsx","su_380520")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HYPERLINK("./new_k5/query_cmdrels_weight_analyze/0.5_0.3_0.2/su_38981.xlsx","su_38981")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HYPERLINK("./new_k5/query_cmdrels_weight_analyze/0.5_0.3_0.2/su_437330.xlsx","su_437330")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HYPERLINK("./new_k5/query_cmdrels_weight_analyze/0.5_0.3_0.2/su_441379.xlsx","su_441379")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HYPERLINK("./new_k5/query_cmdrels_weight_analyze/0.5_0.3_0.2/su_462788.xlsx","su_462788")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HYPERLINK("./new_k5/query_cmdrels_weight_analyze/0.5_0.3_0.2/su_626606.xlsx","su_626606")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HYPERLINK("./new_k5/query_cmdrels_weight_analyze/0.5_0.3_0.2/su_634469.xlsx","su_634469")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HYPERLINK("./new_k5/query_cmdrels_weight_analyze/0.5_0.3_0.2/su_638616.xlsx","su_638616")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HYPERLINK("./new_k5/query_cmdrels_weight_analyze/0.5_0.3_0.2/su_678113.xlsx","su_678113")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HYPERLINK("./new_k5/query_cmdrels_weight_analyze/0.5_0.3_0.2/su_686394.xlsx","su_686394")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HYPERLINK("./new_k5/query_cmdrels_weight_analyze/0.5_0.3_0.2/su_716795.xlsx","su_716795")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HYPERLINK("./new_k5/query_cmdrels_weight_analyze/0.5_0.3_0.2/su_758463.xlsx","su_758463")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HYPERLINK("./new_k5/query_cmdrels_weight_analyze/0.5_0.3_0.2/su_766437.xlsx","su_766437")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HYPERLINK("./new_k5/query_cmdrels_weight_analyze/0.5_0.3_0.2/su_904001.xlsx","su_904001")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HYPERLINK("./new_k5/query_cmdrels_weight_analyze/0.5_0.3_0.2/ul_100959.xlsx","ul_100959")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HYPERLINK("./new_k5/query_cmdrels_weight_analyze/0.5_0.3_0.2/ul_101073.xlsx","ul_101073")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HYPERLINK("./new_k5/query_cmdrels_weight_analyze/0.5_0.3_0.2/ul_101237.xlsx","ul_101237")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HYPERLINK("./new_k5/query_cmdrels_weight_analyze/0.5_0.3_0.2/ul_102752.xlsx","ul_102752")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HYPERLINK("./new_k5/query_cmdrels_weight_analyze/0.5_0.3_0.2/ul_108174.xlsx","ul_108174")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HYPERLINK("./new_k5/query_cmdrels_weight_analyze/0.5_0.3_0.2/ul_109536.xlsx","ul_109536")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HYPERLINK("./new_k5/query_cmdrels_weight_analyze/0.5_0.3_0.2/ul_112050.xlsx","ul_112050")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HYPERLINK("./new_k5/query_cmdrels_weight_analyze/0.5_0.3_0.2/ul_116070.xlsx","ul_116070")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HYPERLINK("./new_k5/query_cmdrels_weight_analyze/0.5_0.3_0.2/ul_11851.xlsx","ul_11851")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HYPERLINK("./new_k5/query_cmdrels_weight_analyze/0.5_0.3_0.2/ul_119126.xlsx","ul_119126")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HYPERLINK("./new_k5/query_cmdrels_weight_analyze/0.5_0.3_0.2/ul_121718.xlsx","ul_121718")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HYPERLINK("./new_k5/query_cmdrels_weight_analyze/0.5_0.3_0.2/ul_12227.xlsx","ul_12227")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HYPERLINK("./new_k5/query_cmdrels_weight_analyze/0.5_0.3_0.2/ul_12453.xlsx","ul_12453")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HYPERLINK("./new_k5/query_cmdrels_weight_analyze/0.5_0.3_0.2/ul_12535.xlsx","ul_12535")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HYPERLINK("./new_k5/query_cmdrels_weight_analyze/0.5_0.3_0.2/ul_127066.xlsx","ul_127066")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HYPERLINK("./new_k5/query_cmdrels_weight_analyze/0.5_0.3_0.2/ul_128953.xlsx","ul_128953")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HYPERLINK("./new_k5/query_cmdrels_weight_analyze/0.5_0.3_0.2/ul_134829.xlsx","ul_134829")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HYPERLINK("./new_k5/query_cmdrels_weight_analyze/0.5_0.3_0.2/ul_136371.xlsx","ul_136371")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HYPERLINK("./new_k5/query_cmdrels_weight_analyze/0.5_0.3_0.2/ul_136884.xlsx","ul_136884")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HYPERLINK("./new_k5/query_cmdrels_weight_analyze/0.5_0.3_0.2/ul_138398.xlsx","ul_138398")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HYPERLINK("./new_k5/query_cmdrels_weight_analyze/0.5_0.3_0.2/ul_139271.xlsx","ul_139271")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HYPERLINK("./new_k5/query_cmdrels_weight_analyze/0.5_0.3_0.2/ul_140482.xlsx","ul_140482")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HYPERLINK("./new_k5/query_cmdrels_weight_analyze/0.5_0.3_0.2/ul_14191.xlsx","ul_14191")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HYPERLINK("./new_k5/query_cmdrels_weight_analyze/0.5_0.3_0.2/ul_145929.xlsx","ul_145929")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HYPERLINK("./new_k5/query_cmdrels_weight_analyze/0.5_0.3_0.2/ul_148985.xlsx","ul_148985")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HYPERLINK("./new_k5/query_cmdrels_weight_analyze/0.5_0.3_0.2/ul_15405.xlsx","ul_15405")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HYPERLINK("./new_k5/query_cmdrels_weight_analyze/0.5_0.3_0.2/ul_155551.xlsx","ul_155551")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HYPERLINK("./new_k5/query_cmdrels_weight_analyze/0.5_0.3_0.2/ul_159672.xlsx","ul_159672")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HYPERLINK("./new_k5/query_cmdrels_weight_analyze/0.5_0.3_0.2/ul_163845.xlsx","ul_163845")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HYPERLINK("./new_k5/query_cmdrels_weight_analyze/0.5_0.3_0.2/ul_16407.xlsx","ul_16407")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HYPERLINK("./new_k5/query_cmdrels_weight_analyze/0.5_0.3_0.2/ul_166558.xlsx","ul_166558")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HYPERLINK("./new_k5/query_cmdrels_weight_analyze/0.5_0.3_0.2/ul_171314.xlsx","ul_171314")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HYPERLINK("./new_k5/query_cmdrels_weight_analyze/0.5_0.3_0.2/ul_182032.xlsx","ul_182032")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HYPERLINK("./new_k5/query_cmdrels_weight_analyze/0.5_0.3_0.2/ul_19344.xlsx","ul_19344")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HYPERLINK("./new_k5/query_cmdrels_weight_analyze/0.5_0.3_0.2/ul_19369.xlsx","ul_19369")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HYPERLINK("./new_k5/query_cmdrels_weight_analyze/0.5_0.3_0.2/ul_19485.xlsx","ul_19485")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HYPERLINK("./new_k5/query_cmdrels_weight_analyze/0.5_0.3_0.2/ul_20370.xlsx","ul_20370")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HYPERLINK("./new_k5/query_cmdrels_weight_analyze/0.5_0.3_0.2/ul_211817.xlsx","ul_211817")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HYPERLINK("./new_k5/query_cmdrels_weight_analyze/0.5_0.3_0.2/ul_212925.xlsx","ul_212925")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HYPERLINK("./new_k5/query_cmdrels_weight_analyze/0.5_0.3_0.2/ul_21471.xlsx","ul_21471")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HYPERLINK("./new_k5/query_cmdrels_weight_analyze/0.5_0.3_0.2/ul_22545.xlsx","ul_22545")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HYPERLINK("./new_k5/query_cmdrels_weight_analyze/0.5_0.3_0.2/ul_230481.xlsx","ul_230481")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HYPERLINK("./new_k5/query_cmdrels_weight_analyze/0.5_0.3_0.2/ul_230673.xlsx","ul_230673")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HYPERLINK("./new_k5/query_cmdrels_weight_analyze/0.5_0.3_0.2/ul_230800.xlsx","ul_230800")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HYPERLINK("./new_k5/query_cmdrels_weight_analyze/0.5_0.3_0.2/ul_232384.xlsx","ul_232384")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HYPERLINK("./new_k5/query_cmdrels_weight_analyze/0.5_0.3_0.2/ul_24441.xlsx","ul_24441")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HYPERLINK("./new_k5/query_cmdrels_weight_analyze/0.5_0.3_0.2/ul_246535.xlsx","ul_246535")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HYPERLINK("./new_k5/query_cmdrels_weight_analyze/0.5_0.3_0.2/ul_259791.xlsx","ul_259791")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HYPERLINK("./new_k5/query_cmdrels_weight_analyze/0.5_0.3_0.2/ul_273971.xlsx","ul_273971")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HYPERLINK("./new_k5/query_cmdrels_weight_analyze/0.5_0.3_0.2/ul_28553.xlsx","ul_28553")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HYPERLINK("./new_k5/query_cmdrels_weight_analyze/0.5_0.3_0.2/ul_288521.xlsx","ul_288521")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HYPERLINK("./new_k5/query_cmdrels_weight_analyze/0.5_0.3_0.2/ul_32290.xlsx","ul_32290")</f>
        <v>ul_32290</v>
      </c>
      <c r="B390">
        <v>0</v>
      </c>
      <c r="C390">
        <v>0</v>
      </c>
      <c r="D390">
        <v>0</v>
      </c>
      <c r="E390">
        <v>0.5</v>
      </c>
      <c r="F390">
        <v>0</v>
      </c>
      <c r="G390">
        <v>0.5</v>
      </c>
    </row>
    <row r="391" spans="1:7" x14ac:dyDescent="0.15">
      <c r="A391" t="str">
        <f>HYPERLINK("./new_k5/query_cmdrels_weight_analyze/0.5_0.3_0.2/ul_328882.xlsx","ul_328882")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HYPERLINK("./new_k5/query_cmdrels_weight_analyze/0.5_0.3_0.2/ul_35131.xlsx","ul_35131")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HYPERLINK("./new_k5/query_cmdrels_weight_analyze/0.5_0.3_0.2/ul_35333.xlsx","ul_35333")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HYPERLINK("./new_k5/query_cmdrels_weight_analyze/0.5_0.3_0.2/ul_35711.xlsx","ul_35711")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HYPERLINK("./new_k5/query_cmdrels_weight_analyze/0.5_0.3_0.2/ul_3575.xlsx","ul_3575")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HYPERLINK("./new_k5/query_cmdrels_weight_analyze/0.5_0.3_0.2/ul_35832.xlsx","ul_35832")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HYPERLINK("./new_k5/query_cmdrels_weight_analyze/0.5_0.3_0.2/ul_370318.xlsx","ul_370318")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HYPERLINK("./new_k5/query_cmdrels_weight_analyze/0.5_0.3_0.2/ul_37329.xlsx","ul_37329")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HYPERLINK("./new_k5/query_cmdrels_weight_analyze/0.5_0.3_0.2/ul_38209.xlsx","ul_38209")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HYPERLINK("./new_k5/query_cmdrels_weight_analyze/0.5_0.3_0.2/ul_41246.xlsx","ul_41246")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HYPERLINK("./new_k5/query_cmdrels_weight_analyze/0.5_0.3_0.2/ul_41362.xlsx","ul_41362")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HYPERLINK("./new_k5/query_cmdrels_weight_analyze/0.5_0.3_0.2/ul_48200.xlsx","ul_48200")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HYPERLINK("./new_k5/query_cmdrels_weight_analyze/0.5_0.3_0.2/ul_50098.xlsx","ul_50098")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HYPERLINK("./new_k5/query_cmdrels_weight_analyze/0.5_0.3_0.2/ul_50785.xlsx","ul_50785")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HYPERLINK("./new_k5/query_cmdrels_weight_analyze/0.5_0.3_0.2/ul_5085.xlsx","ul_5085")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HYPERLINK("./new_k5/query_cmdrels_weight_analyze/0.5_0.3_0.2/ul_53737.xlsx","ul_53737")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HYPERLINK("./new_k5/query_cmdrels_weight_analyze/0.5_0.3_0.2/ul_55125.xlsx","ul_55125")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HYPERLINK("./new_k5/query_cmdrels_weight_analyze/0.5_0.3_0.2/ul_56453.xlsx","ul_56453")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HYPERLINK("./new_k5/query_cmdrels_weight_analyze/0.5_0.3_0.2/ul_63648.xlsx","ul_63648")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HYPERLINK("./new_k5/query_cmdrels_weight_analyze/0.5_0.3_0.2/ul_6402.xlsx","ul_6402")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HYPERLINK("./new_k5/query_cmdrels_weight_analyze/0.5_0.3_0.2/ul_65106.xlsx","ul_65106")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HYPERLINK("./new_k5/query_cmdrels_weight_analyze/0.5_0.3_0.2/ul_65932.xlsx","ul_65932")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HYPERLINK("./new_k5/query_cmdrels_weight_analyze/0.5_0.3_0.2/ul_6596.xlsx","ul_6596")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HYPERLINK("./new_k5/query_cmdrels_weight_analyze/0.5_0.3_0.2/ul_67503.xlsx","ul_67503")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HYPERLINK("./new_k5/query_cmdrels_weight_analyze/0.5_0.3_0.2/ul_67592.xlsx","ul_67592")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HYPERLINK("./new_k5/query_cmdrels_weight_analyze/0.5_0.3_0.2/ul_70581.xlsx","ul_70581")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HYPERLINK("./new_k5/query_cmdrels_weight_analyze/0.5_0.3_0.2/ul_70614.xlsx","ul_70614")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HYPERLINK("./new_k5/query_cmdrels_weight_analyze/0.5_0.3_0.2/ul_71465.xlsx","ul_71465")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HYPERLINK("./new_k5/query_cmdrels_weight_analyze/0.5_0.3_0.2/ul_7226.xlsx","ul_7226")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HYPERLINK("./new_k5/query_cmdrels_weight_analyze/0.5_0.3_0.2/ul_78182.xlsx","ul_78182")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HYPERLINK("./new_k5/query_cmdrels_weight_analyze/0.5_0.3_0.2/ul_79678.xlsx","ul_79678")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HYPERLINK("./new_k5/query_cmdrels_weight_analyze/0.5_0.3_0.2/ul_79702.xlsx","ul_79702")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HYPERLINK("./new_k5/query_cmdrels_weight_analyze/0.5_0.3_0.2/ul_83593.xlsx","ul_83593")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HYPERLINK("./new_k5/query_cmdrels_weight_analyze/0.5_0.3_0.2/ul_84381.xlsx","ul_84381")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HYPERLINK("./new_k5/query_cmdrels_weight_analyze/0.5_0.3_0.2/ul_85180.xlsx","ul_85180")</f>
        <v>ul_85180</v>
      </c>
      <c r="B425">
        <v>0</v>
      </c>
      <c r="C425">
        <v>0</v>
      </c>
      <c r="D425">
        <v>0.5</v>
      </c>
      <c r="E425">
        <v>0.5</v>
      </c>
      <c r="F425">
        <v>0.5</v>
      </c>
      <c r="G425">
        <v>0.5</v>
      </c>
    </row>
    <row r="426" spans="1:7" x14ac:dyDescent="0.15">
      <c r="A426" t="str">
        <f>HYPERLINK("./new_k5/query_cmdrels_weight_analyze/0.5_0.3_0.2/ul_86071.xlsx","ul_86071")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HYPERLINK("./new_k5/query_cmdrels_weight_analyze/0.5_0.3_0.2/ul_86729.xlsx","ul_86729")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HYPERLINK("./new_k5/query_cmdrels_weight_analyze/0.5_0.3_0.2/ul_88824.xlsx","ul_88824")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HYPERLINK("./new_k5/query_cmdrels_weight_analyze/0.5_0.3_0.2/ul_8945.xlsx","ul_8945")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HYPERLINK("./new_k5/query_cmdrels_weight_analyze/0.5_0.3_0.2/ul_89933.xlsx","ul_89933")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HYPERLINK("./new_k5/query_cmdrels_weight_analyze/0.5_0.3_0.2/ul_91297.xlsx","ul_91297")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HYPERLINK("./new_k5/query_cmdrels_weight_analyze/0.5_0.3_0.2/ul_9252.xlsx","ul_9252")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HYPERLINK("./new_k5/query_cmdrels_weight_analyze/0.5_0.3_0.2/ul_92560.xlsx","ul_92560")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HYPERLINK("./new_k5/query_cmdrels_weight_analyze/0.5_0.3_0.2/ul_92799.xlsx","ul_92799")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HYPERLINK("./new_k5/query_cmdrels_weight_analyze/0.5_0.3_0.2/ul_93139.xlsx","ul_93139")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HYPERLINK("./new_k5/query_cmdrels_weight_analyze/0.5_0.3_0.2/ul_98461.xlsx","ul_98461")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HYPERLINK("./new_k5/query_cmdrels_weight_analyze/0.5_0.4_0.1/au_102733.xlsx","au_102733")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HYPERLINK("./new_k5/query_cmdrels_weight_analyze/0.5_0.4_0.1/au_1029436.xlsx","au_1029436")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HYPERLINK("./new_k5/query_cmdrels_weight_analyze/0.5_0.4_0.1/au_1029502.xlsx","au_1029502")</f>
        <v>au_1029502</v>
      </c>
      <c r="B5">
        <v>1</v>
      </c>
      <c r="C5">
        <v>0</v>
      </c>
      <c r="D5">
        <v>1</v>
      </c>
      <c r="E5">
        <v>0.5</v>
      </c>
      <c r="F5">
        <v>1</v>
      </c>
      <c r="G5">
        <v>0.5</v>
      </c>
    </row>
    <row r="6" spans="1:7" x14ac:dyDescent="0.15">
      <c r="A6" t="str">
        <f>HYPERLINK("./new_k5/query_cmdrels_weight_analyze/0.5_0.4_0.1/au_1029531.xlsx","au_1029531")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HYPERLINK("./new_k5/query_cmdrels_weight_analyze/0.5_0.4_0.1/au_104542.xlsx","au_104542")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HYPERLINK("./new_k5/query_cmdrels_weight_analyze/0.5_0.4_0.1/au_109070.xlsx","au_109070")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HYPERLINK("./new_k5/query_cmdrels_weight_analyze/0.5_0.4_0.1/au_109381.xlsx","au_109381")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HYPERLINK("./new_k5/query_cmdrels_weight_analyze/0.5_0.4_0.1/au_110477.xlsx","au_110477")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HYPERLINK("./new_k5/query_cmdrels_weight_analyze/0.5_0.4_0.1/au_111678.xlsx","au_111678")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HYPERLINK("./new_k5/query_cmdrels_weight_analyze/0.5_0.4_0.1/au_112512.xlsx","au_112512")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HYPERLINK("./new_k5/query_cmdrels_weight_analyze/0.5_0.4_0.1/au_115369.xlsx","au_115369")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HYPERLINK("./new_k5/query_cmdrels_weight_analyze/0.5_0.4_0.1/au_11789.xlsx","au_11789")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HYPERLINK("./new_k5/query_cmdrels_weight_analyze/0.5_0.4_0.1/au_117950.xlsx","au_117950")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HYPERLINK("./new_k5/query_cmdrels_weight_analyze/0.5_0.4_0.1/au_122113.xlsx","au_122113")</f>
        <v>au_122113</v>
      </c>
      <c r="B16">
        <v>1</v>
      </c>
      <c r="C16">
        <v>0</v>
      </c>
      <c r="D16">
        <v>1</v>
      </c>
      <c r="E16">
        <v>0.33333333333333331</v>
      </c>
      <c r="F16">
        <v>1</v>
      </c>
      <c r="G16">
        <v>0.33333333333333331</v>
      </c>
    </row>
    <row r="17" spans="1:7" x14ac:dyDescent="0.15">
      <c r="A17" t="str">
        <f>HYPERLINK("./new_k5/query_cmdrels_weight_analyze/0.5_0.4_0.1/au_123798.xlsx","au_123798")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HYPERLINK("./new_k5/query_cmdrels_weight_analyze/0.5_0.4_0.1/au_125257.xlsx","au_125257")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HYPERLINK("./new_k5/query_cmdrels_weight_analyze/0.5_0.4_0.1/au_126153.xlsx","au_126153")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HYPERLINK("./new_k5/query_cmdrels_weight_analyze/0.5_0.4_0.1/au_127326.xlsx","au_127326")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HYPERLINK("./new_k5/query_cmdrels_weight_analyze/0.5_0.4_0.1/au_128463.xlsx","au_128463")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HYPERLINK("./new_k5/query_cmdrels_weight_analyze/0.5_0.4_0.1/au_130393.xlsx","au_130393")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HYPERLINK("./new_k5/query_cmdrels_weight_analyze/0.5_0.4_0.1/au_131570.xlsx","au_131570")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HYPERLINK("./new_k5/query_cmdrels_weight_analyze/0.5_0.4_0.1/au_133318.xlsx","au_133318")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HYPERLINK("./new_k5/query_cmdrels_weight_analyze/0.5_0.4_0.1/au_133343.xlsx","au_133343")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HYPERLINK("./new_k5/query_cmdrels_weight_analyze/0.5_0.4_0.1/au_133389.xlsx","au_133389")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HYPERLINK("./new_k5/query_cmdrels_weight_analyze/0.5_0.4_0.1/au_141277.xlsx","au_141277")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HYPERLINK("./new_k5/query_cmdrels_weight_analyze/0.5_0.4_0.1/au_143819.xlsx","au_143819")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HYPERLINK("./new_k5/query_cmdrels_weight_analyze/0.5_0.4_0.1/au_145935.xlsx","au_145935")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HYPERLINK("./new_k5/query_cmdrels_weight_analyze/0.5_0.4_0.1/au_147241.xlsx","au_147241")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HYPERLINK("./new_k5/query_cmdrels_weight_analyze/0.5_0.4_0.1/au_147800.xlsx","au_147800")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HYPERLINK("./new_k5/query_cmdrels_weight_analyze/0.5_0.4_0.1/au_148321.xlsx","au_148321")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HYPERLINK("./new_k5/query_cmdrels_weight_analyze/0.5_0.4_0.1/au_148638.xlsx","au_148638")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HYPERLINK("./new_k5/query_cmdrels_weight_analyze/0.5_0.4_0.1/au_151049.xlsx","au_151049")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HYPERLINK("./new_k5/query_cmdrels_weight_analyze/0.5_0.4_0.1/au_151941.xlsx","au_151941")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HYPERLINK("./new_k5/query_cmdrels_weight_analyze/0.5_0.4_0.1/au_152297.xlsx","au_152297")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HYPERLINK("./new_k5/query_cmdrels_weight_analyze/0.5_0.4_0.1/au_153976.xlsx","au_153976")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HYPERLINK("./new_k5/query_cmdrels_weight_analyze/0.5_0.4_0.1/au_154431.xlsx","au_154431")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HYPERLINK("./new_k5/query_cmdrels_weight_analyze/0.5_0.4_0.1/au_159708.xlsx","au_159708")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HYPERLINK("./new_k5/query_cmdrels_weight_analyze/0.5_0.4_0.1/au_160869.xlsx","au_160869")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HYPERLINK("./new_k5/query_cmdrels_weight_analyze/0.5_0.4_0.1/au_161313.xlsx","au_161313")</f>
        <v>au_161313</v>
      </c>
      <c r="B41">
        <v>1</v>
      </c>
      <c r="C41">
        <v>0</v>
      </c>
      <c r="D41">
        <v>1</v>
      </c>
      <c r="E41">
        <v>0.33333333333333331</v>
      </c>
      <c r="F41">
        <v>1</v>
      </c>
      <c r="G41">
        <v>0.33333333333333331</v>
      </c>
    </row>
    <row r="42" spans="1:7" x14ac:dyDescent="0.15">
      <c r="A42" t="str">
        <f>HYPERLINK("./new_k5/query_cmdrels_weight_analyze/0.5_0.4_0.1/au_162075.xlsx","au_162075")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HYPERLINK("./new_k5/query_cmdrels_weight_analyze/0.5_0.4_0.1/au_16277.xlsx","au_16277")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HYPERLINK("./new_k5/query_cmdrels_weight_analyze/0.5_0.4_0.1/au_163155.xlsx","au_163155")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HYPERLINK("./new_k5/query_cmdrels_weight_analyze/0.5_0.4_0.1/au_164473.xlsx","au_164473")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HYPERLINK("./new_k5/query_cmdrels_weight_analyze/0.5_0.4_0.1/au_16584.xlsx","au_16584")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HYPERLINK("./new_k5/query_cmdrels_weight_analyze/0.5_0.4_0.1/au_166420.xlsx","au_166420")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HYPERLINK("./new_k5/query_cmdrels_weight_analyze/0.5_0.4_0.1/au_169473.xlsx","au_169473")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HYPERLINK("./new_k5/query_cmdrels_weight_analyze/0.5_0.4_0.1/au_169516.xlsx","au_169516")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HYPERLINK("./new_k5/query_cmdrels_weight_analyze/0.5_0.4_0.1/au_174292.xlsx","au_174292")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HYPERLINK("./new_k5/query_cmdrels_weight_analyze/0.5_0.4_0.1/au_178481.xlsx","au_178481")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HYPERLINK("./new_k5/query_cmdrels_weight_analyze/0.5_0.4_0.1/au_180925.xlsx","au_180925")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HYPERLINK("./new_k5/query_cmdrels_weight_analyze/0.5_0.4_0.1/au_187888.xlsx","au_187888")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HYPERLINK("./new_k5/query_cmdrels_weight_analyze/0.5_0.4_0.1/au_191390.xlsx","au_191390")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HYPERLINK("./new_k5/query_cmdrels_weight_analyze/0.5_0.4_0.1/au_192798.xlsx","au_192798")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HYPERLINK("./new_k5/query_cmdrels_weight_analyze/0.5_0.4_0.1/au_201775.xlsx","au_201775")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HYPERLINK("./new_k5/query_cmdrels_weight_analyze/0.5_0.4_0.1/au_204166.xlsx","au_204166")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HYPERLINK("./new_k5/query_cmdrels_weight_analyze/0.5_0.4_0.1/au_207447.xlsx","au_207447")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HYPERLINK("./new_k5/query_cmdrels_weight_analyze/0.5_0.4_0.1/au_210680.xlsx","au_210680")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HYPERLINK("./new_k5/query_cmdrels_weight_analyze/0.5_0.4_0.1/au_214246.xlsx","au_214246")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HYPERLINK("./new_k5/query_cmdrels_weight_analyze/0.5_0.4_0.1/au_214643.xlsx","au_214643")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HYPERLINK("./new_k5/query_cmdrels_weight_analyze/0.5_0.4_0.1/au_2194.xlsx","au_2194")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HYPERLINK("./new_k5/query_cmdrels_weight_analyze/0.5_0.4_0.1/au_221962.xlsx","au_221962")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HYPERLINK("./new_k5/query_cmdrels_weight_analyze/0.5_0.4_0.1/au_22608.xlsx","au_22608")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HYPERLINK("./new_k5/query_cmdrels_weight_analyze/0.5_0.4_0.1/au_230698.xlsx","au_230698")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HYPERLINK("./new_k5/query_cmdrels_weight_analyze/0.5_0.4_0.1/au_232442.xlsx","au_232442")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HYPERLINK("./new_k5/query_cmdrels_weight_analyze/0.5_0.4_0.1/au_233378.xlsx","au_233378")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HYPERLINK("./new_k5/query_cmdrels_weight_analyze/0.5_0.4_0.1/au_24027.xlsx","au_24027")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HYPERLINK("./new_k5/query_cmdrels_weight_analyze/0.5_0.4_0.1/au_246647.xlsx","au_246647")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HYPERLINK("./new_k5/query_cmdrels_weight_analyze/0.5_0.4_0.1/au_254424.xlsx","au_254424")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HYPERLINK("./new_k5/query_cmdrels_weight_analyze/0.5_0.4_0.1/au_255890.xlsx","au_255890")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HYPERLINK("./new_k5/query_cmdrels_weight_analyze/0.5_0.4_0.1/au_257248.xlsx","au_257248")</f>
        <v>au_257248</v>
      </c>
      <c r="B72">
        <v>0</v>
      </c>
      <c r="C72">
        <v>0</v>
      </c>
      <c r="D72">
        <v>0.5</v>
      </c>
      <c r="E72">
        <v>0.33333333333333331</v>
      </c>
      <c r="F72">
        <v>0.5</v>
      </c>
      <c r="G72">
        <v>0.33333333333333331</v>
      </c>
    </row>
    <row r="73" spans="1:7" x14ac:dyDescent="0.15">
      <c r="A73" t="str">
        <f>HYPERLINK("./new_k5/query_cmdrels_weight_analyze/0.5_0.4_0.1/au_259354.xlsx","au_259354")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HYPERLINK("./new_k5/query_cmdrels_weight_analyze/0.5_0.4_0.1/au_263378.xlsx","au_263378")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HYPERLINK("./new_k5/query_cmdrels_weight_analyze/0.5_0.4_0.1/au_264215.xlsx","au_264215")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HYPERLINK("./new_k5/query_cmdrels_weight_analyze/0.5_0.4_0.1/au_265176.xlsx","au_265176")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HYPERLINK("./new_k5/query_cmdrels_weight_analyze/0.5_0.4_0.1/au_275704.xlsx","au_275704")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HYPERLINK("./new_k5/query_cmdrels_weight_analyze/0.5_0.4_0.1/au_276669.xlsx","au_276669")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HYPERLINK("./new_k5/query_cmdrels_weight_analyze/0.5_0.4_0.1/au_277565.xlsx","au_277565")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HYPERLINK("./new_k5/query_cmdrels_weight_analyze/0.5_0.4_0.1/au_278403.xlsx","au_278403")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HYPERLINK("./new_k5/query_cmdrels_weight_analyze/0.5_0.4_0.1/au_28039.xlsx","au_28039")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HYPERLINK("./new_k5/query_cmdrels_weight_analyze/0.5_0.4_0.1/au_281509.xlsx","au_281509")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HYPERLINK("./new_k5/query_cmdrels_weight_analyze/0.5_0.4_0.1/au_282806.xlsx","au_282806")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HYPERLINK("./new_k5/query_cmdrels_weight_analyze/0.5_0.4_0.1/au_283559.xlsx","au_283559")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HYPERLINK("./new_k5/query_cmdrels_weight_analyze/0.5_0.4_0.1/au_285539.xlsx","au_285539")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HYPERLINK("./new_k5/query_cmdrels_weight_analyze/0.5_0.4_0.1/au_287532.xlsx","au_287532")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HYPERLINK("./new_k5/query_cmdrels_weight_analyze/0.5_0.4_0.1/au_294257.xlsx","au_294257")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HYPERLINK("./new_k5/query_cmdrels_weight_analyze/0.5_0.4_0.1/au_296155.xlsx","au_296155")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HYPERLINK("./new_k5/query_cmdrels_weight_analyze/0.5_0.4_0.1/au_299975.xlsx","au_299975")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HYPERLINK("./new_k5/query_cmdrels_weight_analyze/0.5_0.4_0.1/au_301096.xlsx","au_301096")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HYPERLINK("./new_k5/query_cmdrels_weight_analyze/0.5_0.4_0.1/au_303593.xlsx","au_303593")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HYPERLINK("./new_k5/query_cmdrels_weight_analyze/0.5_0.4_0.1/au_303849.xlsx","au_303849")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HYPERLINK("./new_k5/query_cmdrels_weight_analyze/0.5_0.4_0.1/au_307541.xlsx","au_307541")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HYPERLINK("./new_k5/query_cmdrels_weight_analyze/0.5_0.4_0.1/au_307688.xlsx","au_307688")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HYPERLINK("./new_k5/query_cmdrels_weight_analyze/0.5_0.4_0.1/au_309047.xlsx","au_309047")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HYPERLINK("./new_k5/query_cmdrels_weight_analyze/0.5_0.4_0.1/au_311558.xlsx","au_311558")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HYPERLINK("./new_k5/query_cmdrels_weight_analyze/0.5_0.4_0.1/au_318973.xlsx","au_318973")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HYPERLINK("./new_k5/query_cmdrels_weight_analyze/0.5_0.4_0.1/au_3205.xlsx","au_3205")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HYPERLINK("./new_k5/query_cmdrels_weight_analyze/0.5_0.4_0.1/au_323131.xlsx","au_323131")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HYPERLINK("./new_k5/query_cmdrels_weight_analyze/0.5_0.4_0.1/au_323392.xlsx","au_323392")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HYPERLINK("./new_k5/query_cmdrels_weight_analyze/0.5_0.4_0.1/au_325368.xlsx","au_325368")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HYPERLINK("./new_k5/query_cmdrels_weight_analyze/0.5_0.4_0.1/au_328162.xlsx","au_328162")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HYPERLINK("./new_k5/query_cmdrels_weight_analyze/0.5_0.4_0.1/au_330148.xlsx","au_330148")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HYPERLINK("./new_k5/query_cmdrels_weight_analyze/0.5_0.4_0.1/au_332315.xlsx","au_332315")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HYPERLINK("./new_k5/query_cmdrels_weight_analyze/0.5_0.4_0.1/au_334081.xlsx","au_334081")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HYPERLINK("./new_k5/query_cmdrels_weight_analyze/0.5_0.4_0.1/au_34077.xlsx","au_34077")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HYPERLINK("./new_k5/query_cmdrels_weight_analyze/0.5_0.4_0.1/au_341428.xlsx","au_341428")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HYPERLINK("./new_k5/query_cmdrels_weight_analyze/0.5_0.4_0.1/au_341584.xlsx","au_341584")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HYPERLINK("./new_k5/query_cmdrels_weight_analyze/0.5_0.4_0.1/au_346864.xlsx","au_346864")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HYPERLINK("./new_k5/query_cmdrels_weight_analyze/0.5_0.4_0.1/au_351765.xlsx","au_351765")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HYPERLINK("./new_k5/query_cmdrels_weight_analyze/0.5_0.4_0.1/au_35922.xlsx","au_35922")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HYPERLINK("./new_k5/query_cmdrels_weight_analyze/0.5_0.4_0.1/au_359856.xlsx","au_359856")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HYPERLINK("./new_k5/query_cmdrels_weight_analyze/0.5_0.4_0.1/au_360423.xlsx","au_360423")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HYPERLINK("./new_k5/query_cmdrels_weight_analyze/0.5_0.4_0.1/au_36287.xlsx","au_36287")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HYPERLINK("./new_k5/query_cmdrels_weight_analyze/0.5_0.4_0.1/au_366742.xlsx","au_366742")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HYPERLINK("./new_k5/query_cmdrels_weight_analyze/0.5_0.4_0.1/au_377937.xlsx","au_377937")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HYPERLINK("./new_k5/query_cmdrels_weight_analyze/0.5_0.4_0.1/au_383997.xlsx","au_383997")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HYPERLINK("./new_k5/query_cmdrels_weight_analyze/0.5_0.4_0.1/au_3883.xlsx","au_3883")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HYPERLINK("./new_k5/query_cmdrels_weight_analyze/0.5_0.4_0.1/au_396883.xlsx","au_396883")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HYPERLINK("./new_k5/query_cmdrels_weight_analyze/0.5_0.4_0.1/au_39760.xlsx","au_39760")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HYPERLINK("./new_k5/query_cmdrels_weight_analyze/0.5_0.4_0.1/au_398818.xlsx","au_398818")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HYPERLINK("./new_k5/query_cmdrels_weight_analyze/0.5_0.4_0.1/au_400807.xlsx","au_400807")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HYPERLINK("./new_k5/query_cmdrels_weight_analyze/0.5_0.4_0.1/au_408611.xlsx","au_408611")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HYPERLINK("./new_k5/query_cmdrels_weight_analyze/0.5_0.4_0.1/au_414737.xlsx","au_414737")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HYPERLINK("./new_k5/query_cmdrels_weight_analyze/0.5_0.4_0.1/au_420722.xlsx","au_420722")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HYPERLINK("./new_k5/query_cmdrels_weight_analyze/0.5_0.4_0.1/au_423942.xlsx","au_423942")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HYPERLINK("./new_k5/query_cmdrels_weight_analyze/0.5_0.4_0.1/au_430382.xlsx","au_430382")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HYPERLINK("./new_k5/query_cmdrels_weight_analyze/0.5_0.4_0.1/au_432836.xlsx","au_432836")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HYPERLINK("./new_k5/query_cmdrels_weight_analyze/0.5_0.4_0.1/au_440326.xlsx","au_440326")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HYPERLINK("./new_k5/query_cmdrels_weight_analyze/0.5_0.4_0.1/au_442914.xlsx","au_442914")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HYPERLINK("./new_k5/query_cmdrels_weight_analyze/0.5_0.4_0.1/au_443227.xlsx","au_443227")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</v>
      </c>
    </row>
    <row r="132" spans="1:7" x14ac:dyDescent="0.15">
      <c r="A132" t="str">
        <f>HYPERLINK("./new_k5/query_cmdrels_weight_analyze/0.5_0.4_0.1/au_44534.xlsx","au_44534")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HYPERLINK("./new_k5/query_cmdrels_weight_analyze/0.5_0.4_0.1/au_451805.xlsx","au_451805")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HYPERLINK("./new_k5/query_cmdrels_weight_analyze/0.5_0.4_0.1/au_464264.xlsx","au_464264")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HYPERLINK("./new_k5/query_cmdrels_weight_analyze/0.5_0.4_0.1/au_468808.xlsx","au_468808")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HYPERLINK("./new_k5/query_cmdrels_weight_analyze/0.5_0.4_0.1/au_469143.xlsx","au_469143")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HYPERLINK("./new_k5/query_cmdrels_weight_analyze/0.5_0.4_0.1/au_470237.xlsx","au_470237")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HYPERLINK("./new_k5/query_cmdrels_weight_analyze/0.5_0.4_0.1/au_473037.xlsx","au_473037")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HYPERLINK("./new_k5/query_cmdrels_weight_analyze/0.5_0.4_0.1/au_48362.xlsx","au_48362")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HYPERLINK("./new_k5/query_cmdrels_weight_analyze/0.5_0.4_0.1/au_488435.xlsx","au_488435")</f>
        <v>au_488435</v>
      </c>
      <c r="B140">
        <v>0</v>
      </c>
      <c r="C140">
        <v>0</v>
      </c>
      <c r="D140">
        <v>0.5</v>
      </c>
      <c r="E140">
        <v>0.33333333333333331</v>
      </c>
      <c r="F140">
        <v>0.5</v>
      </c>
      <c r="G140">
        <v>0.33333333333333331</v>
      </c>
    </row>
    <row r="141" spans="1:7" x14ac:dyDescent="0.15">
      <c r="A141" t="str">
        <f>HYPERLINK("./new_k5/query_cmdrels_weight_analyze/0.5_0.4_0.1/au_493826.xlsx","au_493826")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HYPERLINK("./new_k5/query_cmdrels_weight_analyze/0.5_0.4_0.1/au_502110.xlsx","au_502110")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HYPERLINK("./new_k5/query_cmdrels_weight_analyze/0.5_0.4_0.1/au_50344.xlsx","au_50344")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HYPERLINK("./new_k5/query_cmdrels_weight_analyze/0.5_0.4_0.1/au_511467.xlsx","au_511467")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HYPERLINK("./new_k5/query_cmdrels_weight_analyze/0.5_0.4_0.1/au_513046.xlsx","au_513046")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HYPERLINK("./new_k5/query_cmdrels_weight_analyze/0.5_0.4_0.1/au_517354.xlsx","au_517354")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HYPERLINK("./new_k5/query_cmdrels_weight_analyze/0.5_0.4_0.1/au_522431.xlsx","au_522431")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HYPERLINK("./new_k5/query_cmdrels_weight_analyze/0.5_0.4_0.1/au_52773.xlsx","au_52773")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HYPERLINK("./new_k5/query_cmdrels_weight_analyze/0.5_0.4_0.1/au_528411.xlsx","au_528411")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HYPERLINK("./new_k5/query_cmdrels_weight_analyze/0.5_0.4_0.1/au_53263.xlsx","au_53263")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HYPERLINK("./new_k5/query_cmdrels_weight_analyze/0.5_0.4_0.1/au_53444.xlsx","au_53444")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HYPERLINK("./new_k5/query_cmdrels_weight_analyze/0.5_0.4_0.1/au_538208.xlsx","au_538208")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HYPERLINK("./new_k5/query_cmdrels_weight_analyze/0.5_0.4_0.1/au_53822.xlsx","au_53822")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HYPERLINK("./new_k5/query_cmdrels_weight_analyze/0.5_0.4_0.1/au_539243.xlsx","au_539243")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HYPERLINK("./new_k5/query_cmdrels_weight_analyze/0.5_0.4_0.1/au_558280.xlsx","au_558280")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HYPERLINK("./new_k5/query_cmdrels_weight_analyze/0.5_0.4_0.1/au_558669.xlsx","au_558669")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HYPERLINK("./new_k5/query_cmdrels_weight_analyze/0.5_0.4_0.1/au_55868.xlsx","au_55868")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HYPERLINK("./new_k5/query_cmdrels_weight_analyze/0.5_0.4_0.1/au_561.xlsx","au_561")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HYPERLINK("./new_k5/query_cmdrels_weight_analyze/0.5_0.4_0.1/au_564567.xlsx","au_564567")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HYPERLINK("./new_k5/query_cmdrels_weight_analyze/0.5_0.4_0.1/au_57994.xlsx","au_57994")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HYPERLINK("./new_k5/query_cmdrels_weight_analyze/0.5_0.4_0.1/au_589210.xlsx","au_589210")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HYPERLINK("./new_k5/query_cmdrels_weight_analyze/0.5_0.4_0.1/au_5911.xlsx","au_5911")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HYPERLINK("./new_k5/query_cmdrels_weight_analyze/0.5_0.4_0.1/au_59356.xlsx","au_59356")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HYPERLINK("./new_k5/query_cmdrels_weight_analyze/0.5_0.4_0.1/au_609850.xlsx","au_609850")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HYPERLINK("./new_k5/query_cmdrels_weight_analyze/0.5_0.4_0.1/au_61408.xlsx","au_61408")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HYPERLINK("./new_k5/query_cmdrels_weight_analyze/0.5_0.4_0.1/au_617850.xlsx","au_617850")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HYPERLINK("./new_k5/query_cmdrels_weight_analyze/0.5_0.4_0.1/au_62073.xlsx","au_62073")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HYPERLINK("./new_k5/query_cmdrels_weight_analyze/0.5_0.4_0.1/au_620930.xlsx","au_620930")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HYPERLINK("./new_k5/query_cmdrels_weight_analyze/0.5_0.4_0.1/au_62492.xlsx","au_62492")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HYPERLINK("./new_k5/query_cmdrels_weight_analyze/0.5_0.4_0.1/au_626078.xlsx","au_626078")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HYPERLINK("./new_k5/query_cmdrels_weight_analyze/0.5_0.4_0.1/au_636944.xlsx","au_636944")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HYPERLINK("./new_k5/query_cmdrels_weight_analyze/0.5_0.4_0.1/au_648603.xlsx","au_648603")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HYPERLINK("./new_k5/query_cmdrels_weight_analyze/0.5_0.4_0.1/au_65331.xlsx","au_65331")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HYPERLINK("./new_k5/query_cmdrels_weight_analyze/0.5_0.4_0.1/au_66000.xlsx","au_66000")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HYPERLINK("./new_k5/query_cmdrels_weight_analyze/0.5_0.4_0.1/au_660846.xlsx","au_660846")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HYPERLINK("./new_k5/query_cmdrels_weight_analyze/0.5_0.4_0.1/au_662935.xlsx","au_662935")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HYPERLINK("./new_k5/query_cmdrels_weight_analyze/0.5_0.4_0.1/au_67663.xlsx","au_67663")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HYPERLINK("./new_k5/query_cmdrels_weight_analyze/0.5_0.4_0.1/au_68028.xlsx","au_68028")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HYPERLINK("./new_k5/query_cmdrels_weight_analyze/0.5_0.4_0.1/au_681312.xlsx","au_681312")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HYPERLINK("./new_k5/query_cmdrels_weight_analyze/0.5_0.4_0.1/au_686239.xlsx","au_686239")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HYPERLINK("./new_k5/query_cmdrels_weight_analyze/0.5_0.4_0.1/au_68809.xlsx","au_68809")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HYPERLINK("./new_k5/query_cmdrels_weight_analyze/0.5_0.4_0.1/au_69556.xlsx","au_69556")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HYPERLINK("./new_k5/query_cmdrels_weight_analyze/0.5_0.4_0.1/au_698993.xlsx","au_698993")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HYPERLINK("./new_k5/query_cmdrels_weight_analyze/0.5_0.4_0.1/au_707881.xlsx","au_707881")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HYPERLINK("./new_k5/query_cmdrels_weight_analyze/0.5_0.4_0.1/au_709594.xlsx","au_709594")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HYPERLINK("./new_k5/query_cmdrels_weight_analyze/0.5_0.4_0.1/au_71309.xlsx","au_71309")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HYPERLINK("./new_k5/query_cmdrels_weight_analyze/0.5_0.4_0.1/au_7138.xlsx","au_7138")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HYPERLINK("./new_k5/query_cmdrels_weight_analyze/0.5_0.4_0.1/au_72549.xlsx","au_72549")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HYPERLINK("./new_k5/query_cmdrels_weight_analyze/0.5_0.4_0.1/au_740805.xlsx","au_740805")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HYPERLINK("./new_k5/query_cmdrels_weight_analyze/0.5_0.4_0.1/au_760796.xlsx","au_760796")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HYPERLINK("./new_k5/query_cmdrels_weight_analyze/0.5_0.4_0.1/au_762846.xlsx","au_762846")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HYPERLINK("./new_k5/query_cmdrels_weight_analyze/0.5_0.4_0.1/au_767786.xlsx","au_767786")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HYPERLINK("./new_k5/query_cmdrels_weight_analyze/0.5_0.4_0.1/au_778906.xlsx","au_778906")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HYPERLINK("./new_k5/query_cmdrels_weight_analyze/0.5_0.4_0.1/au_818929.xlsx","au_818929")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HYPERLINK("./new_k5/query_cmdrels_weight_analyze/0.5_0.4_0.1/au_844876.xlsx","au_844876")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HYPERLINK("./new_k5/query_cmdrels_weight_analyze/0.5_0.4_0.1/au_85318.xlsx","au_85318")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HYPERLINK("./new_k5/query_cmdrels_weight_analyze/0.5_0.4_0.1/au_854332.xlsx","au_854332")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HYPERLINK("./new_k5/query_cmdrels_weight_analyze/0.5_0.4_0.1/au_854373.xlsx","au_854373")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HYPERLINK("./new_k5/query_cmdrels_weight_analyze/0.5_0.4_0.1/au_86843.xlsx","au_86843")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HYPERLINK("./new_k5/query_cmdrels_weight_analyze/0.5_0.4_0.1/au_88108.xlsx","au_88108")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0.25</v>
      </c>
    </row>
    <row r="201" spans="1:7" x14ac:dyDescent="0.15">
      <c r="A201" t="str">
        <f>HYPERLINK("./new_k5/query_cmdrels_weight_analyze/0.5_0.4_0.1/au_90214.xlsx","au_90214")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HYPERLINK("./new_k5/query_cmdrels_weight_analyze/0.5_0.4_0.1/au_90339.xlsx","au_90339")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HYPERLINK("./new_k5/query_cmdrels_weight_analyze/0.5_0.4_0.1/au_91286.xlsx","au_91286")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HYPERLINK("./new_k5/query_cmdrels_weight_analyze/0.5_0.4_0.1/au_9135.xlsx","au_9135")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HYPERLINK("./new_k5/query_cmdrels_weight_analyze/0.5_0.4_0.1/au_935569.xlsx","au_935569")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HYPERLINK("./new_k5/query_cmdrels_weight_analyze/0.5_0.4_0.1/au_97936.xlsx","au_97936")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HYPERLINK("./new_k5/query_cmdrels_weight_analyze/0.5_0.4_0.1/so_10235778.xlsx","so_10235778")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HYPERLINK("./new_k5/query_cmdrels_weight_analyze/0.5_0.4_0.1/so_1045910.xlsx","so_1045910")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HYPERLINK("./new_k5/query_cmdrels_weight_analyze/0.5_0.4_0.1/so_10557360.xlsx","so_10557360")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HYPERLINK("./new_k5/query_cmdrels_weight_analyze/0.5_0.4_0.1/so_1058047.xlsx","so_1058047")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HYPERLINK("./new_k5/query_cmdrels_weight_analyze/0.5_0.4_0.1/so_10829402.xlsx","so_10829402")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HYPERLINK("./new_k5/query_cmdrels_weight_analyze/0.5_0.4_0.1/so_1088098.xlsx","so_1088098")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HYPERLINK("./new_k5/query_cmdrels_weight_analyze/0.5_0.4_0.1/so_10990949.xlsx","so_10990949")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HYPERLINK("./new_k5/query_cmdrels_weight_analyze/0.5_0.4_0.1/so_11211705.xlsx","so_11211705")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HYPERLINK("./new_k5/query_cmdrels_weight_analyze/0.5_0.4_0.1/so_112932.xlsx","so_112932")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HYPERLINK("./new_k5/query_cmdrels_weight_analyze/0.5_0.4_0.1/so_11392189.xlsx","so_11392189")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0.25</v>
      </c>
    </row>
    <row r="217" spans="1:7" x14ac:dyDescent="0.15">
      <c r="A217" t="str">
        <f>HYPERLINK("./new_k5/query_cmdrels_weight_analyze/0.5_0.4_0.1/so_1183183.xlsx","so_1183183")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HYPERLINK("./new_k5/query_cmdrels_weight_analyze/0.5_0.4_0.1/so_1194882.xlsx","so_1194882")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HYPERLINK("./new_k5/query_cmdrels_weight_analyze/0.5_0.4_0.1/so_12120935.xlsx","so_12120935")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HYPERLINK("./new_k5/query_cmdrels_weight_analyze/0.5_0.4_0.1/so_12313384.xlsx","so_12313384")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HYPERLINK("./new_k5/query_cmdrels_weight_analyze/0.5_0.4_0.1/so_12392598.xlsx","so_12392598")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HYPERLINK("./new_k5/query_cmdrels_weight_analyze/0.5_0.4_0.1/so_1241801.xlsx","so_1241801")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HYPERLINK("./new_k5/query_cmdrels_weight_analyze/0.5_0.4_0.1/so_12522269.xlsx","so_12522269")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HYPERLINK("./new_k5/query_cmdrels_weight_analyze/0.5_0.4_0.1/so_1293907.xlsx","so_1293907")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HYPERLINK("./new_k5/query_cmdrels_weight_analyze/0.5_0.4_0.1/so_13428910.xlsx","so_13428910")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HYPERLINK("./new_k5/query_cmdrels_weight_analyze/0.5_0.4_0.1/so_135688.xlsx","so_135688")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HYPERLINK("./new_k5/query_cmdrels_weight_analyze/0.5_0.4_0.1/so_13778273.xlsx","so_13778273")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HYPERLINK("./new_k5/query_cmdrels_weight_analyze/0.5_0.4_0.1/so_1405611.xlsx","so_1405611")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HYPERLINK("./new_k5/query_cmdrels_weight_analyze/0.5_0.4_0.1/so_14300794.xlsx","so_14300794")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HYPERLINK("./new_k5/query_cmdrels_weight_analyze/0.5_0.4_0.1/so_143791.xlsx","so_143791")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HYPERLINK("./new_k5/query_cmdrels_weight_analyze/0.5_0.4_0.1/so_14750650.xlsx","so_14750650")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HYPERLINK("./new_k5/query_cmdrels_weight_analyze/0.5_0.4_0.1/so_14978411.xlsx","so_14978411")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HYPERLINK("./new_k5/query_cmdrels_weight_analyze/0.5_0.4_0.1/so_15236308.xlsx","so_15236308")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HYPERLINK("./new_k5/query_cmdrels_weight_analyze/0.5_0.4_0.1/so_15286947.xlsx","so_15286947")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HYPERLINK("./new_k5/query_cmdrels_weight_analyze/0.5_0.4_0.1/so_15402770.xlsx","so_15402770")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HYPERLINK("./new_k5/query_cmdrels_weight_analyze/0.5_0.4_0.1/so_1570262.xlsx","so_1570262")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HYPERLINK("./new_k5/query_cmdrels_weight_analyze/0.5_0.4_0.1/so_1583219.xlsx","so_1583219")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HYPERLINK("./new_k5/query_cmdrels_weight_analyze/0.5_0.4_0.1/so_15872543.xlsx","so_15872543")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HYPERLINK("./new_k5/query_cmdrels_weight_analyze/0.5_0.4_0.1/so_16038087.xlsx","so_16038087")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HYPERLINK("./new_k5/query_cmdrels_weight_analyze/0.5_0.4_0.1/so_16212656.xlsx","so_16212656")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HYPERLINK("./new_k5/query_cmdrels_weight_analyze/0.5_0.4_0.1/so_16575419.xlsx","so_16575419")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HYPERLINK("./new_k5/query_cmdrels_weight_analyze/0.5_0.4_0.1/so_17582768.xlsx","so_17582768")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HYPERLINK("./new_k5/query_cmdrels_weight_analyze/0.5_0.4_0.1/so_17607612.xlsx","so_17607612")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HYPERLINK("./new_k5/query_cmdrels_weight_analyze/0.5_0.4_0.1/so_17829785.xlsx","so_17829785")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HYPERLINK("./new_k5/query_cmdrels_weight_analyze/0.5_0.4_0.1/so_1839841.xlsx","so_1839841")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HYPERLINK("./new_k5/query_cmdrels_weight_analyze/0.5_0.4_0.1/so_18468716.xlsx","so_18468716")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HYPERLINK("./new_k5/query_cmdrels_weight_analyze/0.5_0.4_0.1/so_19196105.xlsx","so_19196105")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HYPERLINK("./new_k5/query_cmdrels_weight_analyze/0.5_0.4_0.1/so_19482123.xlsx","so_19482123")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HYPERLINK("./new_k5/query_cmdrels_weight_analyze/0.5_0.4_0.1/so_1975849.xlsx","so_1975849")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HYPERLINK("./new_k5/query_cmdrels_weight_analyze/0.5_0.4_0.1/so_212528.xlsx","so_212528")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HYPERLINK("./new_k5/query_cmdrels_weight_analyze/0.5_0.4_0.1/so_21620406.xlsx","so_21620406")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HYPERLINK("./new_k5/query_cmdrels_weight_analyze/0.5_0.4_0.1/so_23509348.xlsx","so_23509348")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HYPERLINK("./new_k5/query_cmdrels_weight_analyze/0.5_0.4_0.1/so_24058544.xlsx","so_24058544")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HYPERLINK("./new_k5/query_cmdrels_weight_analyze/0.5_0.4_0.1/so_24283097.xlsx","so_24283097")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HYPERLINK("./new_k5/query_cmdrels_weight_analyze/0.5_0.4_0.1/so_26256279.xlsx","so_26256279")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HYPERLINK("./new_k5/query_cmdrels_weight_analyze/0.5_0.4_0.1/so_26331651.xlsx","so_26331651")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HYPERLINK("./new_k5/query_cmdrels_weight_analyze/0.5_0.4_0.1/so_26988262.xlsx","so_26988262")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HYPERLINK("./new_k5/query_cmdrels_weight_analyze/0.5_0.4_0.1/so_27238411.xlsx","so_27238411")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HYPERLINK("./new_k5/query_cmdrels_weight_analyze/0.5_0.4_0.1/so_27943059.xlsx","so_27943059")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HYPERLINK("./new_k5/query_cmdrels_weight_analyze/0.5_0.4_0.1/so_28869004.xlsx","so_28869004")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HYPERLINK("./new_k5/query_cmdrels_weight_analyze/0.5_0.4_0.1/so_2973624.xlsx","so_2973624")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HYPERLINK("./new_k5/query_cmdrels_weight_analyze/0.5_0.4_0.1/so_30177455.xlsx","so_30177455")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0.25</v>
      </c>
    </row>
    <row r="263" spans="1:7" x14ac:dyDescent="0.15">
      <c r="A263" t="str">
        <f>HYPERLINK("./new_k5/query_cmdrels_weight_analyze/0.5_0.4_0.1/so_30251889.xlsx","so_30251889")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HYPERLINK("./new_k5/query_cmdrels_weight_analyze/0.5_0.4_0.1/so_305035.xlsx","so_305035")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HYPERLINK("./new_k5/query_cmdrels_weight_analyze/0.5_0.4_0.1/so_36249744.xlsx","so_36249744")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HYPERLINK("./new_k5/query_cmdrels_weight_analyze/0.5_0.4_0.1/so_3643848.xlsx","so_3643848")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HYPERLINK("./new_k5/query_cmdrels_weight_analyze/0.5_0.4_0.1/so_3667329.xlsx","so_3667329")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HYPERLINK("./new_k5/query_cmdrels_weight_analyze/0.5_0.4_0.1/so_369758.xlsx","so_369758")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HYPERLINK("./new_k5/query_cmdrels_weight_analyze/0.5_0.4_0.1/so_3756323.xlsx","so_3756323")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HYPERLINK("./new_k5/query_cmdrels_weight_analyze/0.5_0.4_0.1/so_3767267.xlsx","so_3767267")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HYPERLINK("./new_k5/query_cmdrels_weight_analyze/0.5_0.4_0.1/so_3833578.xlsx","so_3833578")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HYPERLINK("./new_k5/query_cmdrels_weight_analyze/0.5_0.4_0.1/so_3891076.xlsx","so_3891076")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HYPERLINK("./new_k5/query_cmdrels_weight_analyze/0.5_0.4_0.1/so_3963085.xlsx","so_3963085")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HYPERLINK("./new_k5/query_cmdrels_weight_analyze/0.5_0.4_0.1/so_4325216.xlsx","so_4325216")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HYPERLINK("./new_k5/query_cmdrels_weight_analyze/0.5_0.4_0.1/so_448005.xlsx","so_448005")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HYPERLINK("./new_k5/query_cmdrels_weight_analyze/0.5_0.4_0.1/so_4921879.xlsx","so_4921879")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HYPERLINK("./new_k5/query_cmdrels_weight_analyze/0.5_0.4_0.1/so_4922943.xlsx","so_4922943")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HYPERLINK("./new_k5/query_cmdrels_weight_analyze/0.5_0.4_0.1/so_5119946.xlsx","so_5119946")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HYPERLINK("./new_k5/query_cmdrels_weight_analyze/0.5_0.4_0.1/so_5164985.xlsx","so_5164985")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HYPERLINK("./new_k5/query_cmdrels_weight_analyze/0.5_0.4_0.1/so_5306153.xlsx","so_5306153")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HYPERLINK("./new_k5/query_cmdrels_weight_analyze/0.5_0.4_0.1/so_5566310.xlsx","so_5566310")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HYPERLINK("./new_k5/query_cmdrels_weight_analyze/0.5_0.4_0.1/so_5927369.xlsx","so_5927369")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HYPERLINK("./new_k5/query_cmdrels_weight_analyze/0.5_0.4_0.1/so_5947742.xlsx","so_5947742")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HYPERLINK("./new_k5/query_cmdrels_weight_analyze/0.5_0.4_0.1/so_614795.xlsx","so_614795")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HYPERLINK("./new_k5/query_cmdrels_weight_analyze/0.5_0.4_0.1/so_6207573.xlsx","so_6207573")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HYPERLINK("./new_k5/query_cmdrels_weight_analyze/0.5_0.4_0.1/so_6283167.xlsx","so_6283167")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HYPERLINK("./new_k5/query_cmdrels_weight_analyze/0.5_0.4_0.1/so_6329505.xlsx","so_6329505")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HYPERLINK("./new_k5/query_cmdrels_weight_analyze/0.5_0.4_0.1/so_6423532.xlsx","so_6423532")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HYPERLINK("./new_k5/query_cmdrels_weight_analyze/0.5_0.4_0.1/so_669438.xlsx","so_669438")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HYPERLINK("./new_k5/query_cmdrels_weight_analyze/0.5_0.4_0.1/so_7052875.xlsx","so_7052875")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HYPERLINK("./new_k5/query_cmdrels_weight_analyze/0.5_0.4_0.1/so_7221757.xlsx","so_7221757")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HYPERLINK("./new_k5/query_cmdrels_weight_analyze/0.5_0.4_0.1/so_750604.xlsx","so_750604")</f>
        <v>so_750604</v>
      </c>
      <c r="B292">
        <v>0</v>
      </c>
      <c r="C292">
        <v>0</v>
      </c>
      <c r="D292">
        <v>0.33333333333333331</v>
      </c>
      <c r="E292">
        <v>0.33333333333333331</v>
      </c>
      <c r="F292">
        <v>0.33333333333333331</v>
      </c>
      <c r="G292">
        <v>0.33333333333333331</v>
      </c>
    </row>
    <row r="293" spans="1:7" x14ac:dyDescent="0.15">
      <c r="A293" t="str">
        <f>HYPERLINK("./new_k5/query_cmdrels_weight_analyze/0.5_0.4_0.1/so_7575267.xlsx","so_7575267")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HYPERLINK("./new_k5/query_cmdrels_weight_analyze/0.5_0.4_0.1/so_7698488.xlsx","so_7698488")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HYPERLINK("./new_k5/query_cmdrels_weight_analyze/0.5_0.4_0.1/so_801095.xlsx","so_801095")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HYPERLINK("./new_k5/query_cmdrels_weight_analyze/0.5_0.4_0.1/so_8249705.xlsx","so_8249705")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HYPERLINK("./new_k5/query_cmdrels_weight_analyze/0.5_0.4_0.1/so_8423541.xlsx","so_8423541")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HYPERLINK("./new_k5/query_cmdrels_weight_analyze/0.5_0.4_0.1/so_8654051.xlsx","so_8654051")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HYPERLINK("./new_k5/query_cmdrels_weight_analyze/0.5_0.4_0.1/so_890262.xlsx","so_890262")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HYPERLINK("./new_k5/query_cmdrels_weight_analyze/0.5_0.4_0.1/so_893585.xlsx","so_893585")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HYPERLINK("./new_k5/query_cmdrels_weight_analyze/0.5_0.4_0.1/so_9223460.xlsx","so_9223460")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HYPERLINK("./new_k5/query_cmdrels_weight_analyze/0.5_0.4_0.1/so_9245638.xlsx","so_9245638")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HYPERLINK("./new_k5/query_cmdrels_weight_analyze/0.5_0.4_0.1/so_9304953.xlsx","so_9304953")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HYPERLINK("./new_k5/query_cmdrels_weight_analyze/0.5_0.4_0.1/so_9361816.xlsx","so_9361816")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HYPERLINK("./new_k5/query_cmdrels_weight_analyze/0.5_0.4_0.1/su_116617.xlsx","su_116617")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HYPERLINK("./new_k5/query_cmdrels_weight_analyze/0.5_0.4_0.1/su_120045.xlsx","su_120045")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HYPERLINK("./new_k5/query_cmdrels_weight_analyze/0.5_0.4_0.1/su_127863.xlsx","su_127863")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HYPERLINK("./new_k5/query_cmdrels_weight_analyze/0.5_0.4_0.1/su_135498.xlsx","su_135498")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HYPERLINK("./new_k5/query_cmdrels_weight_analyze/0.5_0.4_0.1/su_147027.xlsx","su_147027")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HYPERLINK("./new_k5/query_cmdrels_weight_analyze/0.5_0.4_0.1/su_151911.xlsx","su_151911")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HYPERLINK("./new_k5/query_cmdrels_weight_analyze/0.5_0.4_0.1/su_153415.xlsx","su_153415")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HYPERLINK("./new_k5/query_cmdrels_weight_analyze/0.5_0.4_0.1/su_156189.xlsx","su_156189")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HYPERLINK("./new_k5/query_cmdrels_weight_analyze/0.5_0.4_0.1/su_161531.xlsx","su_161531")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HYPERLINK("./new_k5/query_cmdrels_weight_analyze/0.5_0.4_0.1/su_204209.xlsx","su_204209")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HYPERLINK("./new_k5/query_cmdrels_weight_analyze/0.5_0.4_0.1/su_214390.xlsx","su_214390")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HYPERLINK("./new_k5/query_cmdrels_weight_analyze/0.5_0.4_0.1/su_215483.xlsx","su_215483")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HYPERLINK("./new_k5/query_cmdrels_weight_analyze/0.5_0.4_0.1/su_215504.xlsx","su_215504")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HYPERLINK("./new_k5/query_cmdrels_weight_analyze/0.5_0.4_0.1/su_227385.xlsx","su_227385")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HYPERLINK("./new_k5/query_cmdrels_weight_analyze/0.5_0.4_0.1/su_273254.xlsx","su_273254")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HYPERLINK("./new_k5/query_cmdrels_weight_analyze/0.5_0.4_0.1/su_294161.xlsx","su_294161")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HYPERLINK("./new_k5/query_cmdrels_weight_analyze/0.5_0.4_0.1/su_302396.xlsx","su_302396")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HYPERLINK("./new_k5/query_cmdrels_weight_analyze/0.5_0.4_0.1/su_303981.xlsx","su_303981")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HYPERLINK("./new_k5/query_cmdrels_weight_analyze/0.5_0.4_0.1/su_305128.xlsx","su_305128")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HYPERLINK("./new_k5/query_cmdrels_weight_analyze/0.5_0.4_0.1/su_31512.xlsx","su_31512")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HYPERLINK("./new_k5/query_cmdrels_weight_analyze/0.5_0.4_0.1/su_380520.xlsx","su_380520")</f>
        <v>su_380520</v>
      </c>
      <c r="B325">
        <v>1</v>
      </c>
      <c r="C325">
        <v>0</v>
      </c>
      <c r="D325">
        <v>1</v>
      </c>
      <c r="E325">
        <v>0.33333333333333331</v>
      </c>
      <c r="F325">
        <v>1</v>
      </c>
      <c r="G325">
        <v>0.33333333333333331</v>
      </c>
    </row>
    <row r="326" spans="1:7" x14ac:dyDescent="0.15">
      <c r="A326" t="str">
        <f>HYPERLINK("./new_k5/query_cmdrels_weight_analyze/0.5_0.4_0.1/su_38981.xlsx","su_38981")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HYPERLINK("./new_k5/query_cmdrels_weight_analyze/0.5_0.4_0.1/su_437330.xlsx","su_437330")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HYPERLINK("./new_k5/query_cmdrels_weight_analyze/0.5_0.4_0.1/su_441379.xlsx","su_441379")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HYPERLINK("./new_k5/query_cmdrels_weight_analyze/0.5_0.4_0.1/su_462788.xlsx","su_462788")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HYPERLINK("./new_k5/query_cmdrels_weight_analyze/0.5_0.4_0.1/su_626606.xlsx","su_626606")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HYPERLINK("./new_k5/query_cmdrels_weight_analyze/0.5_0.4_0.1/su_634469.xlsx","su_634469")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HYPERLINK("./new_k5/query_cmdrels_weight_analyze/0.5_0.4_0.1/su_638616.xlsx","su_638616")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HYPERLINK("./new_k5/query_cmdrels_weight_analyze/0.5_0.4_0.1/su_678113.xlsx","su_678113")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HYPERLINK("./new_k5/query_cmdrels_weight_analyze/0.5_0.4_0.1/su_686394.xlsx","su_686394")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HYPERLINK("./new_k5/query_cmdrels_weight_analyze/0.5_0.4_0.1/su_716795.xlsx","su_716795")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HYPERLINK("./new_k5/query_cmdrels_weight_analyze/0.5_0.4_0.1/su_758463.xlsx","su_758463")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HYPERLINK("./new_k5/query_cmdrels_weight_analyze/0.5_0.4_0.1/su_766437.xlsx","su_766437")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HYPERLINK("./new_k5/query_cmdrels_weight_analyze/0.5_0.4_0.1/su_904001.xlsx","su_904001")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HYPERLINK("./new_k5/query_cmdrels_weight_analyze/0.5_0.4_0.1/ul_100959.xlsx","ul_100959")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HYPERLINK("./new_k5/query_cmdrels_weight_analyze/0.5_0.4_0.1/ul_101073.xlsx","ul_101073")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HYPERLINK("./new_k5/query_cmdrels_weight_analyze/0.5_0.4_0.1/ul_101237.xlsx","ul_101237")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HYPERLINK("./new_k5/query_cmdrels_weight_analyze/0.5_0.4_0.1/ul_102752.xlsx","ul_102752")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HYPERLINK("./new_k5/query_cmdrels_weight_analyze/0.5_0.4_0.1/ul_108174.xlsx","ul_108174")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HYPERLINK("./new_k5/query_cmdrels_weight_analyze/0.5_0.4_0.1/ul_109536.xlsx","ul_109536")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HYPERLINK("./new_k5/query_cmdrels_weight_analyze/0.5_0.4_0.1/ul_112050.xlsx","ul_112050")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HYPERLINK("./new_k5/query_cmdrels_weight_analyze/0.5_0.4_0.1/ul_116070.xlsx","ul_116070")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HYPERLINK("./new_k5/query_cmdrels_weight_analyze/0.5_0.4_0.1/ul_11851.xlsx","ul_11851")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HYPERLINK("./new_k5/query_cmdrels_weight_analyze/0.5_0.4_0.1/ul_119126.xlsx","ul_119126")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HYPERLINK("./new_k5/query_cmdrels_weight_analyze/0.5_0.4_0.1/ul_121718.xlsx","ul_121718")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HYPERLINK("./new_k5/query_cmdrels_weight_analyze/0.5_0.4_0.1/ul_12227.xlsx","ul_12227")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HYPERLINK("./new_k5/query_cmdrels_weight_analyze/0.5_0.4_0.1/ul_12453.xlsx","ul_12453")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HYPERLINK("./new_k5/query_cmdrels_weight_analyze/0.5_0.4_0.1/ul_12535.xlsx","ul_12535")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HYPERLINK("./new_k5/query_cmdrels_weight_analyze/0.5_0.4_0.1/ul_127066.xlsx","ul_127066")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HYPERLINK("./new_k5/query_cmdrels_weight_analyze/0.5_0.4_0.1/ul_128953.xlsx","ul_128953")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HYPERLINK("./new_k5/query_cmdrels_weight_analyze/0.5_0.4_0.1/ul_134829.xlsx","ul_134829")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HYPERLINK("./new_k5/query_cmdrels_weight_analyze/0.5_0.4_0.1/ul_136371.xlsx","ul_136371")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HYPERLINK("./new_k5/query_cmdrels_weight_analyze/0.5_0.4_0.1/ul_136884.xlsx","ul_136884")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HYPERLINK("./new_k5/query_cmdrels_weight_analyze/0.5_0.4_0.1/ul_138398.xlsx","ul_138398")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HYPERLINK("./new_k5/query_cmdrels_weight_analyze/0.5_0.4_0.1/ul_139271.xlsx","ul_139271")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HYPERLINK("./new_k5/query_cmdrels_weight_analyze/0.5_0.4_0.1/ul_140482.xlsx","ul_140482")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HYPERLINK("./new_k5/query_cmdrels_weight_analyze/0.5_0.4_0.1/ul_14191.xlsx","ul_14191")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HYPERLINK("./new_k5/query_cmdrels_weight_analyze/0.5_0.4_0.1/ul_145929.xlsx","ul_145929")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HYPERLINK("./new_k5/query_cmdrels_weight_analyze/0.5_0.4_0.1/ul_148985.xlsx","ul_148985")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HYPERLINK("./new_k5/query_cmdrels_weight_analyze/0.5_0.4_0.1/ul_15405.xlsx","ul_15405")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HYPERLINK("./new_k5/query_cmdrels_weight_analyze/0.5_0.4_0.1/ul_155551.xlsx","ul_155551")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HYPERLINK("./new_k5/query_cmdrels_weight_analyze/0.5_0.4_0.1/ul_159672.xlsx","ul_159672")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HYPERLINK("./new_k5/query_cmdrels_weight_analyze/0.5_0.4_0.1/ul_163845.xlsx","ul_163845")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HYPERLINK("./new_k5/query_cmdrels_weight_analyze/0.5_0.4_0.1/ul_16407.xlsx","ul_16407")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HYPERLINK("./new_k5/query_cmdrels_weight_analyze/0.5_0.4_0.1/ul_166558.xlsx","ul_166558")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HYPERLINK("./new_k5/query_cmdrels_weight_analyze/0.5_0.4_0.1/ul_171314.xlsx","ul_171314")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HYPERLINK("./new_k5/query_cmdrels_weight_analyze/0.5_0.4_0.1/ul_182032.xlsx","ul_182032")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HYPERLINK("./new_k5/query_cmdrels_weight_analyze/0.5_0.4_0.1/ul_19344.xlsx","ul_19344")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HYPERLINK("./new_k5/query_cmdrels_weight_analyze/0.5_0.4_0.1/ul_19369.xlsx","ul_19369")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HYPERLINK("./new_k5/query_cmdrels_weight_analyze/0.5_0.4_0.1/ul_19485.xlsx","ul_19485")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HYPERLINK("./new_k5/query_cmdrels_weight_analyze/0.5_0.4_0.1/ul_20370.xlsx","ul_20370")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HYPERLINK("./new_k5/query_cmdrels_weight_analyze/0.5_0.4_0.1/ul_211817.xlsx","ul_211817")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HYPERLINK("./new_k5/query_cmdrels_weight_analyze/0.5_0.4_0.1/ul_212925.xlsx","ul_212925")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HYPERLINK("./new_k5/query_cmdrels_weight_analyze/0.5_0.4_0.1/ul_21471.xlsx","ul_21471")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HYPERLINK("./new_k5/query_cmdrels_weight_analyze/0.5_0.4_0.1/ul_22545.xlsx","ul_22545")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HYPERLINK("./new_k5/query_cmdrels_weight_analyze/0.5_0.4_0.1/ul_230481.xlsx","ul_230481")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HYPERLINK("./new_k5/query_cmdrels_weight_analyze/0.5_0.4_0.1/ul_230673.xlsx","ul_230673")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HYPERLINK("./new_k5/query_cmdrels_weight_analyze/0.5_0.4_0.1/ul_230800.xlsx","ul_230800")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HYPERLINK("./new_k5/query_cmdrels_weight_analyze/0.5_0.4_0.1/ul_232384.xlsx","ul_232384")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HYPERLINK("./new_k5/query_cmdrels_weight_analyze/0.5_0.4_0.1/ul_24441.xlsx","ul_24441")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HYPERLINK("./new_k5/query_cmdrels_weight_analyze/0.5_0.4_0.1/ul_246535.xlsx","ul_246535")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HYPERLINK("./new_k5/query_cmdrels_weight_analyze/0.5_0.4_0.1/ul_259791.xlsx","ul_259791")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HYPERLINK("./new_k5/query_cmdrels_weight_analyze/0.5_0.4_0.1/ul_273971.xlsx","ul_273971")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HYPERLINK("./new_k5/query_cmdrels_weight_analyze/0.5_0.4_0.1/ul_28553.xlsx","ul_28553")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HYPERLINK("./new_k5/query_cmdrels_weight_analyze/0.5_0.4_0.1/ul_288521.xlsx","ul_288521")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HYPERLINK("./new_k5/query_cmdrels_weight_analyze/0.5_0.4_0.1/ul_32290.xlsx","ul_32290")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HYPERLINK("./new_k5/query_cmdrels_weight_analyze/0.5_0.4_0.1/ul_328882.xlsx","ul_328882")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HYPERLINK("./new_k5/query_cmdrels_weight_analyze/0.5_0.4_0.1/ul_35131.xlsx","ul_35131")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HYPERLINK("./new_k5/query_cmdrels_weight_analyze/0.5_0.4_0.1/ul_35333.xlsx","ul_35333")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HYPERLINK("./new_k5/query_cmdrels_weight_analyze/0.5_0.4_0.1/ul_35711.xlsx","ul_35711")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HYPERLINK("./new_k5/query_cmdrels_weight_analyze/0.5_0.4_0.1/ul_3575.xlsx","ul_3575")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0.25</v>
      </c>
    </row>
    <row r="396" spans="1:7" x14ac:dyDescent="0.15">
      <c r="A396" t="str">
        <f>HYPERLINK("./new_k5/query_cmdrels_weight_analyze/0.5_0.4_0.1/ul_35832.xlsx","ul_35832")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HYPERLINK("./new_k5/query_cmdrels_weight_analyze/0.5_0.4_0.1/ul_370318.xlsx","ul_370318")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HYPERLINK("./new_k5/query_cmdrels_weight_analyze/0.5_0.4_0.1/ul_37329.xlsx","ul_37329")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HYPERLINK("./new_k5/query_cmdrels_weight_analyze/0.5_0.4_0.1/ul_38209.xlsx","ul_38209")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HYPERLINK("./new_k5/query_cmdrels_weight_analyze/0.5_0.4_0.1/ul_41246.xlsx","ul_41246")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HYPERLINK("./new_k5/query_cmdrels_weight_analyze/0.5_0.4_0.1/ul_41362.xlsx","ul_41362")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HYPERLINK("./new_k5/query_cmdrels_weight_analyze/0.5_0.4_0.1/ul_48200.xlsx","ul_48200")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HYPERLINK("./new_k5/query_cmdrels_weight_analyze/0.5_0.4_0.1/ul_50098.xlsx","ul_50098")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HYPERLINK("./new_k5/query_cmdrels_weight_analyze/0.5_0.4_0.1/ul_50785.xlsx","ul_50785")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HYPERLINK("./new_k5/query_cmdrels_weight_analyze/0.5_0.4_0.1/ul_5085.xlsx","ul_5085")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HYPERLINK("./new_k5/query_cmdrels_weight_analyze/0.5_0.4_0.1/ul_53737.xlsx","ul_53737")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HYPERLINK("./new_k5/query_cmdrels_weight_analyze/0.5_0.4_0.1/ul_55125.xlsx","ul_55125")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HYPERLINK("./new_k5/query_cmdrels_weight_analyze/0.5_0.4_0.1/ul_56453.xlsx","ul_56453")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HYPERLINK("./new_k5/query_cmdrels_weight_analyze/0.5_0.4_0.1/ul_63648.xlsx","ul_63648")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HYPERLINK("./new_k5/query_cmdrels_weight_analyze/0.5_0.4_0.1/ul_6402.xlsx","ul_6402")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HYPERLINK("./new_k5/query_cmdrels_weight_analyze/0.5_0.4_0.1/ul_65106.xlsx","ul_65106")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HYPERLINK("./new_k5/query_cmdrels_weight_analyze/0.5_0.4_0.1/ul_65932.xlsx","ul_65932")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HYPERLINK("./new_k5/query_cmdrels_weight_analyze/0.5_0.4_0.1/ul_6596.xlsx","ul_6596")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HYPERLINK("./new_k5/query_cmdrels_weight_analyze/0.5_0.4_0.1/ul_67503.xlsx","ul_67503")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HYPERLINK("./new_k5/query_cmdrels_weight_analyze/0.5_0.4_0.1/ul_67592.xlsx","ul_67592")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HYPERLINK("./new_k5/query_cmdrels_weight_analyze/0.5_0.4_0.1/ul_70581.xlsx","ul_70581")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HYPERLINK("./new_k5/query_cmdrels_weight_analyze/0.5_0.4_0.1/ul_70614.xlsx","ul_70614")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HYPERLINK("./new_k5/query_cmdrels_weight_analyze/0.5_0.4_0.1/ul_71465.xlsx","ul_71465")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HYPERLINK("./new_k5/query_cmdrels_weight_analyze/0.5_0.4_0.1/ul_7226.xlsx","ul_7226")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HYPERLINK("./new_k5/query_cmdrels_weight_analyze/0.5_0.4_0.1/ul_78182.xlsx","ul_78182")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HYPERLINK("./new_k5/query_cmdrels_weight_analyze/0.5_0.4_0.1/ul_79678.xlsx","ul_79678")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HYPERLINK("./new_k5/query_cmdrels_weight_analyze/0.5_0.4_0.1/ul_79702.xlsx","ul_79702")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HYPERLINK("./new_k5/query_cmdrels_weight_analyze/0.5_0.4_0.1/ul_83593.xlsx","ul_83593")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HYPERLINK("./new_k5/query_cmdrels_weight_analyze/0.5_0.4_0.1/ul_84381.xlsx","ul_84381")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HYPERLINK("./new_k5/query_cmdrels_weight_analyze/0.5_0.4_0.1/ul_85180.xlsx","ul_85180")</f>
        <v>ul_85180</v>
      </c>
      <c r="B425">
        <v>0</v>
      </c>
      <c r="C425">
        <v>1</v>
      </c>
      <c r="D425">
        <v>0.5</v>
      </c>
      <c r="E425">
        <v>1</v>
      </c>
      <c r="F425">
        <v>0.5</v>
      </c>
      <c r="G425">
        <v>1</v>
      </c>
    </row>
    <row r="426" spans="1:7" x14ac:dyDescent="0.15">
      <c r="A426" t="str">
        <f>HYPERLINK("./new_k5/query_cmdrels_weight_analyze/0.5_0.4_0.1/ul_86071.xlsx","ul_86071")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HYPERLINK("./new_k5/query_cmdrels_weight_analyze/0.5_0.4_0.1/ul_86729.xlsx","ul_86729")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HYPERLINK("./new_k5/query_cmdrels_weight_analyze/0.5_0.4_0.1/ul_88824.xlsx","ul_88824")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HYPERLINK("./new_k5/query_cmdrels_weight_analyze/0.5_0.4_0.1/ul_8945.xlsx","ul_8945")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HYPERLINK("./new_k5/query_cmdrels_weight_analyze/0.5_0.4_0.1/ul_89933.xlsx","ul_89933")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HYPERLINK("./new_k5/query_cmdrels_weight_analyze/0.5_0.4_0.1/ul_91297.xlsx","ul_91297")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HYPERLINK("./new_k5/query_cmdrels_weight_analyze/0.5_0.4_0.1/ul_9252.xlsx","ul_9252")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HYPERLINK("./new_k5/query_cmdrels_weight_analyze/0.5_0.4_0.1/ul_92560.xlsx","ul_92560")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HYPERLINK("./new_k5/query_cmdrels_weight_analyze/0.5_0.4_0.1/ul_92799.xlsx","ul_92799")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HYPERLINK("./new_k5/query_cmdrels_weight_analyze/0.5_0.4_0.1/ul_93139.xlsx","ul_93139")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HYPERLINK("./new_k5/query_cmdrels_weight_analyze/0.5_0.4_0.1/ul_98461.xlsx","ul_98461")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HYPERLINK("./new_k5/query_cmdrels_weight_analyze/0.6_0.1_0.3/au_102733.xlsx","au_102733")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HYPERLINK("./new_k5/query_cmdrels_weight_analyze/0.6_0.1_0.3/au_1029436.xlsx","au_1029436")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HYPERLINK("./new_k5/query_cmdrels_weight_analyze/0.6_0.1_0.3/au_1029502.xlsx","au_1029502")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HYPERLINK("./new_k5/query_cmdrels_weight_analyze/0.6_0.1_0.3/au_1029531.xlsx","au_1029531")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HYPERLINK("./new_k5/query_cmdrels_weight_analyze/0.6_0.1_0.3/au_104542.xlsx","au_104542")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HYPERLINK("./new_k5/query_cmdrels_weight_analyze/0.6_0.1_0.3/au_109070.xlsx","au_109070")</f>
        <v>au_109070</v>
      </c>
      <c r="B8">
        <v>0</v>
      </c>
      <c r="C8">
        <v>0</v>
      </c>
      <c r="D8">
        <v>0.5</v>
      </c>
      <c r="E8">
        <v>0.33333333333333331</v>
      </c>
      <c r="F8">
        <v>0.5</v>
      </c>
      <c r="G8">
        <v>0.33333333333333331</v>
      </c>
    </row>
    <row r="9" spans="1:7" x14ac:dyDescent="0.15">
      <c r="A9" t="str">
        <f>HYPERLINK("./new_k5/query_cmdrels_weight_analyze/0.6_0.1_0.3/au_109381.xlsx","au_109381")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HYPERLINK("./new_k5/query_cmdrels_weight_analyze/0.6_0.1_0.3/au_110477.xlsx","au_110477")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HYPERLINK("./new_k5/query_cmdrels_weight_analyze/0.6_0.1_0.3/au_111678.xlsx","au_111678")</f>
        <v>au_111678</v>
      </c>
      <c r="B11">
        <v>0</v>
      </c>
      <c r="C11">
        <v>0</v>
      </c>
      <c r="D11">
        <v>0.33333333333333331</v>
      </c>
      <c r="E11">
        <v>0.33333333333333331</v>
      </c>
      <c r="F11">
        <v>0.33333333333333331</v>
      </c>
      <c r="G11">
        <v>0.33333333333333331</v>
      </c>
    </row>
    <row r="12" spans="1:7" x14ac:dyDescent="0.15">
      <c r="A12" t="str">
        <f>HYPERLINK("./new_k5/query_cmdrels_weight_analyze/0.6_0.1_0.3/au_112512.xlsx","au_112512")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HYPERLINK("./new_k5/query_cmdrels_weight_analyze/0.6_0.1_0.3/au_115369.xlsx","au_115369")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HYPERLINK("./new_k5/query_cmdrels_weight_analyze/0.6_0.1_0.3/au_11789.xlsx","au_11789")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HYPERLINK("./new_k5/query_cmdrels_weight_analyze/0.6_0.1_0.3/au_117950.xlsx","au_117950")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HYPERLINK("./new_k5/query_cmdrels_weight_analyze/0.6_0.1_0.3/au_122113.xlsx","au_122113")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HYPERLINK("./new_k5/query_cmdrels_weight_analyze/0.6_0.1_0.3/au_123798.xlsx","au_123798")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HYPERLINK("./new_k5/query_cmdrels_weight_analyze/0.6_0.1_0.3/au_125257.xlsx","au_125257")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HYPERLINK("./new_k5/query_cmdrels_weight_analyze/0.6_0.1_0.3/au_126153.xlsx","au_126153")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HYPERLINK("./new_k5/query_cmdrels_weight_analyze/0.6_0.1_0.3/au_127326.xlsx","au_127326")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HYPERLINK("./new_k5/query_cmdrels_weight_analyze/0.6_0.1_0.3/au_128463.xlsx","au_128463")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HYPERLINK("./new_k5/query_cmdrels_weight_analyze/0.6_0.1_0.3/au_130393.xlsx","au_130393")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HYPERLINK("./new_k5/query_cmdrels_weight_analyze/0.6_0.1_0.3/au_131570.xlsx","au_131570")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HYPERLINK("./new_k5/query_cmdrels_weight_analyze/0.6_0.1_0.3/au_133318.xlsx","au_133318")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HYPERLINK("./new_k5/query_cmdrels_weight_analyze/0.6_0.1_0.3/au_133343.xlsx","au_133343")</f>
        <v>au_133343</v>
      </c>
      <c r="B25">
        <v>0</v>
      </c>
      <c r="C25">
        <v>0</v>
      </c>
      <c r="D25">
        <v>0</v>
      </c>
      <c r="E25">
        <v>0.5</v>
      </c>
      <c r="F25">
        <v>0</v>
      </c>
      <c r="G25">
        <v>0.5</v>
      </c>
    </row>
    <row r="26" spans="1:7" x14ac:dyDescent="0.15">
      <c r="A26" t="str">
        <f>HYPERLINK("./new_k5/query_cmdrels_weight_analyze/0.6_0.1_0.3/au_133389.xlsx","au_133389")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HYPERLINK("./new_k5/query_cmdrels_weight_analyze/0.6_0.1_0.3/au_141277.xlsx","au_141277")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HYPERLINK("./new_k5/query_cmdrels_weight_analyze/0.6_0.1_0.3/au_143819.xlsx","au_143819")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HYPERLINK("./new_k5/query_cmdrels_weight_analyze/0.6_0.1_0.3/au_145935.xlsx","au_145935")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HYPERLINK("./new_k5/query_cmdrels_weight_analyze/0.6_0.1_0.3/au_147241.xlsx","au_147241")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HYPERLINK("./new_k5/query_cmdrels_weight_analyze/0.6_0.1_0.3/au_147800.xlsx","au_147800")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HYPERLINK("./new_k5/query_cmdrels_weight_analyze/0.6_0.1_0.3/au_148321.xlsx","au_148321")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HYPERLINK("./new_k5/query_cmdrels_weight_analyze/0.6_0.1_0.3/au_148638.xlsx","au_148638")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HYPERLINK("./new_k5/query_cmdrels_weight_analyze/0.6_0.1_0.3/au_151049.xlsx","au_151049")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HYPERLINK("./new_k5/query_cmdrels_weight_analyze/0.6_0.1_0.3/au_151941.xlsx","au_151941")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HYPERLINK("./new_k5/query_cmdrels_weight_analyze/0.6_0.1_0.3/au_152297.xlsx","au_152297")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HYPERLINK("./new_k5/query_cmdrels_weight_analyze/0.6_0.1_0.3/au_153976.xlsx","au_153976")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HYPERLINK("./new_k5/query_cmdrels_weight_analyze/0.6_0.1_0.3/au_154431.xlsx","au_154431")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HYPERLINK("./new_k5/query_cmdrels_weight_analyze/0.6_0.1_0.3/au_159708.xlsx","au_159708")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HYPERLINK("./new_k5/query_cmdrels_weight_analyze/0.6_0.1_0.3/au_160869.xlsx","au_160869")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HYPERLINK("./new_k5/query_cmdrels_weight_analyze/0.6_0.1_0.3/au_161313.xlsx","au_161313")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HYPERLINK("./new_k5/query_cmdrels_weight_analyze/0.6_0.1_0.3/au_162075.xlsx","au_162075")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HYPERLINK("./new_k5/query_cmdrels_weight_analyze/0.6_0.1_0.3/au_16277.xlsx","au_16277")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HYPERLINK("./new_k5/query_cmdrels_weight_analyze/0.6_0.1_0.3/au_163155.xlsx","au_163155")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HYPERLINK("./new_k5/query_cmdrels_weight_analyze/0.6_0.1_0.3/au_164473.xlsx","au_164473")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HYPERLINK("./new_k5/query_cmdrels_weight_analyze/0.6_0.1_0.3/au_16584.xlsx","au_16584")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HYPERLINK("./new_k5/query_cmdrels_weight_analyze/0.6_0.1_0.3/au_166420.xlsx","au_166420")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HYPERLINK("./new_k5/query_cmdrels_weight_analyze/0.6_0.1_0.3/au_169473.xlsx","au_169473")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HYPERLINK("./new_k5/query_cmdrels_weight_analyze/0.6_0.1_0.3/au_169516.xlsx","au_169516")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HYPERLINK("./new_k5/query_cmdrels_weight_analyze/0.6_0.1_0.3/au_174292.xlsx","au_174292")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HYPERLINK("./new_k5/query_cmdrels_weight_analyze/0.6_0.1_0.3/au_178481.xlsx","au_178481")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HYPERLINK("./new_k5/query_cmdrels_weight_analyze/0.6_0.1_0.3/au_180925.xlsx","au_180925")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HYPERLINK("./new_k5/query_cmdrels_weight_analyze/0.6_0.1_0.3/au_187888.xlsx","au_187888")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HYPERLINK("./new_k5/query_cmdrels_weight_analyze/0.6_0.1_0.3/au_191390.xlsx","au_191390")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HYPERLINK("./new_k5/query_cmdrels_weight_analyze/0.6_0.1_0.3/au_192798.xlsx","au_192798")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HYPERLINK("./new_k5/query_cmdrels_weight_analyze/0.6_0.1_0.3/au_201775.xlsx","au_201775")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HYPERLINK("./new_k5/query_cmdrels_weight_analyze/0.6_0.1_0.3/au_204166.xlsx","au_204166")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HYPERLINK("./new_k5/query_cmdrels_weight_analyze/0.6_0.1_0.3/au_207447.xlsx","au_207447")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HYPERLINK("./new_k5/query_cmdrels_weight_analyze/0.6_0.1_0.3/au_210680.xlsx","au_210680")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HYPERLINK("./new_k5/query_cmdrels_weight_analyze/0.6_0.1_0.3/au_214246.xlsx","au_214246")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HYPERLINK("./new_k5/query_cmdrels_weight_analyze/0.6_0.1_0.3/au_214643.xlsx","au_214643")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HYPERLINK("./new_k5/query_cmdrels_weight_analyze/0.6_0.1_0.3/au_2194.xlsx","au_2194")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HYPERLINK("./new_k5/query_cmdrels_weight_analyze/0.6_0.1_0.3/au_221962.xlsx","au_221962")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HYPERLINK("./new_k5/query_cmdrels_weight_analyze/0.6_0.1_0.3/au_22608.xlsx","au_22608")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HYPERLINK("./new_k5/query_cmdrels_weight_analyze/0.6_0.1_0.3/au_230698.xlsx","au_230698")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HYPERLINK("./new_k5/query_cmdrels_weight_analyze/0.6_0.1_0.3/au_232442.xlsx","au_232442")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HYPERLINK("./new_k5/query_cmdrels_weight_analyze/0.6_0.1_0.3/au_233378.xlsx","au_233378")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HYPERLINK("./new_k5/query_cmdrels_weight_analyze/0.6_0.1_0.3/au_24027.xlsx","au_24027")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HYPERLINK("./new_k5/query_cmdrels_weight_analyze/0.6_0.1_0.3/au_246647.xlsx","au_246647")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HYPERLINK("./new_k5/query_cmdrels_weight_analyze/0.6_0.1_0.3/au_254424.xlsx","au_254424")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HYPERLINK("./new_k5/query_cmdrels_weight_analyze/0.6_0.1_0.3/au_255890.xlsx","au_255890")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HYPERLINK("./new_k5/query_cmdrels_weight_analyze/0.6_0.1_0.3/au_257248.xlsx","au_257248")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HYPERLINK("./new_k5/query_cmdrels_weight_analyze/0.6_0.1_0.3/au_259354.xlsx","au_259354")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HYPERLINK("./new_k5/query_cmdrels_weight_analyze/0.6_0.1_0.3/au_263378.xlsx","au_263378")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HYPERLINK("./new_k5/query_cmdrels_weight_analyze/0.6_0.1_0.3/au_264215.xlsx","au_264215")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HYPERLINK("./new_k5/query_cmdrels_weight_analyze/0.6_0.1_0.3/au_265176.xlsx","au_265176")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HYPERLINK("./new_k5/query_cmdrels_weight_analyze/0.6_0.1_0.3/au_275704.xlsx","au_275704")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HYPERLINK("./new_k5/query_cmdrels_weight_analyze/0.6_0.1_0.3/au_276669.xlsx","au_276669")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HYPERLINK("./new_k5/query_cmdrels_weight_analyze/0.6_0.1_0.3/au_277565.xlsx","au_277565")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HYPERLINK("./new_k5/query_cmdrels_weight_analyze/0.6_0.1_0.3/au_278403.xlsx","au_278403")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HYPERLINK("./new_k5/query_cmdrels_weight_analyze/0.6_0.1_0.3/au_28039.xlsx","au_28039")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HYPERLINK("./new_k5/query_cmdrels_weight_analyze/0.6_0.1_0.3/au_281509.xlsx","au_281509")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HYPERLINK("./new_k5/query_cmdrels_weight_analyze/0.6_0.1_0.3/au_282806.xlsx","au_282806")</f>
        <v>au_282806</v>
      </c>
      <c r="B83">
        <v>0</v>
      </c>
      <c r="C83">
        <v>0</v>
      </c>
      <c r="D83">
        <v>0.5</v>
      </c>
      <c r="E83">
        <v>0.33333333333333331</v>
      </c>
      <c r="F83">
        <v>0.5</v>
      </c>
      <c r="G83">
        <v>0.33333333333333331</v>
      </c>
    </row>
    <row r="84" spans="1:7" x14ac:dyDescent="0.15">
      <c r="A84" t="str">
        <f>HYPERLINK("./new_k5/query_cmdrels_weight_analyze/0.6_0.1_0.3/au_283559.xlsx","au_283559")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HYPERLINK("./new_k5/query_cmdrels_weight_analyze/0.6_0.1_0.3/au_285539.xlsx","au_285539")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HYPERLINK("./new_k5/query_cmdrels_weight_analyze/0.6_0.1_0.3/au_287532.xlsx","au_287532")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HYPERLINK("./new_k5/query_cmdrels_weight_analyze/0.6_0.1_0.3/au_294257.xlsx","au_294257")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HYPERLINK("./new_k5/query_cmdrels_weight_analyze/0.6_0.1_0.3/au_296155.xlsx","au_296155")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HYPERLINK("./new_k5/query_cmdrels_weight_analyze/0.6_0.1_0.3/au_299975.xlsx","au_299975")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HYPERLINK("./new_k5/query_cmdrels_weight_analyze/0.6_0.1_0.3/au_301096.xlsx","au_301096")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HYPERLINK("./new_k5/query_cmdrels_weight_analyze/0.6_0.1_0.3/au_303593.xlsx","au_303593")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HYPERLINK("./new_k5/query_cmdrels_weight_analyze/0.6_0.1_0.3/au_303849.xlsx","au_303849")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HYPERLINK("./new_k5/query_cmdrels_weight_analyze/0.6_0.1_0.3/au_307541.xlsx","au_307541")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HYPERLINK("./new_k5/query_cmdrels_weight_analyze/0.6_0.1_0.3/au_307688.xlsx","au_307688")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HYPERLINK("./new_k5/query_cmdrels_weight_analyze/0.6_0.1_0.3/au_309047.xlsx","au_309047")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HYPERLINK("./new_k5/query_cmdrels_weight_analyze/0.6_0.1_0.3/au_311558.xlsx","au_311558")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HYPERLINK("./new_k5/query_cmdrels_weight_analyze/0.6_0.1_0.3/au_318973.xlsx","au_318973")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HYPERLINK("./new_k5/query_cmdrels_weight_analyze/0.6_0.1_0.3/au_3205.xlsx","au_3205")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HYPERLINK("./new_k5/query_cmdrels_weight_analyze/0.6_0.1_0.3/au_323131.xlsx","au_323131")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HYPERLINK("./new_k5/query_cmdrels_weight_analyze/0.6_0.1_0.3/au_323392.xlsx","au_323392")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HYPERLINK("./new_k5/query_cmdrels_weight_analyze/0.6_0.1_0.3/au_325368.xlsx","au_325368")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HYPERLINK("./new_k5/query_cmdrels_weight_analyze/0.6_0.1_0.3/au_328162.xlsx","au_328162")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HYPERLINK("./new_k5/query_cmdrels_weight_analyze/0.6_0.1_0.3/au_330148.xlsx","au_330148")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HYPERLINK("./new_k5/query_cmdrels_weight_analyze/0.6_0.1_0.3/au_332315.xlsx","au_332315")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HYPERLINK("./new_k5/query_cmdrels_weight_analyze/0.6_0.1_0.3/au_334081.xlsx","au_334081")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HYPERLINK("./new_k5/query_cmdrels_weight_analyze/0.6_0.1_0.3/au_34077.xlsx","au_34077")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HYPERLINK("./new_k5/query_cmdrels_weight_analyze/0.6_0.1_0.3/au_341428.xlsx","au_341428")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HYPERLINK("./new_k5/query_cmdrels_weight_analyze/0.6_0.1_0.3/au_341584.xlsx","au_341584")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HYPERLINK("./new_k5/query_cmdrels_weight_analyze/0.6_0.1_0.3/au_346864.xlsx","au_346864")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HYPERLINK("./new_k5/query_cmdrels_weight_analyze/0.6_0.1_0.3/au_351765.xlsx","au_351765")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0.2</v>
      </c>
    </row>
    <row r="111" spans="1:7" x14ac:dyDescent="0.15">
      <c r="A111" t="str">
        <f>HYPERLINK("./new_k5/query_cmdrels_weight_analyze/0.6_0.1_0.3/au_35922.xlsx","au_35922")</f>
        <v>au_35922</v>
      </c>
      <c r="B111">
        <v>0</v>
      </c>
      <c r="C111">
        <v>0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HYPERLINK("./new_k5/query_cmdrels_weight_analyze/0.6_0.1_0.3/au_359856.xlsx","au_359856")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HYPERLINK("./new_k5/query_cmdrels_weight_analyze/0.6_0.1_0.3/au_360423.xlsx","au_360423")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HYPERLINK("./new_k5/query_cmdrels_weight_analyze/0.6_0.1_0.3/au_36287.xlsx","au_36287")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HYPERLINK("./new_k5/query_cmdrels_weight_analyze/0.6_0.1_0.3/au_366742.xlsx","au_366742")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HYPERLINK("./new_k5/query_cmdrels_weight_analyze/0.6_0.1_0.3/au_377937.xlsx","au_377937")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HYPERLINK("./new_k5/query_cmdrels_weight_analyze/0.6_0.1_0.3/au_383997.xlsx","au_383997")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HYPERLINK("./new_k5/query_cmdrels_weight_analyze/0.6_0.1_0.3/au_3883.xlsx","au_3883")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HYPERLINK("./new_k5/query_cmdrels_weight_analyze/0.6_0.1_0.3/au_396883.xlsx","au_396883")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HYPERLINK("./new_k5/query_cmdrels_weight_analyze/0.6_0.1_0.3/au_39760.xlsx","au_39760")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HYPERLINK("./new_k5/query_cmdrels_weight_analyze/0.6_0.1_0.3/au_398818.xlsx","au_398818")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HYPERLINK("./new_k5/query_cmdrels_weight_analyze/0.6_0.1_0.3/au_400807.xlsx","au_400807")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HYPERLINK("./new_k5/query_cmdrels_weight_analyze/0.6_0.1_0.3/au_408611.xlsx","au_408611")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HYPERLINK("./new_k5/query_cmdrels_weight_analyze/0.6_0.1_0.3/au_414737.xlsx","au_414737")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HYPERLINK("./new_k5/query_cmdrels_weight_analyze/0.6_0.1_0.3/au_420722.xlsx","au_420722")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HYPERLINK("./new_k5/query_cmdrels_weight_analyze/0.6_0.1_0.3/au_423942.xlsx","au_423942")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HYPERLINK("./new_k5/query_cmdrels_weight_analyze/0.6_0.1_0.3/au_430382.xlsx","au_430382")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HYPERLINK("./new_k5/query_cmdrels_weight_analyze/0.6_0.1_0.3/au_432836.xlsx","au_432836")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HYPERLINK("./new_k5/query_cmdrels_weight_analyze/0.6_0.1_0.3/au_440326.xlsx","au_440326")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HYPERLINK("./new_k5/query_cmdrels_weight_analyze/0.6_0.1_0.3/au_442914.xlsx","au_442914")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HYPERLINK("./new_k5/query_cmdrels_weight_analyze/0.6_0.1_0.3/au_443227.xlsx","au_443227")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HYPERLINK("./new_k5/query_cmdrels_weight_analyze/0.6_0.1_0.3/au_44534.xlsx","au_44534")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HYPERLINK("./new_k5/query_cmdrels_weight_analyze/0.6_0.1_0.3/au_451805.xlsx","au_451805")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HYPERLINK("./new_k5/query_cmdrels_weight_analyze/0.6_0.1_0.3/au_464264.xlsx","au_464264")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HYPERLINK("./new_k5/query_cmdrels_weight_analyze/0.6_0.1_0.3/au_468808.xlsx","au_468808")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HYPERLINK("./new_k5/query_cmdrels_weight_analyze/0.6_0.1_0.3/au_469143.xlsx","au_469143")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HYPERLINK("./new_k5/query_cmdrels_weight_analyze/0.6_0.1_0.3/au_470237.xlsx","au_470237")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HYPERLINK("./new_k5/query_cmdrels_weight_analyze/0.6_0.1_0.3/au_473037.xlsx","au_473037")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HYPERLINK("./new_k5/query_cmdrels_weight_analyze/0.6_0.1_0.3/au_48362.xlsx","au_48362")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HYPERLINK("./new_k5/query_cmdrels_weight_analyze/0.6_0.1_0.3/au_488435.xlsx","au_488435")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HYPERLINK("./new_k5/query_cmdrels_weight_analyze/0.6_0.1_0.3/au_493826.xlsx","au_493826")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HYPERLINK("./new_k5/query_cmdrels_weight_analyze/0.6_0.1_0.3/au_502110.xlsx","au_502110")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HYPERLINK("./new_k5/query_cmdrels_weight_analyze/0.6_0.1_0.3/au_50344.xlsx","au_50344")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HYPERLINK("./new_k5/query_cmdrels_weight_analyze/0.6_0.1_0.3/au_511467.xlsx","au_511467")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HYPERLINK("./new_k5/query_cmdrels_weight_analyze/0.6_0.1_0.3/au_513046.xlsx","au_513046")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HYPERLINK("./new_k5/query_cmdrels_weight_analyze/0.6_0.1_0.3/au_517354.xlsx","au_517354")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HYPERLINK("./new_k5/query_cmdrels_weight_analyze/0.6_0.1_0.3/au_522431.xlsx","au_522431")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HYPERLINK("./new_k5/query_cmdrels_weight_analyze/0.6_0.1_0.3/au_52773.xlsx","au_52773")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HYPERLINK("./new_k5/query_cmdrels_weight_analyze/0.6_0.1_0.3/au_528411.xlsx","au_528411")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HYPERLINK("./new_k5/query_cmdrels_weight_analyze/0.6_0.1_0.3/au_53263.xlsx","au_53263")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HYPERLINK("./new_k5/query_cmdrels_weight_analyze/0.6_0.1_0.3/au_53444.xlsx","au_53444")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HYPERLINK("./new_k5/query_cmdrels_weight_analyze/0.6_0.1_0.3/au_538208.xlsx","au_538208")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HYPERLINK("./new_k5/query_cmdrels_weight_analyze/0.6_0.1_0.3/au_53822.xlsx","au_53822")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HYPERLINK("./new_k5/query_cmdrels_weight_analyze/0.6_0.1_0.3/au_539243.xlsx","au_539243")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HYPERLINK("./new_k5/query_cmdrels_weight_analyze/0.6_0.1_0.3/au_558280.xlsx","au_558280")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HYPERLINK("./new_k5/query_cmdrels_weight_analyze/0.6_0.1_0.3/au_558669.xlsx","au_558669")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HYPERLINK("./new_k5/query_cmdrels_weight_analyze/0.6_0.1_0.3/au_55868.xlsx","au_55868")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HYPERLINK("./new_k5/query_cmdrels_weight_analyze/0.6_0.1_0.3/au_561.xlsx","au_561")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HYPERLINK("./new_k5/query_cmdrels_weight_analyze/0.6_0.1_0.3/au_564567.xlsx","au_564567")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HYPERLINK("./new_k5/query_cmdrels_weight_analyze/0.6_0.1_0.3/au_57994.xlsx","au_57994")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HYPERLINK("./new_k5/query_cmdrels_weight_analyze/0.6_0.1_0.3/au_589210.xlsx","au_589210")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HYPERLINK("./new_k5/query_cmdrels_weight_analyze/0.6_0.1_0.3/au_5911.xlsx","au_5911")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HYPERLINK("./new_k5/query_cmdrels_weight_analyze/0.6_0.1_0.3/au_59356.xlsx","au_59356")</f>
        <v>au_59356</v>
      </c>
      <c r="B163">
        <v>0</v>
      </c>
      <c r="C163">
        <v>0</v>
      </c>
      <c r="D163">
        <v>0.33333333333333331</v>
      </c>
      <c r="E163">
        <v>0.33333333333333331</v>
      </c>
      <c r="F163">
        <v>0.33333333333333331</v>
      </c>
      <c r="G163">
        <v>0.33333333333333331</v>
      </c>
    </row>
    <row r="164" spans="1:7" x14ac:dyDescent="0.15">
      <c r="A164" t="str">
        <f>HYPERLINK("./new_k5/query_cmdrels_weight_analyze/0.6_0.1_0.3/au_609850.xlsx","au_609850")</f>
        <v>au_609850</v>
      </c>
      <c r="B164">
        <v>1</v>
      </c>
      <c r="C164">
        <v>0</v>
      </c>
      <c r="D164">
        <v>1</v>
      </c>
      <c r="E164">
        <v>0.33333333333333331</v>
      </c>
      <c r="F164">
        <v>1</v>
      </c>
      <c r="G164">
        <v>0.33333333333333331</v>
      </c>
    </row>
    <row r="165" spans="1:7" x14ac:dyDescent="0.15">
      <c r="A165" t="str">
        <f>HYPERLINK("./new_k5/query_cmdrels_weight_analyze/0.6_0.1_0.3/au_61408.xlsx","au_61408")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HYPERLINK("./new_k5/query_cmdrels_weight_analyze/0.6_0.1_0.3/au_617850.xlsx","au_617850")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HYPERLINK("./new_k5/query_cmdrels_weight_analyze/0.6_0.1_0.3/au_62073.xlsx","au_62073")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HYPERLINK("./new_k5/query_cmdrels_weight_analyze/0.6_0.1_0.3/au_620930.xlsx","au_620930")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HYPERLINK("./new_k5/query_cmdrels_weight_analyze/0.6_0.1_0.3/au_62492.xlsx","au_62492")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HYPERLINK("./new_k5/query_cmdrels_weight_analyze/0.6_0.1_0.3/au_626078.xlsx","au_626078")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HYPERLINK("./new_k5/query_cmdrels_weight_analyze/0.6_0.1_0.3/au_636944.xlsx","au_636944")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HYPERLINK("./new_k5/query_cmdrels_weight_analyze/0.6_0.1_0.3/au_648603.xlsx","au_648603")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HYPERLINK("./new_k5/query_cmdrels_weight_analyze/0.6_0.1_0.3/au_65331.xlsx","au_65331")</f>
        <v>au_65331</v>
      </c>
      <c r="B173">
        <v>0</v>
      </c>
      <c r="C173">
        <v>0</v>
      </c>
      <c r="D173">
        <v>0.5</v>
      </c>
      <c r="E173">
        <v>0.5</v>
      </c>
      <c r="F173">
        <v>0.5</v>
      </c>
      <c r="G173">
        <v>0.5</v>
      </c>
    </row>
    <row r="174" spans="1:7" x14ac:dyDescent="0.15">
      <c r="A174" t="str">
        <f>HYPERLINK("./new_k5/query_cmdrels_weight_analyze/0.6_0.1_0.3/au_66000.xlsx","au_66000")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HYPERLINK("./new_k5/query_cmdrels_weight_analyze/0.6_0.1_0.3/au_660846.xlsx","au_660846")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HYPERLINK("./new_k5/query_cmdrels_weight_analyze/0.6_0.1_0.3/au_662935.xlsx","au_662935")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HYPERLINK("./new_k5/query_cmdrels_weight_analyze/0.6_0.1_0.3/au_67663.xlsx","au_67663")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HYPERLINK("./new_k5/query_cmdrels_weight_analyze/0.6_0.1_0.3/au_68028.xlsx","au_68028")</f>
        <v>au_68028</v>
      </c>
      <c r="B178">
        <v>1</v>
      </c>
      <c r="C178">
        <v>0</v>
      </c>
      <c r="D178">
        <v>1</v>
      </c>
      <c r="E178">
        <v>0.5</v>
      </c>
      <c r="F178">
        <v>1</v>
      </c>
      <c r="G178">
        <v>0.5</v>
      </c>
    </row>
    <row r="179" spans="1:7" x14ac:dyDescent="0.15">
      <c r="A179" t="str">
        <f>HYPERLINK("./new_k5/query_cmdrels_weight_analyze/0.6_0.1_0.3/au_681312.xlsx","au_681312")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HYPERLINK("./new_k5/query_cmdrels_weight_analyze/0.6_0.1_0.3/au_686239.xlsx","au_686239")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HYPERLINK("./new_k5/query_cmdrels_weight_analyze/0.6_0.1_0.3/au_68809.xlsx","au_68809")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HYPERLINK("./new_k5/query_cmdrels_weight_analyze/0.6_0.1_0.3/au_69556.xlsx","au_69556")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HYPERLINK("./new_k5/query_cmdrels_weight_analyze/0.6_0.1_0.3/au_698993.xlsx","au_698993")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HYPERLINK("./new_k5/query_cmdrels_weight_analyze/0.6_0.1_0.3/au_707881.xlsx","au_707881")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HYPERLINK("./new_k5/query_cmdrels_weight_analyze/0.6_0.1_0.3/au_709594.xlsx","au_709594")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HYPERLINK("./new_k5/query_cmdrels_weight_analyze/0.6_0.1_0.3/au_71309.xlsx","au_71309")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HYPERLINK("./new_k5/query_cmdrels_weight_analyze/0.6_0.1_0.3/au_7138.xlsx","au_7138")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HYPERLINK("./new_k5/query_cmdrels_weight_analyze/0.6_0.1_0.3/au_72549.xlsx","au_72549")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HYPERLINK("./new_k5/query_cmdrels_weight_analyze/0.6_0.1_0.3/au_740805.xlsx","au_740805")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HYPERLINK("./new_k5/query_cmdrels_weight_analyze/0.6_0.1_0.3/au_760796.xlsx","au_760796")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HYPERLINK("./new_k5/query_cmdrels_weight_analyze/0.6_0.1_0.3/au_762846.xlsx","au_762846")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HYPERLINK("./new_k5/query_cmdrels_weight_analyze/0.6_0.1_0.3/au_767786.xlsx","au_767786")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HYPERLINK("./new_k5/query_cmdrels_weight_analyze/0.6_0.1_0.3/au_778906.xlsx","au_778906")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HYPERLINK("./new_k5/query_cmdrels_weight_analyze/0.6_0.1_0.3/au_818929.xlsx","au_818929")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HYPERLINK("./new_k5/query_cmdrels_weight_analyze/0.6_0.1_0.3/au_844876.xlsx","au_844876")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HYPERLINK("./new_k5/query_cmdrels_weight_analyze/0.6_0.1_0.3/au_85318.xlsx","au_85318")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HYPERLINK("./new_k5/query_cmdrels_weight_analyze/0.6_0.1_0.3/au_854332.xlsx","au_854332")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HYPERLINK("./new_k5/query_cmdrels_weight_analyze/0.6_0.1_0.3/au_854373.xlsx","au_854373")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HYPERLINK("./new_k5/query_cmdrels_weight_analyze/0.6_0.1_0.3/au_86843.xlsx","au_86843")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HYPERLINK("./new_k5/query_cmdrels_weight_analyze/0.6_0.1_0.3/au_88108.xlsx","au_88108")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HYPERLINK("./new_k5/query_cmdrels_weight_analyze/0.6_0.1_0.3/au_90214.xlsx","au_90214")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HYPERLINK("./new_k5/query_cmdrels_weight_analyze/0.6_0.1_0.3/au_90339.xlsx","au_90339")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HYPERLINK("./new_k5/query_cmdrels_weight_analyze/0.6_0.1_0.3/au_91286.xlsx","au_91286")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0.25</v>
      </c>
    </row>
    <row r="204" spans="1:7" x14ac:dyDescent="0.15">
      <c r="A204" t="str">
        <f>HYPERLINK("./new_k5/query_cmdrels_weight_analyze/0.6_0.1_0.3/au_9135.xlsx","au_9135")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HYPERLINK("./new_k5/query_cmdrels_weight_analyze/0.6_0.1_0.3/au_935569.xlsx","au_935569")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HYPERLINK("./new_k5/query_cmdrels_weight_analyze/0.6_0.1_0.3/au_97936.xlsx","au_97936")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HYPERLINK("./new_k5/query_cmdrels_weight_analyze/0.6_0.1_0.3/so_10235778.xlsx","so_10235778")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HYPERLINK("./new_k5/query_cmdrels_weight_analyze/0.6_0.1_0.3/so_1045910.xlsx","so_1045910")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HYPERLINK("./new_k5/query_cmdrels_weight_analyze/0.6_0.1_0.3/so_10557360.xlsx","so_10557360")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HYPERLINK("./new_k5/query_cmdrels_weight_analyze/0.6_0.1_0.3/so_1058047.xlsx","so_1058047")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HYPERLINK("./new_k5/query_cmdrels_weight_analyze/0.6_0.1_0.3/so_10829402.xlsx","so_10829402")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HYPERLINK("./new_k5/query_cmdrels_weight_analyze/0.6_0.1_0.3/so_1088098.xlsx","so_1088098")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HYPERLINK("./new_k5/query_cmdrels_weight_analyze/0.6_0.1_0.3/so_10990949.xlsx","so_10990949")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HYPERLINK("./new_k5/query_cmdrels_weight_analyze/0.6_0.1_0.3/so_11211705.xlsx","so_11211705")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HYPERLINK("./new_k5/query_cmdrels_weight_analyze/0.6_0.1_0.3/so_112932.xlsx","so_112932")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HYPERLINK("./new_k5/query_cmdrels_weight_analyze/0.6_0.1_0.3/so_11392189.xlsx","so_11392189")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HYPERLINK("./new_k5/query_cmdrels_weight_analyze/0.6_0.1_0.3/so_1183183.xlsx","so_1183183")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HYPERLINK("./new_k5/query_cmdrels_weight_analyze/0.6_0.1_0.3/so_1194882.xlsx","so_1194882")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HYPERLINK("./new_k5/query_cmdrels_weight_analyze/0.6_0.1_0.3/so_12120935.xlsx","so_12120935")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HYPERLINK("./new_k5/query_cmdrels_weight_analyze/0.6_0.1_0.3/so_12313384.xlsx","so_12313384")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HYPERLINK("./new_k5/query_cmdrels_weight_analyze/0.6_0.1_0.3/so_12392598.xlsx","so_12392598")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HYPERLINK("./new_k5/query_cmdrels_weight_analyze/0.6_0.1_0.3/so_1241801.xlsx","so_1241801")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HYPERLINK("./new_k5/query_cmdrels_weight_analyze/0.6_0.1_0.3/so_12522269.xlsx","so_12522269")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HYPERLINK("./new_k5/query_cmdrels_weight_analyze/0.6_0.1_0.3/so_1293907.xlsx","so_1293907")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HYPERLINK("./new_k5/query_cmdrels_weight_analyze/0.6_0.1_0.3/so_13428910.xlsx","so_13428910")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HYPERLINK("./new_k5/query_cmdrels_weight_analyze/0.6_0.1_0.3/so_135688.xlsx","so_135688")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HYPERLINK("./new_k5/query_cmdrels_weight_analyze/0.6_0.1_0.3/so_13778273.xlsx","so_13778273")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HYPERLINK("./new_k5/query_cmdrels_weight_analyze/0.6_0.1_0.3/so_1405611.xlsx","so_1405611")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HYPERLINK("./new_k5/query_cmdrels_weight_analyze/0.6_0.1_0.3/so_14300794.xlsx","so_14300794")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HYPERLINK("./new_k5/query_cmdrels_weight_analyze/0.6_0.1_0.3/so_143791.xlsx","so_143791")</f>
        <v>so_143791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</row>
    <row r="231" spans="1:7" x14ac:dyDescent="0.15">
      <c r="A231" t="str">
        <f>HYPERLINK("./new_k5/query_cmdrels_weight_analyze/0.6_0.1_0.3/so_14750650.xlsx","so_14750650")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HYPERLINK("./new_k5/query_cmdrels_weight_analyze/0.6_0.1_0.3/so_14978411.xlsx","so_14978411")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HYPERLINK("./new_k5/query_cmdrels_weight_analyze/0.6_0.1_0.3/so_15236308.xlsx","so_15236308")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HYPERLINK("./new_k5/query_cmdrels_weight_analyze/0.6_0.1_0.3/so_15286947.xlsx","so_15286947")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HYPERLINK("./new_k5/query_cmdrels_weight_analyze/0.6_0.1_0.3/so_15402770.xlsx","so_15402770")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HYPERLINK("./new_k5/query_cmdrels_weight_analyze/0.6_0.1_0.3/so_1570262.xlsx","so_1570262")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HYPERLINK("./new_k5/query_cmdrels_weight_analyze/0.6_0.1_0.3/so_1583219.xlsx","so_1583219")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HYPERLINK("./new_k5/query_cmdrels_weight_analyze/0.6_0.1_0.3/so_15872543.xlsx","so_15872543")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HYPERLINK("./new_k5/query_cmdrels_weight_analyze/0.6_0.1_0.3/so_16038087.xlsx","so_16038087")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HYPERLINK("./new_k5/query_cmdrels_weight_analyze/0.6_0.1_0.3/so_16212656.xlsx","so_16212656")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HYPERLINK("./new_k5/query_cmdrels_weight_analyze/0.6_0.1_0.3/so_16575419.xlsx","so_16575419")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HYPERLINK("./new_k5/query_cmdrels_weight_analyze/0.6_0.1_0.3/so_17582768.xlsx","so_17582768")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HYPERLINK("./new_k5/query_cmdrels_weight_analyze/0.6_0.1_0.3/so_17607612.xlsx","so_17607612")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HYPERLINK("./new_k5/query_cmdrels_weight_analyze/0.6_0.1_0.3/so_17829785.xlsx","so_17829785")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HYPERLINK("./new_k5/query_cmdrels_weight_analyze/0.6_0.1_0.3/so_1839841.xlsx","so_1839841")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HYPERLINK("./new_k5/query_cmdrels_weight_analyze/0.6_0.1_0.3/so_18468716.xlsx","so_18468716")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HYPERLINK("./new_k5/query_cmdrels_weight_analyze/0.6_0.1_0.3/so_19196105.xlsx","so_19196105")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HYPERLINK("./new_k5/query_cmdrels_weight_analyze/0.6_0.1_0.3/so_19482123.xlsx","so_19482123")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HYPERLINK("./new_k5/query_cmdrels_weight_analyze/0.6_0.1_0.3/so_1975849.xlsx","so_1975849")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HYPERLINK("./new_k5/query_cmdrels_weight_analyze/0.6_0.1_0.3/so_212528.xlsx","so_212528")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HYPERLINK("./new_k5/query_cmdrels_weight_analyze/0.6_0.1_0.3/so_21620406.xlsx","so_21620406")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HYPERLINK("./new_k5/query_cmdrels_weight_analyze/0.6_0.1_0.3/so_23509348.xlsx","so_23509348")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HYPERLINK("./new_k5/query_cmdrels_weight_analyze/0.6_0.1_0.3/so_24058544.xlsx","so_24058544")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HYPERLINK("./new_k5/query_cmdrels_weight_analyze/0.6_0.1_0.3/so_24283097.xlsx","so_24283097")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HYPERLINK("./new_k5/query_cmdrels_weight_analyze/0.6_0.1_0.3/so_26256279.xlsx","so_26256279")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HYPERLINK("./new_k5/query_cmdrels_weight_analyze/0.6_0.1_0.3/so_26331651.xlsx","so_26331651")</f>
        <v>so_26331651</v>
      </c>
      <c r="B256">
        <v>0</v>
      </c>
      <c r="C256">
        <v>0</v>
      </c>
      <c r="D256">
        <v>0</v>
      </c>
      <c r="E256">
        <v>0.5</v>
      </c>
      <c r="F256">
        <v>0</v>
      </c>
      <c r="G256">
        <v>0.5</v>
      </c>
    </row>
    <row r="257" spans="1:7" x14ac:dyDescent="0.15">
      <c r="A257" t="str">
        <f>HYPERLINK("./new_k5/query_cmdrels_weight_analyze/0.6_0.1_0.3/so_26988262.xlsx","so_26988262")</f>
        <v>so_26988262</v>
      </c>
      <c r="B257">
        <v>0</v>
      </c>
      <c r="C257">
        <v>0</v>
      </c>
      <c r="D257">
        <v>0.5</v>
      </c>
      <c r="E257">
        <v>0.33333333333333331</v>
      </c>
      <c r="F257">
        <v>0.5</v>
      </c>
      <c r="G257">
        <v>0.33333333333333331</v>
      </c>
    </row>
    <row r="258" spans="1:7" x14ac:dyDescent="0.15">
      <c r="A258" t="str">
        <f>HYPERLINK("./new_k5/query_cmdrels_weight_analyze/0.6_0.1_0.3/so_27238411.xlsx","so_27238411")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HYPERLINK("./new_k5/query_cmdrels_weight_analyze/0.6_0.1_0.3/so_27943059.xlsx","so_27943059")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HYPERLINK("./new_k5/query_cmdrels_weight_analyze/0.6_0.1_0.3/so_28869004.xlsx","so_28869004")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HYPERLINK("./new_k5/query_cmdrels_weight_analyze/0.6_0.1_0.3/so_2973624.xlsx","so_2973624")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HYPERLINK("./new_k5/query_cmdrels_weight_analyze/0.6_0.1_0.3/so_30177455.xlsx","so_30177455")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0.25</v>
      </c>
    </row>
    <row r="263" spans="1:7" x14ac:dyDescent="0.15">
      <c r="A263" t="str">
        <f>HYPERLINK("./new_k5/query_cmdrels_weight_analyze/0.6_0.1_0.3/so_30251889.xlsx","so_30251889")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HYPERLINK("./new_k5/query_cmdrels_weight_analyze/0.6_0.1_0.3/so_305035.xlsx","so_305035")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HYPERLINK("./new_k5/query_cmdrels_weight_analyze/0.6_0.1_0.3/so_36249744.xlsx","so_36249744")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HYPERLINK("./new_k5/query_cmdrels_weight_analyze/0.6_0.1_0.3/so_3643848.xlsx","so_3643848")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HYPERLINK("./new_k5/query_cmdrels_weight_analyze/0.6_0.1_0.3/so_3667329.xlsx","so_3667329")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HYPERLINK("./new_k5/query_cmdrels_weight_analyze/0.6_0.1_0.3/so_369758.xlsx","so_369758")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HYPERLINK("./new_k5/query_cmdrels_weight_analyze/0.6_0.1_0.3/so_3756323.xlsx","so_3756323")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HYPERLINK("./new_k5/query_cmdrels_weight_analyze/0.6_0.1_0.3/so_3767267.xlsx","so_3767267")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HYPERLINK("./new_k5/query_cmdrels_weight_analyze/0.6_0.1_0.3/so_3833578.xlsx","so_3833578")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HYPERLINK("./new_k5/query_cmdrels_weight_analyze/0.6_0.1_0.3/so_3891076.xlsx","so_3891076")</f>
        <v>so_3891076</v>
      </c>
      <c r="B272">
        <v>1</v>
      </c>
      <c r="C272">
        <v>0</v>
      </c>
      <c r="D272">
        <v>1</v>
      </c>
      <c r="E272">
        <v>0.5</v>
      </c>
      <c r="F272">
        <v>1</v>
      </c>
      <c r="G272">
        <v>0.5</v>
      </c>
    </row>
    <row r="273" spans="1:7" x14ac:dyDescent="0.15">
      <c r="A273" t="str">
        <f>HYPERLINK("./new_k5/query_cmdrels_weight_analyze/0.6_0.1_0.3/so_3963085.xlsx","so_3963085")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HYPERLINK("./new_k5/query_cmdrels_weight_analyze/0.6_0.1_0.3/so_4325216.xlsx","so_4325216")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HYPERLINK("./new_k5/query_cmdrels_weight_analyze/0.6_0.1_0.3/so_448005.xlsx","so_448005")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HYPERLINK("./new_k5/query_cmdrels_weight_analyze/0.6_0.1_0.3/so_4921879.xlsx","so_4921879")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HYPERLINK("./new_k5/query_cmdrels_weight_analyze/0.6_0.1_0.3/so_4922943.xlsx","so_4922943")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HYPERLINK("./new_k5/query_cmdrels_weight_analyze/0.6_0.1_0.3/so_5119946.xlsx","so_5119946")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HYPERLINK("./new_k5/query_cmdrels_weight_analyze/0.6_0.1_0.3/so_5164985.xlsx","so_5164985")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HYPERLINK("./new_k5/query_cmdrels_weight_analyze/0.6_0.1_0.3/so_5306153.xlsx","so_5306153")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HYPERLINK("./new_k5/query_cmdrels_weight_analyze/0.6_0.1_0.3/so_5566310.xlsx","so_5566310")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HYPERLINK("./new_k5/query_cmdrels_weight_analyze/0.6_0.1_0.3/so_5927369.xlsx","so_5927369")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HYPERLINK("./new_k5/query_cmdrels_weight_analyze/0.6_0.1_0.3/so_5947742.xlsx","so_5947742")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HYPERLINK("./new_k5/query_cmdrels_weight_analyze/0.6_0.1_0.3/so_614795.xlsx","so_614795")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HYPERLINK("./new_k5/query_cmdrels_weight_analyze/0.6_0.1_0.3/so_6207573.xlsx","so_6207573")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HYPERLINK("./new_k5/query_cmdrels_weight_analyze/0.6_0.1_0.3/so_6283167.xlsx","so_6283167")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HYPERLINK("./new_k5/query_cmdrels_weight_analyze/0.6_0.1_0.3/so_6329505.xlsx","so_6329505")</f>
        <v>so_6329505</v>
      </c>
      <c r="B287">
        <v>0</v>
      </c>
      <c r="C287">
        <v>1</v>
      </c>
      <c r="D287">
        <v>0.5</v>
      </c>
      <c r="E287">
        <v>1</v>
      </c>
      <c r="F287">
        <v>0.5</v>
      </c>
      <c r="G287">
        <v>1</v>
      </c>
    </row>
    <row r="288" spans="1:7" x14ac:dyDescent="0.15">
      <c r="A288" t="str">
        <f>HYPERLINK("./new_k5/query_cmdrels_weight_analyze/0.6_0.1_0.3/so_6423532.xlsx","so_6423532")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HYPERLINK("./new_k5/query_cmdrels_weight_analyze/0.6_0.1_0.3/so_669438.xlsx","so_669438")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HYPERLINK("./new_k5/query_cmdrels_weight_analyze/0.6_0.1_0.3/so_7052875.xlsx","so_7052875")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HYPERLINK("./new_k5/query_cmdrels_weight_analyze/0.6_0.1_0.3/so_7221757.xlsx","so_7221757")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HYPERLINK("./new_k5/query_cmdrels_weight_analyze/0.6_0.1_0.3/so_750604.xlsx","so_750604")</f>
        <v>so_750604</v>
      </c>
      <c r="B292">
        <v>0</v>
      </c>
      <c r="C292">
        <v>0</v>
      </c>
      <c r="D292">
        <v>0.33333333333333331</v>
      </c>
      <c r="E292">
        <v>0.5</v>
      </c>
      <c r="F292">
        <v>0.33333333333333331</v>
      </c>
      <c r="G292">
        <v>0.5</v>
      </c>
    </row>
    <row r="293" spans="1:7" x14ac:dyDescent="0.15">
      <c r="A293" t="str">
        <f>HYPERLINK("./new_k5/query_cmdrels_weight_analyze/0.6_0.1_0.3/so_7575267.xlsx","so_7575267")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HYPERLINK("./new_k5/query_cmdrels_weight_analyze/0.6_0.1_0.3/so_7698488.xlsx","so_7698488")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HYPERLINK("./new_k5/query_cmdrels_weight_analyze/0.6_0.1_0.3/so_801095.xlsx","so_801095")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HYPERLINK("./new_k5/query_cmdrels_weight_analyze/0.6_0.1_0.3/so_8249705.xlsx","so_8249705")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HYPERLINK("./new_k5/query_cmdrels_weight_analyze/0.6_0.1_0.3/so_8423541.xlsx","so_8423541")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HYPERLINK("./new_k5/query_cmdrels_weight_analyze/0.6_0.1_0.3/so_8654051.xlsx","so_8654051")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HYPERLINK("./new_k5/query_cmdrels_weight_analyze/0.6_0.1_0.3/so_890262.xlsx","so_890262")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HYPERLINK("./new_k5/query_cmdrels_weight_analyze/0.6_0.1_0.3/so_893585.xlsx","so_893585")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HYPERLINK("./new_k5/query_cmdrels_weight_analyze/0.6_0.1_0.3/so_9223460.xlsx","so_9223460")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HYPERLINK("./new_k5/query_cmdrels_weight_analyze/0.6_0.1_0.3/so_9245638.xlsx","so_9245638")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HYPERLINK("./new_k5/query_cmdrels_weight_analyze/0.6_0.1_0.3/so_9304953.xlsx","so_9304953")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HYPERLINK("./new_k5/query_cmdrels_weight_analyze/0.6_0.1_0.3/so_9361816.xlsx","so_9361816")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HYPERLINK("./new_k5/query_cmdrels_weight_analyze/0.6_0.1_0.3/su_116617.xlsx","su_116617")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HYPERLINK("./new_k5/query_cmdrels_weight_analyze/0.6_0.1_0.3/su_120045.xlsx","su_120045")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HYPERLINK("./new_k5/query_cmdrels_weight_analyze/0.6_0.1_0.3/su_127863.xlsx","su_127863")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HYPERLINK("./new_k5/query_cmdrels_weight_analyze/0.6_0.1_0.3/su_135498.xlsx","su_135498")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HYPERLINK("./new_k5/query_cmdrels_weight_analyze/0.6_0.1_0.3/su_147027.xlsx","su_147027")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HYPERLINK("./new_k5/query_cmdrels_weight_analyze/0.6_0.1_0.3/su_151911.xlsx","su_151911")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HYPERLINK("./new_k5/query_cmdrels_weight_analyze/0.6_0.1_0.3/su_153415.xlsx","su_153415")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HYPERLINK("./new_k5/query_cmdrels_weight_analyze/0.6_0.1_0.3/su_156189.xlsx","su_156189")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HYPERLINK("./new_k5/query_cmdrels_weight_analyze/0.6_0.1_0.3/su_161531.xlsx","su_161531")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HYPERLINK("./new_k5/query_cmdrels_weight_analyze/0.6_0.1_0.3/su_204209.xlsx","su_204209")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HYPERLINK("./new_k5/query_cmdrels_weight_analyze/0.6_0.1_0.3/su_214390.xlsx","su_214390")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HYPERLINK("./new_k5/query_cmdrels_weight_analyze/0.6_0.1_0.3/su_215483.xlsx","su_215483")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HYPERLINK("./new_k5/query_cmdrels_weight_analyze/0.6_0.1_0.3/su_215504.xlsx","su_215504")</f>
        <v>su_215504</v>
      </c>
      <c r="B317">
        <v>0</v>
      </c>
      <c r="C317">
        <v>1</v>
      </c>
      <c r="D317">
        <v>0.5</v>
      </c>
      <c r="E317">
        <v>1</v>
      </c>
      <c r="F317">
        <v>0.5</v>
      </c>
      <c r="G317">
        <v>1</v>
      </c>
    </row>
    <row r="318" spans="1:7" x14ac:dyDescent="0.15">
      <c r="A318" t="str">
        <f>HYPERLINK("./new_k5/query_cmdrels_weight_analyze/0.6_0.1_0.3/su_227385.xlsx","su_227385")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HYPERLINK("./new_k5/query_cmdrels_weight_analyze/0.6_0.1_0.3/su_273254.xlsx","su_273254")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HYPERLINK("./new_k5/query_cmdrels_weight_analyze/0.6_0.1_0.3/su_294161.xlsx","su_294161")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HYPERLINK("./new_k5/query_cmdrels_weight_analyze/0.6_0.1_0.3/su_302396.xlsx","su_302396")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HYPERLINK("./new_k5/query_cmdrels_weight_analyze/0.6_0.1_0.3/su_303981.xlsx","su_303981")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HYPERLINK("./new_k5/query_cmdrels_weight_analyze/0.6_0.1_0.3/su_305128.xlsx","su_305128")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HYPERLINK("./new_k5/query_cmdrels_weight_analyze/0.6_0.1_0.3/su_31512.xlsx","su_31512")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HYPERLINK("./new_k5/query_cmdrels_weight_analyze/0.6_0.1_0.3/su_380520.xlsx","su_380520")</f>
        <v>su_380520</v>
      </c>
      <c r="B325">
        <v>1</v>
      </c>
      <c r="C325">
        <v>0</v>
      </c>
      <c r="D325">
        <v>1</v>
      </c>
      <c r="E325">
        <v>0.33333333333333331</v>
      </c>
      <c r="F325">
        <v>1</v>
      </c>
      <c r="G325">
        <v>0.33333333333333331</v>
      </c>
    </row>
    <row r="326" spans="1:7" x14ac:dyDescent="0.15">
      <c r="A326" t="str">
        <f>HYPERLINK("./new_k5/query_cmdrels_weight_analyze/0.6_0.1_0.3/su_38981.xlsx","su_38981")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HYPERLINK("./new_k5/query_cmdrels_weight_analyze/0.6_0.1_0.3/su_437330.xlsx","su_437330")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HYPERLINK("./new_k5/query_cmdrels_weight_analyze/0.6_0.1_0.3/su_441379.xlsx","su_441379")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HYPERLINK("./new_k5/query_cmdrels_weight_analyze/0.6_0.1_0.3/su_462788.xlsx","su_462788")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HYPERLINK("./new_k5/query_cmdrels_weight_analyze/0.6_0.1_0.3/su_626606.xlsx","su_626606")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HYPERLINK("./new_k5/query_cmdrels_weight_analyze/0.6_0.1_0.3/su_634469.xlsx","su_634469")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HYPERLINK("./new_k5/query_cmdrels_weight_analyze/0.6_0.1_0.3/su_638616.xlsx","su_638616")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HYPERLINK("./new_k5/query_cmdrels_weight_analyze/0.6_0.1_0.3/su_678113.xlsx","su_678113")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HYPERLINK("./new_k5/query_cmdrels_weight_analyze/0.6_0.1_0.3/su_686394.xlsx","su_686394")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HYPERLINK("./new_k5/query_cmdrels_weight_analyze/0.6_0.1_0.3/su_716795.xlsx","su_716795")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</v>
      </c>
    </row>
    <row r="336" spans="1:7" x14ac:dyDescent="0.15">
      <c r="A336" t="str">
        <f>HYPERLINK("./new_k5/query_cmdrels_weight_analyze/0.6_0.1_0.3/su_758463.xlsx","su_758463")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HYPERLINK("./new_k5/query_cmdrels_weight_analyze/0.6_0.1_0.3/su_766437.xlsx","su_766437")</f>
        <v>su_766437</v>
      </c>
      <c r="B337">
        <v>0</v>
      </c>
      <c r="C337">
        <v>1</v>
      </c>
      <c r="D337">
        <v>0</v>
      </c>
      <c r="E337">
        <v>1</v>
      </c>
      <c r="F337">
        <v>0.25</v>
      </c>
      <c r="G337">
        <v>1</v>
      </c>
    </row>
    <row r="338" spans="1:7" x14ac:dyDescent="0.15">
      <c r="A338" t="str">
        <f>HYPERLINK("./new_k5/query_cmdrels_weight_analyze/0.6_0.1_0.3/su_904001.xlsx","su_904001")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HYPERLINK("./new_k5/query_cmdrels_weight_analyze/0.6_0.1_0.3/ul_100959.xlsx","ul_100959")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HYPERLINK("./new_k5/query_cmdrels_weight_analyze/0.6_0.1_0.3/ul_101073.xlsx","ul_101073")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HYPERLINK("./new_k5/query_cmdrels_weight_analyze/0.6_0.1_0.3/ul_101237.xlsx","ul_101237")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HYPERLINK("./new_k5/query_cmdrels_weight_analyze/0.6_0.1_0.3/ul_102752.xlsx","ul_102752")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HYPERLINK("./new_k5/query_cmdrels_weight_analyze/0.6_0.1_0.3/ul_108174.xlsx","ul_108174")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HYPERLINK("./new_k5/query_cmdrels_weight_analyze/0.6_0.1_0.3/ul_109536.xlsx","ul_109536")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HYPERLINK("./new_k5/query_cmdrels_weight_analyze/0.6_0.1_0.3/ul_112050.xlsx","ul_112050")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HYPERLINK("./new_k5/query_cmdrels_weight_analyze/0.6_0.1_0.3/ul_116070.xlsx","ul_116070")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HYPERLINK("./new_k5/query_cmdrels_weight_analyze/0.6_0.1_0.3/ul_11851.xlsx","ul_11851")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HYPERLINK("./new_k5/query_cmdrels_weight_analyze/0.6_0.1_0.3/ul_119126.xlsx","ul_119126")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HYPERLINK("./new_k5/query_cmdrels_weight_analyze/0.6_0.1_0.3/ul_121718.xlsx","ul_121718")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HYPERLINK("./new_k5/query_cmdrels_weight_analyze/0.6_0.1_0.3/ul_12227.xlsx","ul_12227")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HYPERLINK("./new_k5/query_cmdrels_weight_analyze/0.6_0.1_0.3/ul_12453.xlsx","ul_12453")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HYPERLINK("./new_k5/query_cmdrels_weight_analyze/0.6_0.1_0.3/ul_12535.xlsx","ul_12535")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HYPERLINK("./new_k5/query_cmdrels_weight_analyze/0.6_0.1_0.3/ul_127066.xlsx","ul_127066")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HYPERLINK("./new_k5/query_cmdrels_weight_analyze/0.6_0.1_0.3/ul_128953.xlsx","ul_128953")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HYPERLINK("./new_k5/query_cmdrels_weight_analyze/0.6_0.1_0.3/ul_134829.xlsx","ul_134829")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HYPERLINK("./new_k5/query_cmdrels_weight_analyze/0.6_0.1_0.3/ul_136371.xlsx","ul_136371")</f>
        <v>ul_136371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</row>
    <row r="357" spans="1:7" x14ac:dyDescent="0.15">
      <c r="A357" t="str">
        <f>HYPERLINK("./new_k5/query_cmdrels_weight_analyze/0.6_0.1_0.3/ul_136884.xlsx","ul_136884")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HYPERLINK("./new_k5/query_cmdrels_weight_analyze/0.6_0.1_0.3/ul_138398.xlsx","ul_138398")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HYPERLINK("./new_k5/query_cmdrels_weight_analyze/0.6_0.1_0.3/ul_139271.xlsx","ul_139271")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HYPERLINK("./new_k5/query_cmdrels_weight_analyze/0.6_0.1_0.3/ul_140482.xlsx","ul_140482")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HYPERLINK("./new_k5/query_cmdrels_weight_analyze/0.6_0.1_0.3/ul_14191.xlsx","ul_14191")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HYPERLINK("./new_k5/query_cmdrels_weight_analyze/0.6_0.1_0.3/ul_145929.xlsx","ul_145929")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HYPERLINK("./new_k5/query_cmdrels_weight_analyze/0.6_0.1_0.3/ul_148985.xlsx","ul_148985")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HYPERLINK("./new_k5/query_cmdrels_weight_analyze/0.6_0.1_0.3/ul_15405.xlsx","ul_15405")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HYPERLINK("./new_k5/query_cmdrels_weight_analyze/0.6_0.1_0.3/ul_155551.xlsx","ul_155551")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HYPERLINK("./new_k5/query_cmdrels_weight_analyze/0.6_0.1_0.3/ul_159672.xlsx","ul_159672")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HYPERLINK("./new_k5/query_cmdrels_weight_analyze/0.6_0.1_0.3/ul_163845.xlsx","ul_163845")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HYPERLINK("./new_k5/query_cmdrels_weight_analyze/0.6_0.1_0.3/ul_16407.xlsx","ul_16407")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HYPERLINK("./new_k5/query_cmdrels_weight_analyze/0.6_0.1_0.3/ul_166558.xlsx","ul_166558")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HYPERLINK("./new_k5/query_cmdrels_weight_analyze/0.6_0.1_0.3/ul_171314.xlsx","ul_171314")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HYPERLINK("./new_k5/query_cmdrels_weight_analyze/0.6_0.1_0.3/ul_182032.xlsx","ul_182032")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HYPERLINK("./new_k5/query_cmdrels_weight_analyze/0.6_0.1_0.3/ul_19344.xlsx","ul_19344")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HYPERLINK("./new_k5/query_cmdrels_weight_analyze/0.6_0.1_0.3/ul_19369.xlsx","ul_19369")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HYPERLINK("./new_k5/query_cmdrels_weight_analyze/0.6_0.1_0.3/ul_19485.xlsx","ul_19485")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HYPERLINK("./new_k5/query_cmdrels_weight_analyze/0.6_0.1_0.3/ul_20370.xlsx","ul_20370")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15">
      <c r="A376" t="str">
        <f>HYPERLINK("./new_k5/query_cmdrels_weight_analyze/0.6_0.1_0.3/ul_211817.xlsx","ul_211817")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HYPERLINK("./new_k5/query_cmdrels_weight_analyze/0.6_0.1_0.3/ul_212925.xlsx","ul_212925")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HYPERLINK("./new_k5/query_cmdrels_weight_analyze/0.6_0.1_0.3/ul_21471.xlsx","ul_21471")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HYPERLINK("./new_k5/query_cmdrels_weight_analyze/0.6_0.1_0.3/ul_22545.xlsx","ul_22545")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HYPERLINK("./new_k5/query_cmdrels_weight_analyze/0.6_0.1_0.3/ul_230481.xlsx","ul_230481")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HYPERLINK("./new_k5/query_cmdrels_weight_analyze/0.6_0.1_0.3/ul_230673.xlsx","ul_230673")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HYPERLINK("./new_k5/query_cmdrels_weight_analyze/0.6_0.1_0.3/ul_230800.xlsx","ul_230800")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HYPERLINK("./new_k5/query_cmdrels_weight_analyze/0.6_0.1_0.3/ul_232384.xlsx","ul_232384")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HYPERLINK("./new_k5/query_cmdrels_weight_analyze/0.6_0.1_0.3/ul_24441.xlsx","ul_24441")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HYPERLINK("./new_k5/query_cmdrels_weight_analyze/0.6_0.1_0.3/ul_246535.xlsx","ul_246535")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HYPERLINK("./new_k5/query_cmdrels_weight_analyze/0.6_0.1_0.3/ul_259791.xlsx","ul_259791")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HYPERLINK("./new_k5/query_cmdrels_weight_analyze/0.6_0.1_0.3/ul_273971.xlsx","ul_273971")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HYPERLINK("./new_k5/query_cmdrels_weight_analyze/0.6_0.1_0.3/ul_28553.xlsx","ul_28553")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HYPERLINK("./new_k5/query_cmdrels_weight_analyze/0.6_0.1_0.3/ul_288521.xlsx","ul_288521")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HYPERLINK("./new_k5/query_cmdrels_weight_analyze/0.6_0.1_0.3/ul_32290.xlsx","ul_32290")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HYPERLINK("./new_k5/query_cmdrels_weight_analyze/0.6_0.1_0.3/ul_328882.xlsx","ul_328882")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HYPERLINK("./new_k5/query_cmdrels_weight_analyze/0.6_0.1_0.3/ul_35131.xlsx","ul_35131")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HYPERLINK("./new_k5/query_cmdrels_weight_analyze/0.6_0.1_0.3/ul_35333.xlsx","ul_35333")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HYPERLINK("./new_k5/query_cmdrels_weight_analyze/0.6_0.1_0.3/ul_35711.xlsx","ul_35711")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HYPERLINK("./new_k5/query_cmdrels_weight_analyze/0.6_0.1_0.3/ul_3575.xlsx","ul_3575")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HYPERLINK("./new_k5/query_cmdrels_weight_analyze/0.6_0.1_0.3/ul_35832.xlsx","ul_35832")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HYPERLINK("./new_k5/query_cmdrels_weight_analyze/0.6_0.1_0.3/ul_370318.xlsx","ul_370318")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HYPERLINK("./new_k5/query_cmdrels_weight_analyze/0.6_0.1_0.3/ul_37329.xlsx","ul_37329")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HYPERLINK("./new_k5/query_cmdrels_weight_analyze/0.6_0.1_0.3/ul_38209.xlsx","ul_38209")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HYPERLINK("./new_k5/query_cmdrels_weight_analyze/0.6_0.1_0.3/ul_41246.xlsx","ul_41246")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HYPERLINK("./new_k5/query_cmdrels_weight_analyze/0.6_0.1_0.3/ul_41362.xlsx","ul_41362")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HYPERLINK("./new_k5/query_cmdrels_weight_analyze/0.6_0.1_0.3/ul_48200.xlsx","ul_48200")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HYPERLINK("./new_k5/query_cmdrels_weight_analyze/0.6_0.1_0.3/ul_50098.xlsx","ul_50098")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HYPERLINK("./new_k5/query_cmdrels_weight_analyze/0.6_0.1_0.3/ul_50785.xlsx","ul_50785")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HYPERLINK("./new_k5/query_cmdrels_weight_analyze/0.6_0.1_0.3/ul_5085.xlsx","ul_5085")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HYPERLINK("./new_k5/query_cmdrels_weight_analyze/0.6_0.1_0.3/ul_53737.xlsx","ul_53737")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HYPERLINK("./new_k5/query_cmdrels_weight_analyze/0.6_0.1_0.3/ul_55125.xlsx","ul_55125")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HYPERLINK("./new_k5/query_cmdrels_weight_analyze/0.6_0.1_0.3/ul_56453.xlsx","ul_56453")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HYPERLINK("./new_k5/query_cmdrels_weight_analyze/0.6_0.1_0.3/ul_63648.xlsx","ul_63648")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HYPERLINK("./new_k5/query_cmdrels_weight_analyze/0.6_0.1_0.3/ul_6402.xlsx","ul_6402")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HYPERLINK("./new_k5/query_cmdrels_weight_analyze/0.6_0.1_0.3/ul_65106.xlsx","ul_65106")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HYPERLINK("./new_k5/query_cmdrels_weight_analyze/0.6_0.1_0.3/ul_65932.xlsx","ul_65932")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HYPERLINK("./new_k5/query_cmdrels_weight_analyze/0.6_0.1_0.3/ul_6596.xlsx","ul_6596")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HYPERLINK("./new_k5/query_cmdrels_weight_analyze/0.6_0.1_0.3/ul_67503.xlsx","ul_67503")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HYPERLINK("./new_k5/query_cmdrels_weight_analyze/0.6_0.1_0.3/ul_67592.xlsx","ul_67592")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HYPERLINK("./new_k5/query_cmdrels_weight_analyze/0.6_0.1_0.3/ul_70581.xlsx","ul_70581")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HYPERLINK("./new_k5/query_cmdrels_weight_analyze/0.6_0.1_0.3/ul_70614.xlsx","ul_70614")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HYPERLINK("./new_k5/query_cmdrels_weight_analyze/0.6_0.1_0.3/ul_71465.xlsx","ul_71465")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HYPERLINK("./new_k5/query_cmdrels_weight_analyze/0.6_0.1_0.3/ul_7226.xlsx","ul_7226")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HYPERLINK("./new_k5/query_cmdrels_weight_analyze/0.6_0.1_0.3/ul_78182.xlsx","ul_78182")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HYPERLINK("./new_k5/query_cmdrels_weight_analyze/0.6_0.1_0.3/ul_79678.xlsx","ul_79678")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HYPERLINK("./new_k5/query_cmdrels_weight_analyze/0.6_0.1_0.3/ul_79702.xlsx","ul_79702")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HYPERLINK("./new_k5/query_cmdrels_weight_analyze/0.6_0.1_0.3/ul_83593.xlsx","ul_83593")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HYPERLINK("./new_k5/query_cmdrels_weight_analyze/0.6_0.1_0.3/ul_84381.xlsx","ul_84381")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HYPERLINK("./new_k5/query_cmdrels_weight_analyze/0.6_0.1_0.3/ul_85180.xlsx","ul_85180")</f>
        <v>ul_85180</v>
      </c>
      <c r="B425">
        <v>0</v>
      </c>
      <c r="C425">
        <v>0</v>
      </c>
      <c r="D425">
        <v>0.5</v>
      </c>
      <c r="E425">
        <v>0.5</v>
      </c>
      <c r="F425">
        <v>0.5</v>
      </c>
      <c r="G425">
        <v>0.5</v>
      </c>
    </row>
    <row r="426" spans="1:7" x14ac:dyDescent="0.15">
      <c r="A426" t="str">
        <f>HYPERLINK("./new_k5/query_cmdrels_weight_analyze/0.6_0.1_0.3/ul_86071.xlsx","ul_86071")</f>
        <v>ul_86071</v>
      </c>
      <c r="B426">
        <v>0</v>
      </c>
      <c r="C426">
        <v>0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HYPERLINK("./new_k5/query_cmdrels_weight_analyze/0.6_0.1_0.3/ul_86729.xlsx","ul_86729")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HYPERLINK("./new_k5/query_cmdrels_weight_analyze/0.6_0.1_0.3/ul_88824.xlsx","ul_88824")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HYPERLINK("./new_k5/query_cmdrels_weight_analyze/0.6_0.1_0.3/ul_8945.xlsx","ul_8945")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HYPERLINK("./new_k5/query_cmdrels_weight_analyze/0.6_0.1_0.3/ul_89933.xlsx","ul_89933")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HYPERLINK("./new_k5/query_cmdrels_weight_analyze/0.6_0.1_0.3/ul_91297.xlsx","ul_91297")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HYPERLINK("./new_k5/query_cmdrels_weight_analyze/0.6_0.1_0.3/ul_9252.xlsx","ul_9252")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HYPERLINK("./new_k5/query_cmdrels_weight_analyze/0.6_0.1_0.3/ul_92560.xlsx","ul_92560")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HYPERLINK("./new_k5/query_cmdrels_weight_analyze/0.6_0.1_0.3/ul_92799.xlsx","ul_92799")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HYPERLINK("./new_k5/query_cmdrels_weight_analyze/0.6_0.1_0.3/ul_93139.xlsx","ul_93139")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HYPERLINK("./new_k5/query_cmdrels_weight_analyze/0.6_0.1_0.3/ul_98461.xlsx","ul_98461")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HYPERLINK("./new_k5/query_cmdrels_weight_analyze/0.6_0.2_0.2/au_102733.xlsx","au_102733")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HYPERLINK("./new_k5/query_cmdrels_weight_analyze/0.6_0.2_0.2/au_1029436.xlsx","au_1029436")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HYPERLINK("./new_k5/query_cmdrels_weight_analyze/0.6_0.2_0.2/au_1029502.xlsx","au_1029502")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HYPERLINK("./new_k5/query_cmdrels_weight_analyze/0.6_0.2_0.2/au_1029531.xlsx","au_1029531")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HYPERLINK("./new_k5/query_cmdrels_weight_analyze/0.6_0.2_0.2/au_104542.xlsx","au_104542")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HYPERLINK("./new_k5/query_cmdrels_weight_analyze/0.6_0.2_0.2/au_109070.xlsx","au_109070")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HYPERLINK("./new_k5/query_cmdrels_weight_analyze/0.6_0.2_0.2/au_109381.xlsx","au_109381")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HYPERLINK("./new_k5/query_cmdrels_weight_analyze/0.6_0.2_0.2/au_110477.xlsx","au_110477")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HYPERLINK("./new_k5/query_cmdrels_weight_analyze/0.6_0.2_0.2/au_111678.xlsx","au_111678")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HYPERLINK("./new_k5/query_cmdrels_weight_analyze/0.6_0.2_0.2/au_112512.xlsx","au_112512")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HYPERLINK("./new_k5/query_cmdrels_weight_analyze/0.6_0.2_0.2/au_115369.xlsx","au_115369")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HYPERLINK("./new_k5/query_cmdrels_weight_analyze/0.6_0.2_0.2/au_11789.xlsx","au_11789")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HYPERLINK("./new_k5/query_cmdrels_weight_analyze/0.6_0.2_0.2/au_117950.xlsx","au_117950")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HYPERLINK("./new_k5/query_cmdrels_weight_analyze/0.6_0.2_0.2/au_122113.xlsx","au_122113")</f>
        <v>au_122113</v>
      </c>
      <c r="B16">
        <v>1</v>
      </c>
      <c r="C16">
        <v>0</v>
      </c>
      <c r="D16">
        <v>1</v>
      </c>
      <c r="E16">
        <v>0.33333333333333331</v>
      </c>
      <c r="F16">
        <v>1</v>
      </c>
      <c r="G16">
        <v>0.33333333333333331</v>
      </c>
    </row>
    <row r="17" spans="1:7" x14ac:dyDescent="0.15">
      <c r="A17" t="str">
        <f>HYPERLINK("./new_k5/query_cmdrels_weight_analyze/0.6_0.2_0.2/au_123798.xlsx","au_123798")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HYPERLINK("./new_k5/query_cmdrels_weight_analyze/0.6_0.2_0.2/au_125257.xlsx","au_125257")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HYPERLINK("./new_k5/query_cmdrels_weight_analyze/0.6_0.2_0.2/au_126153.xlsx","au_126153")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HYPERLINK("./new_k5/query_cmdrels_weight_analyze/0.6_0.2_0.2/au_127326.xlsx","au_127326")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HYPERLINK("./new_k5/query_cmdrels_weight_analyze/0.6_0.2_0.2/au_128463.xlsx","au_128463")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HYPERLINK("./new_k5/query_cmdrels_weight_analyze/0.6_0.2_0.2/au_130393.xlsx","au_130393")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HYPERLINK("./new_k5/query_cmdrels_weight_analyze/0.6_0.2_0.2/au_131570.xlsx","au_131570")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HYPERLINK("./new_k5/query_cmdrels_weight_analyze/0.6_0.2_0.2/au_133318.xlsx","au_133318")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HYPERLINK("./new_k5/query_cmdrels_weight_analyze/0.6_0.2_0.2/au_133343.xlsx","au_133343")</f>
        <v>au_133343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</row>
    <row r="26" spans="1:7" x14ac:dyDescent="0.15">
      <c r="A26" t="str">
        <f>HYPERLINK("./new_k5/query_cmdrels_weight_analyze/0.6_0.2_0.2/au_133389.xlsx","au_133389")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HYPERLINK("./new_k5/query_cmdrels_weight_analyze/0.6_0.2_0.2/au_141277.xlsx","au_141277")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HYPERLINK("./new_k5/query_cmdrels_weight_analyze/0.6_0.2_0.2/au_143819.xlsx","au_143819")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HYPERLINK("./new_k5/query_cmdrels_weight_analyze/0.6_0.2_0.2/au_145935.xlsx","au_145935")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HYPERLINK("./new_k5/query_cmdrels_weight_analyze/0.6_0.2_0.2/au_147241.xlsx","au_147241")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HYPERLINK("./new_k5/query_cmdrels_weight_analyze/0.6_0.2_0.2/au_147800.xlsx","au_147800")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HYPERLINK("./new_k5/query_cmdrels_weight_analyze/0.6_0.2_0.2/au_148321.xlsx","au_148321")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HYPERLINK("./new_k5/query_cmdrels_weight_analyze/0.6_0.2_0.2/au_148638.xlsx","au_148638")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HYPERLINK("./new_k5/query_cmdrels_weight_analyze/0.6_0.2_0.2/au_151049.xlsx","au_151049")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HYPERLINK("./new_k5/query_cmdrels_weight_analyze/0.6_0.2_0.2/au_151941.xlsx","au_151941")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HYPERLINK("./new_k5/query_cmdrels_weight_analyze/0.6_0.2_0.2/au_152297.xlsx","au_152297")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HYPERLINK("./new_k5/query_cmdrels_weight_analyze/0.6_0.2_0.2/au_153976.xlsx","au_153976")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HYPERLINK("./new_k5/query_cmdrels_weight_analyze/0.6_0.2_0.2/au_154431.xlsx","au_154431")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HYPERLINK("./new_k5/query_cmdrels_weight_analyze/0.6_0.2_0.2/au_159708.xlsx","au_159708")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HYPERLINK("./new_k5/query_cmdrels_weight_analyze/0.6_0.2_0.2/au_160869.xlsx","au_160869")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HYPERLINK("./new_k5/query_cmdrels_weight_analyze/0.6_0.2_0.2/au_161313.xlsx","au_161313")</f>
        <v>au_161313</v>
      </c>
      <c r="B41">
        <v>1</v>
      </c>
      <c r="C41">
        <v>0</v>
      </c>
      <c r="D41">
        <v>1</v>
      </c>
      <c r="E41">
        <v>0.33333333333333331</v>
      </c>
      <c r="F41">
        <v>1</v>
      </c>
      <c r="G41">
        <v>0.33333333333333331</v>
      </c>
    </row>
    <row r="42" spans="1:7" x14ac:dyDescent="0.15">
      <c r="A42" t="str">
        <f>HYPERLINK("./new_k5/query_cmdrels_weight_analyze/0.6_0.2_0.2/au_162075.xlsx","au_162075")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HYPERLINK("./new_k5/query_cmdrels_weight_analyze/0.6_0.2_0.2/au_16277.xlsx","au_16277")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HYPERLINK("./new_k5/query_cmdrels_weight_analyze/0.6_0.2_0.2/au_163155.xlsx","au_163155")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HYPERLINK("./new_k5/query_cmdrels_weight_analyze/0.6_0.2_0.2/au_164473.xlsx","au_164473")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HYPERLINK("./new_k5/query_cmdrels_weight_analyze/0.6_0.2_0.2/au_16584.xlsx","au_16584")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HYPERLINK("./new_k5/query_cmdrels_weight_analyze/0.6_0.2_0.2/au_166420.xlsx","au_166420")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HYPERLINK("./new_k5/query_cmdrels_weight_analyze/0.6_0.2_0.2/au_169473.xlsx","au_169473")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HYPERLINK("./new_k5/query_cmdrels_weight_analyze/0.6_0.2_0.2/au_169516.xlsx","au_169516")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HYPERLINK("./new_k5/query_cmdrels_weight_analyze/0.6_0.2_0.2/au_174292.xlsx","au_174292")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HYPERLINK("./new_k5/query_cmdrels_weight_analyze/0.6_0.2_0.2/au_178481.xlsx","au_178481")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HYPERLINK("./new_k5/query_cmdrels_weight_analyze/0.6_0.2_0.2/au_180925.xlsx","au_180925")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HYPERLINK("./new_k5/query_cmdrels_weight_analyze/0.6_0.2_0.2/au_187888.xlsx","au_187888")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HYPERLINK("./new_k5/query_cmdrels_weight_analyze/0.6_0.2_0.2/au_191390.xlsx","au_191390")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HYPERLINK("./new_k5/query_cmdrels_weight_analyze/0.6_0.2_0.2/au_192798.xlsx","au_192798")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HYPERLINK("./new_k5/query_cmdrels_weight_analyze/0.6_0.2_0.2/au_201775.xlsx","au_201775")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HYPERLINK("./new_k5/query_cmdrels_weight_analyze/0.6_0.2_0.2/au_204166.xlsx","au_204166")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HYPERLINK("./new_k5/query_cmdrels_weight_analyze/0.6_0.2_0.2/au_207447.xlsx","au_207447")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HYPERLINK("./new_k5/query_cmdrels_weight_analyze/0.6_0.2_0.2/au_210680.xlsx","au_210680")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HYPERLINK("./new_k5/query_cmdrels_weight_analyze/0.6_0.2_0.2/au_214246.xlsx","au_214246")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HYPERLINK("./new_k5/query_cmdrels_weight_analyze/0.6_0.2_0.2/au_214643.xlsx","au_214643")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HYPERLINK("./new_k5/query_cmdrels_weight_analyze/0.6_0.2_0.2/au_2194.xlsx","au_2194")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HYPERLINK("./new_k5/query_cmdrels_weight_analyze/0.6_0.2_0.2/au_221962.xlsx","au_221962")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HYPERLINK("./new_k5/query_cmdrels_weight_analyze/0.6_0.2_0.2/au_22608.xlsx","au_22608")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HYPERLINK("./new_k5/query_cmdrels_weight_analyze/0.6_0.2_0.2/au_230698.xlsx","au_230698")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HYPERLINK("./new_k5/query_cmdrels_weight_analyze/0.6_0.2_0.2/au_232442.xlsx","au_232442")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HYPERLINK("./new_k5/query_cmdrels_weight_analyze/0.6_0.2_0.2/au_233378.xlsx","au_233378")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HYPERLINK("./new_k5/query_cmdrels_weight_analyze/0.6_0.2_0.2/au_24027.xlsx","au_24027")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HYPERLINK("./new_k5/query_cmdrels_weight_analyze/0.6_0.2_0.2/au_246647.xlsx","au_246647")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HYPERLINK("./new_k5/query_cmdrels_weight_analyze/0.6_0.2_0.2/au_254424.xlsx","au_254424")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HYPERLINK("./new_k5/query_cmdrels_weight_analyze/0.6_0.2_0.2/au_255890.xlsx","au_255890")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HYPERLINK("./new_k5/query_cmdrels_weight_analyze/0.6_0.2_0.2/au_257248.xlsx","au_257248")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HYPERLINK("./new_k5/query_cmdrels_weight_analyze/0.6_0.2_0.2/au_259354.xlsx","au_259354")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HYPERLINK("./new_k5/query_cmdrels_weight_analyze/0.6_0.2_0.2/au_263378.xlsx","au_263378")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HYPERLINK("./new_k5/query_cmdrels_weight_analyze/0.6_0.2_0.2/au_264215.xlsx","au_264215")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HYPERLINK("./new_k5/query_cmdrels_weight_analyze/0.6_0.2_0.2/au_265176.xlsx","au_265176")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HYPERLINK("./new_k5/query_cmdrels_weight_analyze/0.6_0.2_0.2/au_275704.xlsx","au_275704")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HYPERLINK("./new_k5/query_cmdrels_weight_analyze/0.6_0.2_0.2/au_276669.xlsx","au_276669")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HYPERLINK("./new_k5/query_cmdrels_weight_analyze/0.6_0.2_0.2/au_277565.xlsx","au_277565")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HYPERLINK("./new_k5/query_cmdrels_weight_analyze/0.6_0.2_0.2/au_278403.xlsx","au_278403")</f>
        <v>au_278403</v>
      </c>
      <c r="B80">
        <v>0</v>
      </c>
      <c r="C80">
        <v>0</v>
      </c>
      <c r="D80">
        <v>0.33333333333333331</v>
      </c>
      <c r="E80">
        <v>0.5</v>
      </c>
      <c r="F80">
        <v>0.33333333333333331</v>
      </c>
      <c r="G80">
        <v>0.5</v>
      </c>
    </row>
    <row r="81" spans="1:7" x14ac:dyDescent="0.15">
      <c r="A81" t="str">
        <f>HYPERLINK("./new_k5/query_cmdrels_weight_analyze/0.6_0.2_0.2/au_28039.xlsx","au_28039")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HYPERLINK("./new_k5/query_cmdrels_weight_analyze/0.6_0.2_0.2/au_281509.xlsx","au_281509")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HYPERLINK("./new_k5/query_cmdrels_weight_analyze/0.6_0.2_0.2/au_282806.xlsx","au_282806")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HYPERLINK("./new_k5/query_cmdrels_weight_analyze/0.6_0.2_0.2/au_283559.xlsx","au_283559")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HYPERLINK("./new_k5/query_cmdrels_weight_analyze/0.6_0.2_0.2/au_285539.xlsx","au_285539")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HYPERLINK("./new_k5/query_cmdrels_weight_analyze/0.6_0.2_0.2/au_287532.xlsx","au_287532")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HYPERLINK("./new_k5/query_cmdrels_weight_analyze/0.6_0.2_0.2/au_294257.xlsx","au_294257")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HYPERLINK("./new_k5/query_cmdrels_weight_analyze/0.6_0.2_0.2/au_296155.xlsx","au_296155")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HYPERLINK("./new_k5/query_cmdrels_weight_analyze/0.6_0.2_0.2/au_299975.xlsx","au_299975")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HYPERLINK("./new_k5/query_cmdrels_weight_analyze/0.6_0.2_0.2/au_301096.xlsx","au_301096")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HYPERLINK("./new_k5/query_cmdrels_weight_analyze/0.6_0.2_0.2/au_303593.xlsx","au_303593")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HYPERLINK("./new_k5/query_cmdrels_weight_analyze/0.6_0.2_0.2/au_303849.xlsx","au_303849")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HYPERLINK("./new_k5/query_cmdrels_weight_analyze/0.6_0.2_0.2/au_307541.xlsx","au_307541")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HYPERLINK("./new_k5/query_cmdrels_weight_analyze/0.6_0.2_0.2/au_307688.xlsx","au_307688")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HYPERLINK("./new_k5/query_cmdrels_weight_analyze/0.6_0.2_0.2/au_309047.xlsx","au_309047")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HYPERLINK("./new_k5/query_cmdrels_weight_analyze/0.6_0.2_0.2/au_311558.xlsx","au_311558")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HYPERLINK("./new_k5/query_cmdrels_weight_analyze/0.6_0.2_0.2/au_318973.xlsx","au_318973")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HYPERLINK("./new_k5/query_cmdrels_weight_analyze/0.6_0.2_0.2/au_3205.xlsx","au_3205")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HYPERLINK("./new_k5/query_cmdrels_weight_analyze/0.6_0.2_0.2/au_323131.xlsx","au_323131")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HYPERLINK("./new_k5/query_cmdrels_weight_analyze/0.6_0.2_0.2/au_323392.xlsx","au_323392")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HYPERLINK("./new_k5/query_cmdrels_weight_analyze/0.6_0.2_0.2/au_325368.xlsx","au_325368")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HYPERLINK("./new_k5/query_cmdrels_weight_analyze/0.6_0.2_0.2/au_328162.xlsx","au_328162")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HYPERLINK("./new_k5/query_cmdrels_weight_analyze/0.6_0.2_0.2/au_330148.xlsx","au_330148")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HYPERLINK("./new_k5/query_cmdrels_weight_analyze/0.6_0.2_0.2/au_332315.xlsx","au_332315")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HYPERLINK("./new_k5/query_cmdrels_weight_analyze/0.6_0.2_0.2/au_334081.xlsx","au_334081")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HYPERLINK("./new_k5/query_cmdrels_weight_analyze/0.6_0.2_0.2/au_34077.xlsx","au_34077")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HYPERLINK("./new_k5/query_cmdrels_weight_analyze/0.6_0.2_0.2/au_341428.xlsx","au_341428")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HYPERLINK("./new_k5/query_cmdrels_weight_analyze/0.6_0.2_0.2/au_341584.xlsx","au_341584")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HYPERLINK("./new_k5/query_cmdrels_weight_analyze/0.6_0.2_0.2/au_346864.xlsx","au_346864")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HYPERLINK("./new_k5/query_cmdrels_weight_analyze/0.6_0.2_0.2/au_351765.xlsx","au_351765")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HYPERLINK("./new_k5/query_cmdrels_weight_analyze/0.6_0.2_0.2/au_35922.xlsx","au_35922")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HYPERLINK("./new_k5/query_cmdrels_weight_analyze/0.6_0.2_0.2/au_359856.xlsx","au_359856")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HYPERLINK("./new_k5/query_cmdrels_weight_analyze/0.6_0.2_0.2/au_360423.xlsx","au_360423")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HYPERLINK("./new_k5/query_cmdrels_weight_analyze/0.6_0.2_0.2/au_36287.xlsx","au_36287")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HYPERLINK("./new_k5/query_cmdrels_weight_analyze/0.6_0.2_0.2/au_366742.xlsx","au_366742")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HYPERLINK("./new_k5/query_cmdrels_weight_analyze/0.6_0.2_0.2/au_377937.xlsx","au_377937")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HYPERLINK("./new_k5/query_cmdrels_weight_analyze/0.6_0.2_0.2/au_383997.xlsx","au_383997")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HYPERLINK("./new_k5/query_cmdrels_weight_analyze/0.6_0.2_0.2/au_3883.xlsx","au_3883")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HYPERLINK("./new_k5/query_cmdrels_weight_analyze/0.6_0.2_0.2/au_396883.xlsx","au_396883")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HYPERLINK("./new_k5/query_cmdrels_weight_analyze/0.6_0.2_0.2/au_39760.xlsx","au_39760")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HYPERLINK("./new_k5/query_cmdrels_weight_analyze/0.6_0.2_0.2/au_398818.xlsx","au_398818")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HYPERLINK("./new_k5/query_cmdrels_weight_analyze/0.6_0.2_0.2/au_400807.xlsx","au_400807")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HYPERLINK("./new_k5/query_cmdrels_weight_analyze/0.6_0.2_0.2/au_408611.xlsx","au_408611")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HYPERLINK("./new_k5/query_cmdrels_weight_analyze/0.6_0.2_0.2/au_414737.xlsx","au_414737")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HYPERLINK("./new_k5/query_cmdrels_weight_analyze/0.6_0.2_0.2/au_420722.xlsx","au_420722")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HYPERLINK("./new_k5/query_cmdrels_weight_analyze/0.6_0.2_0.2/au_423942.xlsx","au_423942")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HYPERLINK("./new_k5/query_cmdrels_weight_analyze/0.6_0.2_0.2/au_430382.xlsx","au_430382")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HYPERLINK("./new_k5/query_cmdrels_weight_analyze/0.6_0.2_0.2/au_432836.xlsx","au_432836")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HYPERLINK("./new_k5/query_cmdrels_weight_analyze/0.6_0.2_0.2/au_440326.xlsx","au_440326")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HYPERLINK("./new_k5/query_cmdrels_weight_analyze/0.6_0.2_0.2/au_442914.xlsx","au_442914")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HYPERLINK("./new_k5/query_cmdrels_weight_analyze/0.6_0.2_0.2/au_443227.xlsx","au_443227")</f>
        <v>au_443227</v>
      </c>
      <c r="B131">
        <v>1</v>
      </c>
      <c r="C131">
        <v>0</v>
      </c>
      <c r="D131">
        <v>1</v>
      </c>
      <c r="E131">
        <v>0.33333333333333331</v>
      </c>
      <c r="F131">
        <v>1</v>
      </c>
      <c r="G131">
        <v>0.33333333333333331</v>
      </c>
    </row>
    <row r="132" spans="1:7" x14ac:dyDescent="0.15">
      <c r="A132" t="str">
        <f>HYPERLINK("./new_k5/query_cmdrels_weight_analyze/0.6_0.2_0.2/au_44534.xlsx","au_44534")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HYPERLINK("./new_k5/query_cmdrels_weight_analyze/0.6_0.2_0.2/au_451805.xlsx","au_451805")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HYPERLINK("./new_k5/query_cmdrels_weight_analyze/0.6_0.2_0.2/au_464264.xlsx","au_464264")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HYPERLINK("./new_k5/query_cmdrels_weight_analyze/0.6_0.2_0.2/au_468808.xlsx","au_468808")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HYPERLINK("./new_k5/query_cmdrels_weight_analyze/0.6_0.2_0.2/au_469143.xlsx","au_469143")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HYPERLINK("./new_k5/query_cmdrels_weight_analyze/0.6_0.2_0.2/au_470237.xlsx","au_470237")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HYPERLINK("./new_k5/query_cmdrels_weight_analyze/0.6_0.2_0.2/au_473037.xlsx","au_473037")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HYPERLINK("./new_k5/query_cmdrels_weight_analyze/0.6_0.2_0.2/au_48362.xlsx","au_48362")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HYPERLINK("./new_k5/query_cmdrels_weight_analyze/0.6_0.2_0.2/au_488435.xlsx","au_488435")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HYPERLINK("./new_k5/query_cmdrels_weight_analyze/0.6_0.2_0.2/au_493826.xlsx","au_493826")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HYPERLINK("./new_k5/query_cmdrels_weight_analyze/0.6_0.2_0.2/au_502110.xlsx","au_502110")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HYPERLINK("./new_k5/query_cmdrels_weight_analyze/0.6_0.2_0.2/au_50344.xlsx","au_50344")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HYPERLINK("./new_k5/query_cmdrels_weight_analyze/0.6_0.2_0.2/au_511467.xlsx","au_511467")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HYPERLINK("./new_k5/query_cmdrels_weight_analyze/0.6_0.2_0.2/au_513046.xlsx","au_513046")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HYPERLINK("./new_k5/query_cmdrels_weight_analyze/0.6_0.2_0.2/au_517354.xlsx","au_517354")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HYPERLINK("./new_k5/query_cmdrels_weight_analyze/0.6_0.2_0.2/au_522431.xlsx","au_522431")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HYPERLINK("./new_k5/query_cmdrels_weight_analyze/0.6_0.2_0.2/au_52773.xlsx","au_52773")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HYPERLINK("./new_k5/query_cmdrels_weight_analyze/0.6_0.2_0.2/au_528411.xlsx","au_528411")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HYPERLINK("./new_k5/query_cmdrels_weight_analyze/0.6_0.2_0.2/au_53263.xlsx","au_53263")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HYPERLINK("./new_k5/query_cmdrels_weight_analyze/0.6_0.2_0.2/au_53444.xlsx","au_53444")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HYPERLINK("./new_k5/query_cmdrels_weight_analyze/0.6_0.2_0.2/au_538208.xlsx","au_538208")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HYPERLINK("./new_k5/query_cmdrels_weight_analyze/0.6_0.2_0.2/au_53822.xlsx","au_53822")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HYPERLINK("./new_k5/query_cmdrels_weight_analyze/0.6_0.2_0.2/au_539243.xlsx","au_539243")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HYPERLINK("./new_k5/query_cmdrels_weight_analyze/0.6_0.2_0.2/au_558280.xlsx","au_558280")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HYPERLINK("./new_k5/query_cmdrels_weight_analyze/0.6_0.2_0.2/au_558669.xlsx","au_558669")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HYPERLINK("./new_k5/query_cmdrels_weight_analyze/0.6_0.2_0.2/au_55868.xlsx","au_55868")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HYPERLINK("./new_k5/query_cmdrels_weight_analyze/0.6_0.2_0.2/au_561.xlsx","au_561")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HYPERLINK("./new_k5/query_cmdrels_weight_analyze/0.6_0.2_0.2/au_564567.xlsx","au_564567")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HYPERLINK("./new_k5/query_cmdrels_weight_analyze/0.6_0.2_0.2/au_57994.xlsx","au_57994")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HYPERLINK("./new_k5/query_cmdrels_weight_analyze/0.6_0.2_0.2/au_589210.xlsx","au_589210")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HYPERLINK("./new_k5/query_cmdrels_weight_analyze/0.6_0.2_0.2/au_5911.xlsx","au_5911")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HYPERLINK("./new_k5/query_cmdrels_weight_analyze/0.6_0.2_0.2/au_59356.xlsx","au_59356")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HYPERLINK("./new_k5/query_cmdrels_weight_analyze/0.6_0.2_0.2/au_609850.xlsx","au_609850")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HYPERLINK("./new_k5/query_cmdrels_weight_analyze/0.6_0.2_0.2/au_61408.xlsx","au_61408")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HYPERLINK("./new_k5/query_cmdrels_weight_analyze/0.6_0.2_0.2/au_617850.xlsx","au_617850")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HYPERLINK("./new_k5/query_cmdrels_weight_analyze/0.6_0.2_0.2/au_62073.xlsx","au_62073")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HYPERLINK("./new_k5/query_cmdrels_weight_analyze/0.6_0.2_0.2/au_620930.xlsx","au_620930")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HYPERLINK("./new_k5/query_cmdrels_weight_analyze/0.6_0.2_0.2/au_62492.xlsx","au_62492")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HYPERLINK("./new_k5/query_cmdrels_weight_analyze/0.6_0.2_0.2/au_626078.xlsx","au_626078")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HYPERLINK("./new_k5/query_cmdrels_weight_analyze/0.6_0.2_0.2/au_636944.xlsx","au_636944")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HYPERLINK("./new_k5/query_cmdrels_weight_analyze/0.6_0.2_0.2/au_648603.xlsx","au_648603")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HYPERLINK("./new_k5/query_cmdrels_weight_analyze/0.6_0.2_0.2/au_65331.xlsx","au_65331")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HYPERLINK("./new_k5/query_cmdrels_weight_analyze/0.6_0.2_0.2/au_66000.xlsx","au_66000")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HYPERLINK("./new_k5/query_cmdrels_weight_analyze/0.6_0.2_0.2/au_660846.xlsx","au_660846")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HYPERLINK("./new_k5/query_cmdrels_weight_analyze/0.6_0.2_0.2/au_662935.xlsx","au_662935")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HYPERLINK("./new_k5/query_cmdrels_weight_analyze/0.6_0.2_0.2/au_67663.xlsx","au_67663")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HYPERLINK("./new_k5/query_cmdrels_weight_analyze/0.6_0.2_0.2/au_68028.xlsx","au_68028")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HYPERLINK("./new_k5/query_cmdrels_weight_analyze/0.6_0.2_0.2/au_681312.xlsx","au_681312")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HYPERLINK("./new_k5/query_cmdrels_weight_analyze/0.6_0.2_0.2/au_686239.xlsx","au_686239")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HYPERLINK("./new_k5/query_cmdrels_weight_analyze/0.6_0.2_0.2/au_68809.xlsx","au_68809")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HYPERLINK("./new_k5/query_cmdrels_weight_analyze/0.6_0.2_0.2/au_69556.xlsx","au_69556")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HYPERLINK("./new_k5/query_cmdrels_weight_analyze/0.6_0.2_0.2/au_698993.xlsx","au_698993")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HYPERLINK("./new_k5/query_cmdrels_weight_analyze/0.6_0.2_0.2/au_707881.xlsx","au_707881")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HYPERLINK("./new_k5/query_cmdrels_weight_analyze/0.6_0.2_0.2/au_709594.xlsx","au_709594")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HYPERLINK("./new_k5/query_cmdrels_weight_analyze/0.6_0.2_0.2/au_71309.xlsx","au_71309")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HYPERLINK("./new_k5/query_cmdrels_weight_analyze/0.6_0.2_0.2/au_7138.xlsx","au_7138")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HYPERLINK("./new_k5/query_cmdrels_weight_analyze/0.6_0.2_0.2/au_72549.xlsx","au_72549")</f>
        <v>au_72549</v>
      </c>
      <c r="B188">
        <v>0</v>
      </c>
      <c r="C188">
        <v>0</v>
      </c>
      <c r="D188">
        <v>0</v>
      </c>
      <c r="E188">
        <v>0.5</v>
      </c>
      <c r="F188">
        <v>0</v>
      </c>
      <c r="G188">
        <v>0.5</v>
      </c>
    </row>
    <row r="189" spans="1:7" x14ac:dyDescent="0.15">
      <c r="A189" t="str">
        <f>HYPERLINK("./new_k5/query_cmdrels_weight_analyze/0.6_0.2_0.2/au_740805.xlsx","au_740805")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HYPERLINK("./new_k5/query_cmdrels_weight_analyze/0.6_0.2_0.2/au_760796.xlsx","au_760796")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HYPERLINK("./new_k5/query_cmdrels_weight_analyze/0.6_0.2_0.2/au_762846.xlsx","au_762846")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HYPERLINK("./new_k5/query_cmdrels_weight_analyze/0.6_0.2_0.2/au_767786.xlsx","au_767786")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HYPERLINK("./new_k5/query_cmdrels_weight_analyze/0.6_0.2_0.2/au_778906.xlsx","au_778906")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HYPERLINK("./new_k5/query_cmdrels_weight_analyze/0.6_0.2_0.2/au_818929.xlsx","au_818929")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HYPERLINK("./new_k5/query_cmdrels_weight_analyze/0.6_0.2_0.2/au_844876.xlsx","au_844876")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HYPERLINK("./new_k5/query_cmdrels_weight_analyze/0.6_0.2_0.2/au_85318.xlsx","au_85318")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HYPERLINK("./new_k5/query_cmdrels_weight_analyze/0.6_0.2_0.2/au_854332.xlsx","au_854332")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HYPERLINK("./new_k5/query_cmdrels_weight_analyze/0.6_0.2_0.2/au_854373.xlsx","au_854373")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HYPERLINK("./new_k5/query_cmdrels_weight_analyze/0.6_0.2_0.2/au_86843.xlsx","au_86843")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HYPERLINK("./new_k5/query_cmdrels_weight_analyze/0.6_0.2_0.2/au_88108.xlsx","au_88108")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</v>
      </c>
    </row>
    <row r="201" spans="1:7" x14ac:dyDescent="0.15">
      <c r="A201" t="str">
        <f>HYPERLINK("./new_k5/query_cmdrels_weight_analyze/0.6_0.2_0.2/au_90214.xlsx","au_90214")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HYPERLINK("./new_k5/query_cmdrels_weight_analyze/0.6_0.2_0.2/au_90339.xlsx","au_90339")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HYPERLINK("./new_k5/query_cmdrels_weight_analyze/0.6_0.2_0.2/au_91286.xlsx","au_91286")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HYPERLINK("./new_k5/query_cmdrels_weight_analyze/0.6_0.2_0.2/au_9135.xlsx","au_9135")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HYPERLINK("./new_k5/query_cmdrels_weight_analyze/0.6_0.2_0.2/au_935569.xlsx","au_935569")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HYPERLINK("./new_k5/query_cmdrels_weight_analyze/0.6_0.2_0.2/au_97936.xlsx","au_97936")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HYPERLINK("./new_k5/query_cmdrels_weight_analyze/0.6_0.2_0.2/so_10235778.xlsx","so_10235778")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HYPERLINK("./new_k5/query_cmdrels_weight_analyze/0.6_0.2_0.2/so_1045910.xlsx","so_1045910")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HYPERLINK("./new_k5/query_cmdrels_weight_analyze/0.6_0.2_0.2/so_10557360.xlsx","so_10557360")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HYPERLINK("./new_k5/query_cmdrels_weight_analyze/0.6_0.2_0.2/so_1058047.xlsx","so_1058047")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HYPERLINK("./new_k5/query_cmdrels_weight_analyze/0.6_0.2_0.2/so_10829402.xlsx","so_10829402")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HYPERLINK("./new_k5/query_cmdrels_weight_analyze/0.6_0.2_0.2/so_1088098.xlsx","so_1088098")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HYPERLINK("./new_k5/query_cmdrels_weight_analyze/0.6_0.2_0.2/so_10990949.xlsx","so_10990949")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HYPERLINK("./new_k5/query_cmdrels_weight_analyze/0.6_0.2_0.2/so_11211705.xlsx","so_11211705")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HYPERLINK("./new_k5/query_cmdrels_weight_analyze/0.6_0.2_0.2/so_112932.xlsx","so_112932")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HYPERLINK("./new_k5/query_cmdrels_weight_analyze/0.6_0.2_0.2/so_11392189.xlsx","so_11392189")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0.25</v>
      </c>
    </row>
    <row r="217" spans="1:7" x14ac:dyDescent="0.15">
      <c r="A217" t="str">
        <f>HYPERLINK("./new_k5/query_cmdrels_weight_analyze/0.6_0.2_0.2/so_1183183.xlsx","so_1183183")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HYPERLINK("./new_k5/query_cmdrels_weight_analyze/0.6_0.2_0.2/so_1194882.xlsx","so_1194882")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HYPERLINK("./new_k5/query_cmdrels_weight_analyze/0.6_0.2_0.2/so_12120935.xlsx","so_12120935")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HYPERLINK("./new_k5/query_cmdrels_weight_analyze/0.6_0.2_0.2/so_12313384.xlsx","so_12313384")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HYPERLINK("./new_k5/query_cmdrels_weight_analyze/0.6_0.2_0.2/so_12392598.xlsx","so_12392598")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HYPERLINK("./new_k5/query_cmdrels_weight_analyze/0.6_0.2_0.2/so_1241801.xlsx","so_1241801")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HYPERLINK("./new_k5/query_cmdrels_weight_analyze/0.6_0.2_0.2/so_12522269.xlsx","so_12522269")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HYPERLINK("./new_k5/query_cmdrels_weight_analyze/0.6_0.2_0.2/so_1293907.xlsx","so_1293907")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HYPERLINK("./new_k5/query_cmdrels_weight_analyze/0.6_0.2_0.2/so_13428910.xlsx","so_13428910")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HYPERLINK("./new_k5/query_cmdrels_weight_analyze/0.6_0.2_0.2/so_135688.xlsx","so_135688")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HYPERLINK("./new_k5/query_cmdrels_weight_analyze/0.6_0.2_0.2/so_13778273.xlsx","so_13778273")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HYPERLINK("./new_k5/query_cmdrels_weight_analyze/0.6_0.2_0.2/so_1405611.xlsx","so_1405611")</f>
        <v>so_1405611</v>
      </c>
      <c r="B228">
        <v>1</v>
      </c>
      <c r="C228">
        <v>0</v>
      </c>
      <c r="D228">
        <v>1</v>
      </c>
      <c r="E228">
        <v>0.33333333333333331</v>
      </c>
      <c r="F228">
        <v>1</v>
      </c>
      <c r="G228">
        <v>0.33333333333333331</v>
      </c>
    </row>
    <row r="229" spans="1:7" x14ac:dyDescent="0.15">
      <c r="A229" t="str">
        <f>HYPERLINK("./new_k5/query_cmdrels_weight_analyze/0.6_0.2_0.2/so_14300794.xlsx","so_14300794")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HYPERLINK("./new_k5/query_cmdrels_weight_analyze/0.6_0.2_0.2/so_143791.xlsx","so_143791")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HYPERLINK("./new_k5/query_cmdrels_weight_analyze/0.6_0.2_0.2/so_14750650.xlsx","so_14750650")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HYPERLINK("./new_k5/query_cmdrels_weight_analyze/0.6_0.2_0.2/so_14978411.xlsx","so_14978411")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HYPERLINK("./new_k5/query_cmdrels_weight_analyze/0.6_0.2_0.2/so_15236308.xlsx","so_15236308")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HYPERLINK("./new_k5/query_cmdrels_weight_analyze/0.6_0.2_0.2/so_15286947.xlsx","so_15286947")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HYPERLINK("./new_k5/query_cmdrels_weight_analyze/0.6_0.2_0.2/so_15402770.xlsx","so_15402770")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HYPERLINK("./new_k5/query_cmdrels_weight_analyze/0.6_0.2_0.2/so_1570262.xlsx","so_1570262")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HYPERLINK("./new_k5/query_cmdrels_weight_analyze/0.6_0.2_0.2/so_1583219.xlsx","so_1583219")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HYPERLINK("./new_k5/query_cmdrels_weight_analyze/0.6_0.2_0.2/so_15872543.xlsx","so_15872543")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HYPERLINK("./new_k5/query_cmdrels_weight_analyze/0.6_0.2_0.2/so_16038087.xlsx","so_16038087")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HYPERLINK("./new_k5/query_cmdrels_weight_analyze/0.6_0.2_0.2/so_16212656.xlsx","so_16212656")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HYPERLINK("./new_k5/query_cmdrels_weight_analyze/0.6_0.2_0.2/so_16575419.xlsx","so_16575419")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HYPERLINK("./new_k5/query_cmdrels_weight_analyze/0.6_0.2_0.2/so_17582768.xlsx","so_17582768")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HYPERLINK("./new_k5/query_cmdrels_weight_analyze/0.6_0.2_0.2/so_17607612.xlsx","so_17607612")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HYPERLINK("./new_k5/query_cmdrels_weight_analyze/0.6_0.2_0.2/so_17829785.xlsx","so_17829785")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HYPERLINK("./new_k5/query_cmdrels_weight_analyze/0.6_0.2_0.2/so_1839841.xlsx","so_1839841")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HYPERLINK("./new_k5/query_cmdrels_weight_analyze/0.6_0.2_0.2/so_18468716.xlsx","so_18468716")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HYPERLINK("./new_k5/query_cmdrels_weight_analyze/0.6_0.2_0.2/so_19196105.xlsx","so_19196105")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HYPERLINK("./new_k5/query_cmdrels_weight_analyze/0.6_0.2_0.2/so_19482123.xlsx","so_19482123")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HYPERLINK("./new_k5/query_cmdrels_weight_analyze/0.6_0.2_0.2/so_1975849.xlsx","so_1975849")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HYPERLINK("./new_k5/query_cmdrels_weight_analyze/0.6_0.2_0.2/so_212528.xlsx","so_212528")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HYPERLINK("./new_k5/query_cmdrels_weight_analyze/0.6_0.2_0.2/so_21620406.xlsx","so_21620406")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HYPERLINK("./new_k5/query_cmdrels_weight_analyze/0.6_0.2_0.2/so_23509348.xlsx","so_23509348")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HYPERLINK("./new_k5/query_cmdrels_weight_analyze/0.6_0.2_0.2/so_24058544.xlsx","so_24058544")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HYPERLINK("./new_k5/query_cmdrels_weight_analyze/0.6_0.2_0.2/so_24283097.xlsx","so_24283097")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HYPERLINK("./new_k5/query_cmdrels_weight_analyze/0.6_0.2_0.2/so_26256279.xlsx","so_26256279")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HYPERLINK("./new_k5/query_cmdrels_weight_analyze/0.6_0.2_0.2/so_26331651.xlsx","so_26331651")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HYPERLINK("./new_k5/query_cmdrels_weight_analyze/0.6_0.2_0.2/so_26988262.xlsx","so_26988262")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HYPERLINK("./new_k5/query_cmdrels_weight_analyze/0.6_0.2_0.2/so_27238411.xlsx","so_27238411")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HYPERLINK("./new_k5/query_cmdrels_weight_analyze/0.6_0.2_0.2/so_27943059.xlsx","so_27943059")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HYPERLINK("./new_k5/query_cmdrels_weight_analyze/0.6_0.2_0.2/so_28869004.xlsx","so_28869004")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HYPERLINK("./new_k5/query_cmdrels_weight_analyze/0.6_0.2_0.2/so_2973624.xlsx","so_2973624")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HYPERLINK("./new_k5/query_cmdrels_weight_analyze/0.6_0.2_0.2/so_30177455.xlsx","so_30177455")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0.25</v>
      </c>
    </row>
    <row r="263" spans="1:7" x14ac:dyDescent="0.15">
      <c r="A263" t="str">
        <f>HYPERLINK("./new_k5/query_cmdrels_weight_analyze/0.6_0.2_0.2/so_30251889.xlsx","so_30251889")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HYPERLINK("./new_k5/query_cmdrels_weight_analyze/0.6_0.2_0.2/so_305035.xlsx","so_305035")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HYPERLINK("./new_k5/query_cmdrels_weight_analyze/0.6_0.2_0.2/so_36249744.xlsx","so_36249744")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HYPERLINK("./new_k5/query_cmdrels_weight_analyze/0.6_0.2_0.2/so_3643848.xlsx","so_3643848")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HYPERLINK("./new_k5/query_cmdrels_weight_analyze/0.6_0.2_0.2/so_3667329.xlsx","so_3667329")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HYPERLINK("./new_k5/query_cmdrels_weight_analyze/0.6_0.2_0.2/so_369758.xlsx","so_369758")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HYPERLINK("./new_k5/query_cmdrels_weight_analyze/0.6_0.2_0.2/so_3756323.xlsx","so_3756323")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HYPERLINK("./new_k5/query_cmdrels_weight_analyze/0.6_0.2_0.2/so_3767267.xlsx","so_3767267")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HYPERLINK("./new_k5/query_cmdrels_weight_analyze/0.6_0.2_0.2/so_3833578.xlsx","so_3833578")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HYPERLINK("./new_k5/query_cmdrels_weight_analyze/0.6_0.2_0.2/so_3891076.xlsx","so_3891076")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HYPERLINK("./new_k5/query_cmdrels_weight_analyze/0.6_0.2_0.2/so_3963085.xlsx","so_3963085")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HYPERLINK("./new_k5/query_cmdrels_weight_analyze/0.6_0.2_0.2/so_4325216.xlsx","so_4325216")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HYPERLINK("./new_k5/query_cmdrels_weight_analyze/0.6_0.2_0.2/so_448005.xlsx","so_448005")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HYPERLINK("./new_k5/query_cmdrels_weight_analyze/0.6_0.2_0.2/so_4921879.xlsx","so_4921879")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HYPERLINK("./new_k5/query_cmdrels_weight_analyze/0.6_0.2_0.2/so_4922943.xlsx","so_4922943")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HYPERLINK("./new_k5/query_cmdrels_weight_analyze/0.6_0.2_0.2/so_5119946.xlsx","so_5119946")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HYPERLINK("./new_k5/query_cmdrels_weight_analyze/0.6_0.2_0.2/so_5164985.xlsx","so_5164985")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HYPERLINK("./new_k5/query_cmdrels_weight_analyze/0.6_0.2_0.2/so_5306153.xlsx","so_5306153")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HYPERLINK("./new_k5/query_cmdrels_weight_analyze/0.6_0.2_0.2/so_5566310.xlsx","so_5566310")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HYPERLINK("./new_k5/query_cmdrels_weight_analyze/0.6_0.2_0.2/so_5927369.xlsx","so_5927369")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HYPERLINK("./new_k5/query_cmdrels_weight_analyze/0.6_0.2_0.2/so_5947742.xlsx","so_5947742")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HYPERLINK("./new_k5/query_cmdrels_weight_analyze/0.6_0.2_0.2/so_614795.xlsx","so_614795")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HYPERLINK("./new_k5/query_cmdrels_weight_analyze/0.6_0.2_0.2/so_6207573.xlsx","so_6207573")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HYPERLINK("./new_k5/query_cmdrels_weight_analyze/0.6_0.2_0.2/so_6283167.xlsx","so_6283167")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HYPERLINK("./new_k5/query_cmdrels_weight_analyze/0.6_0.2_0.2/so_6329505.xlsx","so_6329505")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HYPERLINK("./new_k5/query_cmdrels_weight_analyze/0.6_0.2_0.2/so_6423532.xlsx","so_6423532")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HYPERLINK("./new_k5/query_cmdrels_weight_analyze/0.6_0.2_0.2/so_669438.xlsx","so_669438")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HYPERLINK("./new_k5/query_cmdrels_weight_analyze/0.6_0.2_0.2/so_7052875.xlsx","so_7052875")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HYPERLINK("./new_k5/query_cmdrels_weight_analyze/0.6_0.2_0.2/so_7221757.xlsx","so_7221757")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HYPERLINK("./new_k5/query_cmdrels_weight_analyze/0.6_0.2_0.2/so_750604.xlsx","so_750604")</f>
        <v>so_750604</v>
      </c>
      <c r="B292">
        <v>0</v>
      </c>
      <c r="C292">
        <v>0</v>
      </c>
      <c r="D292">
        <v>0.33333333333333331</v>
      </c>
      <c r="E292">
        <v>0.33333333333333331</v>
      </c>
      <c r="F292">
        <v>0.33333333333333331</v>
      </c>
      <c r="G292">
        <v>0.33333333333333331</v>
      </c>
    </row>
    <row r="293" spans="1:7" x14ac:dyDescent="0.15">
      <c r="A293" t="str">
        <f>HYPERLINK("./new_k5/query_cmdrels_weight_analyze/0.6_0.2_0.2/so_7575267.xlsx","so_7575267")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HYPERLINK("./new_k5/query_cmdrels_weight_analyze/0.6_0.2_0.2/so_7698488.xlsx","so_7698488")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HYPERLINK("./new_k5/query_cmdrels_weight_analyze/0.6_0.2_0.2/so_801095.xlsx","so_801095")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HYPERLINK("./new_k5/query_cmdrels_weight_analyze/0.6_0.2_0.2/so_8249705.xlsx","so_8249705")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HYPERLINK("./new_k5/query_cmdrels_weight_analyze/0.6_0.2_0.2/so_8423541.xlsx","so_8423541")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HYPERLINK("./new_k5/query_cmdrels_weight_analyze/0.6_0.2_0.2/so_8654051.xlsx","so_8654051")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HYPERLINK("./new_k5/query_cmdrels_weight_analyze/0.6_0.2_0.2/so_890262.xlsx","so_890262")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HYPERLINK("./new_k5/query_cmdrels_weight_analyze/0.6_0.2_0.2/so_893585.xlsx","so_893585")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HYPERLINK("./new_k5/query_cmdrels_weight_analyze/0.6_0.2_0.2/so_9223460.xlsx","so_9223460")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HYPERLINK("./new_k5/query_cmdrels_weight_analyze/0.6_0.2_0.2/so_9245638.xlsx","so_9245638")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HYPERLINK("./new_k5/query_cmdrels_weight_analyze/0.6_0.2_0.2/so_9304953.xlsx","so_9304953")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HYPERLINK("./new_k5/query_cmdrels_weight_analyze/0.6_0.2_0.2/so_9361816.xlsx","so_9361816")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HYPERLINK("./new_k5/query_cmdrels_weight_analyze/0.6_0.2_0.2/su_116617.xlsx","su_116617")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HYPERLINK("./new_k5/query_cmdrels_weight_analyze/0.6_0.2_0.2/su_120045.xlsx","su_120045")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HYPERLINK("./new_k5/query_cmdrels_weight_analyze/0.6_0.2_0.2/su_127863.xlsx","su_127863")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HYPERLINK("./new_k5/query_cmdrels_weight_analyze/0.6_0.2_0.2/su_135498.xlsx","su_135498")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HYPERLINK("./new_k5/query_cmdrels_weight_analyze/0.6_0.2_0.2/su_147027.xlsx","su_147027")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HYPERLINK("./new_k5/query_cmdrels_weight_analyze/0.6_0.2_0.2/su_151911.xlsx","su_151911")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HYPERLINK("./new_k5/query_cmdrels_weight_analyze/0.6_0.2_0.2/su_153415.xlsx","su_153415")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HYPERLINK("./new_k5/query_cmdrels_weight_analyze/0.6_0.2_0.2/su_156189.xlsx","su_156189")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HYPERLINK("./new_k5/query_cmdrels_weight_analyze/0.6_0.2_0.2/su_161531.xlsx","su_161531")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HYPERLINK("./new_k5/query_cmdrels_weight_analyze/0.6_0.2_0.2/su_204209.xlsx","su_204209")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HYPERLINK("./new_k5/query_cmdrels_weight_analyze/0.6_0.2_0.2/su_214390.xlsx","su_214390")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HYPERLINK("./new_k5/query_cmdrels_weight_analyze/0.6_0.2_0.2/su_215483.xlsx","su_215483")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HYPERLINK("./new_k5/query_cmdrels_weight_analyze/0.6_0.2_0.2/su_215504.xlsx","su_215504")</f>
        <v>su_215504</v>
      </c>
      <c r="B317">
        <v>0</v>
      </c>
      <c r="C317">
        <v>1</v>
      </c>
      <c r="D317">
        <v>0.5</v>
      </c>
      <c r="E317">
        <v>1</v>
      </c>
      <c r="F317">
        <v>0.5</v>
      </c>
      <c r="G317">
        <v>1</v>
      </c>
    </row>
    <row r="318" spans="1:7" x14ac:dyDescent="0.15">
      <c r="A318" t="str">
        <f>HYPERLINK("./new_k5/query_cmdrels_weight_analyze/0.6_0.2_0.2/su_227385.xlsx","su_227385")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HYPERLINK("./new_k5/query_cmdrels_weight_analyze/0.6_0.2_0.2/su_273254.xlsx","su_273254")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HYPERLINK("./new_k5/query_cmdrels_weight_analyze/0.6_0.2_0.2/su_294161.xlsx","su_294161")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HYPERLINK("./new_k5/query_cmdrels_weight_analyze/0.6_0.2_0.2/su_302396.xlsx","su_302396")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HYPERLINK("./new_k5/query_cmdrels_weight_analyze/0.6_0.2_0.2/su_303981.xlsx","su_303981")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HYPERLINK("./new_k5/query_cmdrels_weight_analyze/0.6_0.2_0.2/su_305128.xlsx","su_305128")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HYPERLINK("./new_k5/query_cmdrels_weight_analyze/0.6_0.2_0.2/su_31512.xlsx","su_31512")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HYPERLINK("./new_k5/query_cmdrels_weight_analyze/0.6_0.2_0.2/su_380520.xlsx","su_380520")</f>
        <v>su_380520</v>
      </c>
      <c r="B325">
        <v>1</v>
      </c>
      <c r="C325">
        <v>0</v>
      </c>
      <c r="D325">
        <v>1</v>
      </c>
      <c r="E325">
        <v>0.33333333333333331</v>
      </c>
      <c r="F325">
        <v>1</v>
      </c>
      <c r="G325">
        <v>0.33333333333333331</v>
      </c>
    </row>
    <row r="326" spans="1:7" x14ac:dyDescent="0.15">
      <c r="A326" t="str">
        <f>HYPERLINK("./new_k5/query_cmdrels_weight_analyze/0.6_0.2_0.2/su_38981.xlsx","su_38981")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HYPERLINK("./new_k5/query_cmdrels_weight_analyze/0.6_0.2_0.2/su_437330.xlsx","su_437330")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HYPERLINK("./new_k5/query_cmdrels_weight_analyze/0.6_0.2_0.2/su_441379.xlsx","su_441379")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HYPERLINK("./new_k5/query_cmdrels_weight_analyze/0.6_0.2_0.2/su_462788.xlsx","su_462788")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HYPERLINK("./new_k5/query_cmdrels_weight_analyze/0.6_0.2_0.2/su_626606.xlsx","su_626606")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HYPERLINK("./new_k5/query_cmdrels_weight_analyze/0.6_0.2_0.2/su_634469.xlsx","su_634469")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HYPERLINK("./new_k5/query_cmdrels_weight_analyze/0.6_0.2_0.2/su_638616.xlsx","su_638616")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HYPERLINK("./new_k5/query_cmdrels_weight_analyze/0.6_0.2_0.2/su_678113.xlsx","su_678113")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HYPERLINK("./new_k5/query_cmdrels_weight_analyze/0.6_0.2_0.2/su_686394.xlsx","su_686394")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HYPERLINK("./new_k5/query_cmdrels_weight_analyze/0.6_0.2_0.2/su_716795.xlsx","su_716795")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HYPERLINK("./new_k5/query_cmdrels_weight_analyze/0.6_0.2_0.2/su_758463.xlsx","su_758463")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HYPERLINK("./new_k5/query_cmdrels_weight_analyze/0.6_0.2_0.2/su_766437.xlsx","su_766437")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HYPERLINK("./new_k5/query_cmdrels_weight_analyze/0.6_0.2_0.2/su_904001.xlsx","su_904001")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HYPERLINK("./new_k5/query_cmdrels_weight_analyze/0.6_0.2_0.2/ul_100959.xlsx","ul_100959")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HYPERLINK("./new_k5/query_cmdrels_weight_analyze/0.6_0.2_0.2/ul_101073.xlsx","ul_101073")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HYPERLINK("./new_k5/query_cmdrels_weight_analyze/0.6_0.2_0.2/ul_101237.xlsx","ul_101237")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HYPERLINK("./new_k5/query_cmdrels_weight_analyze/0.6_0.2_0.2/ul_102752.xlsx","ul_102752")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HYPERLINK("./new_k5/query_cmdrels_weight_analyze/0.6_0.2_0.2/ul_108174.xlsx","ul_108174")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HYPERLINK("./new_k5/query_cmdrels_weight_analyze/0.6_0.2_0.2/ul_109536.xlsx","ul_109536")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HYPERLINK("./new_k5/query_cmdrels_weight_analyze/0.6_0.2_0.2/ul_112050.xlsx","ul_112050")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HYPERLINK("./new_k5/query_cmdrels_weight_analyze/0.6_0.2_0.2/ul_116070.xlsx","ul_116070")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HYPERLINK("./new_k5/query_cmdrels_weight_analyze/0.6_0.2_0.2/ul_11851.xlsx","ul_11851")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HYPERLINK("./new_k5/query_cmdrels_weight_analyze/0.6_0.2_0.2/ul_119126.xlsx","ul_119126")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HYPERLINK("./new_k5/query_cmdrels_weight_analyze/0.6_0.2_0.2/ul_121718.xlsx","ul_121718")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HYPERLINK("./new_k5/query_cmdrels_weight_analyze/0.6_0.2_0.2/ul_12227.xlsx","ul_12227")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HYPERLINK("./new_k5/query_cmdrels_weight_analyze/0.6_0.2_0.2/ul_12453.xlsx","ul_12453")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HYPERLINK("./new_k5/query_cmdrels_weight_analyze/0.6_0.2_0.2/ul_12535.xlsx","ul_12535")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HYPERLINK("./new_k5/query_cmdrels_weight_analyze/0.6_0.2_0.2/ul_127066.xlsx","ul_127066")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HYPERLINK("./new_k5/query_cmdrels_weight_analyze/0.6_0.2_0.2/ul_128953.xlsx","ul_128953")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HYPERLINK("./new_k5/query_cmdrels_weight_analyze/0.6_0.2_0.2/ul_134829.xlsx","ul_134829")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HYPERLINK("./new_k5/query_cmdrels_weight_analyze/0.6_0.2_0.2/ul_136371.xlsx","ul_136371")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HYPERLINK("./new_k5/query_cmdrels_weight_analyze/0.6_0.2_0.2/ul_136884.xlsx","ul_136884")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HYPERLINK("./new_k5/query_cmdrels_weight_analyze/0.6_0.2_0.2/ul_138398.xlsx","ul_138398")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HYPERLINK("./new_k5/query_cmdrels_weight_analyze/0.6_0.2_0.2/ul_139271.xlsx","ul_139271")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HYPERLINK("./new_k5/query_cmdrels_weight_analyze/0.6_0.2_0.2/ul_140482.xlsx","ul_140482")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HYPERLINK("./new_k5/query_cmdrels_weight_analyze/0.6_0.2_0.2/ul_14191.xlsx","ul_14191")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HYPERLINK("./new_k5/query_cmdrels_weight_analyze/0.6_0.2_0.2/ul_145929.xlsx","ul_145929")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HYPERLINK("./new_k5/query_cmdrels_weight_analyze/0.6_0.2_0.2/ul_148985.xlsx","ul_148985")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HYPERLINK("./new_k5/query_cmdrels_weight_analyze/0.6_0.2_0.2/ul_15405.xlsx","ul_15405")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HYPERLINK("./new_k5/query_cmdrels_weight_analyze/0.6_0.2_0.2/ul_155551.xlsx","ul_155551")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HYPERLINK("./new_k5/query_cmdrels_weight_analyze/0.6_0.2_0.2/ul_159672.xlsx","ul_159672")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HYPERLINK("./new_k5/query_cmdrels_weight_analyze/0.6_0.2_0.2/ul_163845.xlsx","ul_163845")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HYPERLINK("./new_k5/query_cmdrels_weight_analyze/0.6_0.2_0.2/ul_16407.xlsx","ul_16407")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HYPERLINK("./new_k5/query_cmdrels_weight_analyze/0.6_0.2_0.2/ul_166558.xlsx","ul_166558")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HYPERLINK("./new_k5/query_cmdrels_weight_analyze/0.6_0.2_0.2/ul_171314.xlsx","ul_171314")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HYPERLINK("./new_k5/query_cmdrels_weight_analyze/0.6_0.2_0.2/ul_182032.xlsx","ul_182032")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HYPERLINK("./new_k5/query_cmdrels_weight_analyze/0.6_0.2_0.2/ul_19344.xlsx","ul_19344")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HYPERLINK("./new_k5/query_cmdrels_weight_analyze/0.6_0.2_0.2/ul_19369.xlsx","ul_19369")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HYPERLINK("./new_k5/query_cmdrels_weight_analyze/0.6_0.2_0.2/ul_19485.xlsx","ul_19485")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HYPERLINK("./new_k5/query_cmdrels_weight_analyze/0.6_0.2_0.2/ul_20370.xlsx","ul_20370")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HYPERLINK("./new_k5/query_cmdrels_weight_analyze/0.6_0.2_0.2/ul_211817.xlsx","ul_211817")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HYPERLINK("./new_k5/query_cmdrels_weight_analyze/0.6_0.2_0.2/ul_212925.xlsx","ul_212925")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HYPERLINK("./new_k5/query_cmdrels_weight_analyze/0.6_0.2_0.2/ul_21471.xlsx","ul_21471")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HYPERLINK("./new_k5/query_cmdrels_weight_analyze/0.6_0.2_0.2/ul_22545.xlsx","ul_22545")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HYPERLINK("./new_k5/query_cmdrels_weight_analyze/0.6_0.2_0.2/ul_230481.xlsx","ul_230481")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HYPERLINK("./new_k5/query_cmdrels_weight_analyze/0.6_0.2_0.2/ul_230673.xlsx","ul_230673")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HYPERLINK("./new_k5/query_cmdrels_weight_analyze/0.6_0.2_0.2/ul_230800.xlsx","ul_230800")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HYPERLINK("./new_k5/query_cmdrels_weight_analyze/0.6_0.2_0.2/ul_232384.xlsx","ul_232384")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HYPERLINK("./new_k5/query_cmdrels_weight_analyze/0.6_0.2_0.2/ul_24441.xlsx","ul_24441")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HYPERLINK("./new_k5/query_cmdrels_weight_analyze/0.6_0.2_0.2/ul_246535.xlsx","ul_246535")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HYPERLINK("./new_k5/query_cmdrels_weight_analyze/0.6_0.2_0.2/ul_259791.xlsx","ul_259791")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HYPERLINK("./new_k5/query_cmdrels_weight_analyze/0.6_0.2_0.2/ul_273971.xlsx","ul_273971")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HYPERLINK("./new_k5/query_cmdrels_weight_analyze/0.6_0.2_0.2/ul_28553.xlsx","ul_28553")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HYPERLINK("./new_k5/query_cmdrels_weight_analyze/0.6_0.2_0.2/ul_288521.xlsx","ul_288521")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HYPERLINK("./new_k5/query_cmdrels_weight_analyze/0.6_0.2_0.2/ul_32290.xlsx","ul_32290")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HYPERLINK("./new_k5/query_cmdrels_weight_analyze/0.6_0.2_0.2/ul_328882.xlsx","ul_328882")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HYPERLINK("./new_k5/query_cmdrels_weight_analyze/0.6_0.2_0.2/ul_35131.xlsx","ul_35131")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HYPERLINK("./new_k5/query_cmdrels_weight_analyze/0.6_0.2_0.2/ul_35333.xlsx","ul_35333")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HYPERLINK("./new_k5/query_cmdrels_weight_analyze/0.6_0.2_0.2/ul_35711.xlsx","ul_35711")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HYPERLINK("./new_k5/query_cmdrels_weight_analyze/0.6_0.2_0.2/ul_3575.xlsx","ul_3575")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HYPERLINK("./new_k5/query_cmdrels_weight_analyze/0.6_0.2_0.2/ul_35832.xlsx","ul_35832")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HYPERLINK("./new_k5/query_cmdrels_weight_analyze/0.6_0.2_0.2/ul_370318.xlsx","ul_370318")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HYPERLINK("./new_k5/query_cmdrels_weight_analyze/0.6_0.2_0.2/ul_37329.xlsx","ul_37329")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HYPERLINK("./new_k5/query_cmdrels_weight_analyze/0.6_0.2_0.2/ul_38209.xlsx","ul_38209")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HYPERLINK("./new_k5/query_cmdrels_weight_analyze/0.6_0.2_0.2/ul_41246.xlsx","ul_41246")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HYPERLINK("./new_k5/query_cmdrels_weight_analyze/0.6_0.2_0.2/ul_41362.xlsx","ul_41362")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HYPERLINK("./new_k5/query_cmdrels_weight_analyze/0.6_0.2_0.2/ul_48200.xlsx","ul_48200")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HYPERLINK("./new_k5/query_cmdrels_weight_analyze/0.6_0.2_0.2/ul_50098.xlsx","ul_50098")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HYPERLINK("./new_k5/query_cmdrels_weight_analyze/0.6_0.2_0.2/ul_50785.xlsx","ul_50785")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HYPERLINK("./new_k5/query_cmdrels_weight_analyze/0.6_0.2_0.2/ul_5085.xlsx","ul_5085")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HYPERLINK("./new_k5/query_cmdrels_weight_analyze/0.6_0.2_0.2/ul_53737.xlsx","ul_53737")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HYPERLINK("./new_k5/query_cmdrels_weight_analyze/0.6_0.2_0.2/ul_55125.xlsx","ul_55125")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HYPERLINK("./new_k5/query_cmdrels_weight_analyze/0.6_0.2_0.2/ul_56453.xlsx","ul_56453")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HYPERLINK("./new_k5/query_cmdrels_weight_analyze/0.6_0.2_0.2/ul_63648.xlsx","ul_63648")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HYPERLINK("./new_k5/query_cmdrels_weight_analyze/0.6_0.2_0.2/ul_6402.xlsx","ul_6402")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HYPERLINK("./new_k5/query_cmdrels_weight_analyze/0.6_0.2_0.2/ul_65106.xlsx","ul_65106")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HYPERLINK("./new_k5/query_cmdrels_weight_analyze/0.6_0.2_0.2/ul_65932.xlsx","ul_65932")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HYPERLINK("./new_k5/query_cmdrels_weight_analyze/0.6_0.2_0.2/ul_6596.xlsx","ul_6596")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HYPERLINK("./new_k5/query_cmdrels_weight_analyze/0.6_0.2_0.2/ul_67503.xlsx","ul_67503")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HYPERLINK("./new_k5/query_cmdrels_weight_analyze/0.6_0.2_0.2/ul_67592.xlsx","ul_67592")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HYPERLINK("./new_k5/query_cmdrels_weight_analyze/0.6_0.2_0.2/ul_70581.xlsx","ul_70581")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HYPERLINK("./new_k5/query_cmdrels_weight_analyze/0.6_0.2_0.2/ul_70614.xlsx","ul_70614")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HYPERLINK("./new_k5/query_cmdrels_weight_analyze/0.6_0.2_0.2/ul_71465.xlsx","ul_71465")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HYPERLINK("./new_k5/query_cmdrels_weight_analyze/0.6_0.2_0.2/ul_7226.xlsx","ul_7226")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HYPERLINK("./new_k5/query_cmdrels_weight_analyze/0.6_0.2_0.2/ul_78182.xlsx","ul_78182")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HYPERLINK("./new_k5/query_cmdrels_weight_analyze/0.6_0.2_0.2/ul_79678.xlsx","ul_79678")</f>
        <v>ul_79678</v>
      </c>
      <c r="B421">
        <v>0</v>
      </c>
      <c r="C421">
        <v>0</v>
      </c>
      <c r="D421">
        <v>0.5</v>
      </c>
      <c r="E421">
        <v>0.33333333333333331</v>
      </c>
      <c r="F421">
        <v>0.5</v>
      </c>
      <c r="G421">
        <v>0.33333333333333331</v>
      </c>
    </row>
    <row r="422" spans="1:7" x14ac:dyDescent="0.15">
      <c r="A422" t="str">
        <f>HYPERLINK("./new_k5/query_cmdrels_weight_analyze/0.6_0.2_0.2/ul_79702.xlsx","ul_79702")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HYPERLINK("./new_k5/query_cmdrels_weight_analyze/0.6_0.2_0.2/ul_83593.xlsx","ul_83593")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HYPERLINK("./new_k5/query_cmdrels_weight_analyze/0.6_0.2_0.2/ul_84381.xlsx","ul_84381")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HYPERLINK("./new_k5/query_cmdrels_weight_analyze/0.6_0.2_0.2/ul_85180.xlsx","ul_85180")</f>
        <v>ul_85180</v>
      </c>
      <c r="B425">
        <v>0</v>
      </c>
      <c r="C425">
        <v>1</v>
      </c>
      <c r="D425">
        <v>0.5</v>
      </c>
      <c r="E425">
        <v>1</v>
      </c>
      <c r="F425">
        <v>0.5</v>
      </c>
      <c r="G425">
        <v>1</v>
      </c>
    </row>
    <row r="426" spans="1:7" x14ac:dyDescent="0.15">
      <c r="A426" t="str">
        <f>HYPERLINK("./new_k5/query_cmdrels_weight_analyze/0.6_0.2_0.2/ul_86071.xlsx","ul_86071")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HYPERLINK("./new_k5/query_cmdrels_weight_analyze/0.6_0.2_0.2/ul_86729.xlsx","ul_86729")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HYPERLINK("./new_k5/query_cmdrels_weight_analyze/0.6_0.2_0.2/ul_88824.xlsx","ul_88824")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HYPERLINK("./new_k5/query_cmdrels_weight_analyze/0.6_0.2_0.2/ul_8945.xlsx","ul_8945")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HYPERLINK("./new_k5/query_cmdrels_weight_analyze/0.6_0.2_0.2/ul_89933.xlsx","ul_89933")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HYPERLINK("./new_k5/query_cmdrels_weight_analyze/0.6_0.2_0.2/ul_91297.xlsx","ul_91297")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HYPERLINK("./new_k5/query_cmdrels_weight_analyze/0.6_0.2_0.2/ul_9252.xlsx","ul_9252")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HYPERLINK("./new_k5/query_cmdrels_weight_analyze/0.6_0.2_0.2/ul_92560.xlsx","ul_92560")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HYPERLINK("./new_k5/query_cmdrels_weight_analyze/0.6_0.2_0.2/ul_92799.xlsx","ul_92799")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HYPERLINK("./new_k5/query_cmdrels_weight_analyze/0.6_0.2_0.2/ul_93139.xlsx","ul_93139")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HYPERLINK("./new_k5/query_cmdrels_weight_analyze/0.6_0.2_0.2/ul_98461.xlsx","ul_98461")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HYPERLINK("./new_k5/query_cmdrels_weight_analyze/0.6_0.3_0.1/au_102733.xlsx","au_102733")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HYPERLINK("./new_k5/query_cmdrels_weight_analyze/0.6_0.3_0.1/au_1029436.xlsx","au_1029436")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HYPERLINK("./new_k5/query_cmdrels_weight_analyze/0.6_0.3_0.1/au_1029502.xlsx","au_1029502")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HYPERLINK("./new_k5/query_cmdrels_weight_analyze/0.6_0.3_0.1/au_1029531.xlsx","au_1029531")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HYPERLINK("./new_k5/query_cmdrels_weight_analyze/0.6_0.3_0.1/au_104542.xlsx","au_104542")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HYPERLINK("./new_k5/query_cmdrels_weight_analyze/0.6_0.3_0.1/au_109070.xlsx","au_109070")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HYPERLINK("./new_k5/query_cmdrels_weight_analyze/0.6_0.3_0.1/au_109381.xlsx","au_109381")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HYPERLINK("./new_k5/query_cmdrels_weight_analyze/0.6_0.3_0.1/au_110477.xlsx","au_110477")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HYPERLINK("./new_k5/query_cmdrels_weight_analyze/0.6_0.3_0.1/au_111678.xlsx","au_111678")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HYPERLINK("./new_k5/query_cmdrels_weight_analyze/0.6_0.3_0.1/au_112512.xlsx","au_112512")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HYPERLINK("./new_k5/query_cmdrels_weight_analyze/0.6_0.3_0.1/au_115369.xlsx","au_115369")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HYPERLINK("./new_k5/query_cmdrels_weight_analyze/0.6_0.3_0.1/au_11789.xlsx","au_11789")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HYPERLINK("./new_k5/query_cmdrels_weight_analyze/0.6_0.3_0.1/au_117950.xlsx","au_117950")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HYPERLINK("./new_k5/query_cmdrels_weight_analyze/0.6_0.3_0.1/au_122113.xlsx","au_122113")</f>
        <v>au_122113</v>
      </c>
      <c r="B16">
        <v>1</v>
      </c>
      <c r="C16">
        <v>0</v>
      </c>
      <c r="D16">
        <v>1</v>
      </c>
      <c r="E16">
        <v>0.33333333333333331</v>
      </c>
      <c r="F16">
        <v>1</v>
      </c>
      <c r="G16">
        <v>0.33333333333333331</v>
      </c>
    </row>
    <row r="17" spans="1:7" x14ac:dyDescent="0.15">
      <c r="A17" t="str">
        <f>HYPERLINK("./new_k5/query_cmdrels_weight_analyze/0.6_0.3_0.1/au_123798.xlsx","au_123798")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HYPERLINK("./new_k5/query_cmdrels_weight_analyze/0.6_0.3_0.1/au_125257.xlsx","au_125257")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HYPERLINK("./new_k5/query_cmdrels_weight_analyze/0.6_0.3_0.1/au_126153.xlsx","au_126153")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HYPERLINK("./new_k5/query_cmdrels_weight_analyze/0.6_0.3_0.1/au_127326.xlsx","au_127326")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HYPERLINK("./new_k5/query_cmdrels_weight_analyze/0.6_0.3_0.1/au_128463.xlsx","au_128463")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HYPERLINK("./new_k5/query_cmdrels_weight_analyze/0.6_0.3_0.1/au_130393.xlsx","au_130393")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HYPERLINK("./new_k5/query_cmdrels_weight_analyze/0.6_0.3_0.1/au_131570.xlsx","au_131570")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HYPERLINK("./new_k5/query_cmdrels_weight_analyze/0.6_0.3_0.1/au_133318.xlsx","au_133318")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HYPERLINK("./new_k5/query_cmdrels_weight_analyze/0.6_0.3_0.1/au_133343.xlsx","au_133343")</f>
        <v>au_133343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</row>
    <row r="26" spans="1:7" x14ac:dyDescent="0.15">
      <c r="A26" t="str">
        <f>HYPERLINK("./new_k5/query_cmdrels_weight_analyze/0.6_0.3_0.1/au_133389.xlsx","au_133389")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HYPERLINK("./new_k5/query_cmdrels_weight_analyze/0.6_0.3_0.1/au_141277.xlsx","au_141277")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HYPERLINK("./new_k5/query_cmdrels_weight_analyze/0.6_0.3_0.1/au_143819.xlsx","au_143819")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HYPERLINK("./new_k5/query_cmdrels_weight_analyze/0.6_0.3_0.1/au_145935.xlsx","au_145935")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HYPERLINK("./new_k5/query_cmdrels_weight_analyze/0.6_0.3_0.1/au_147241.xlsx","au_147241")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HYPERLINK("./new_k5/query_cmdrels_weight_analyze/0.6_0.3_0.1/au_147800.xlsx","au_147800")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HYPERLINK("./new_k5/query_cmdrels_weight_analyze/0.6_0.3_0.1/au_148321.xlsx","au_148321")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HYPERLINK("./new_k5/query_cmdrels_weight_analyze/0.6_0.3_0.1/au_148638.xlsx","au_148638")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HYPERLINK("./new_k5/query_cmdrels_weight_analyze/0.6_0.3_0.1/au_151049.xlsx","au_151049")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HYPERLINK("./new_k5/query_cmdrels_weight_analyze/0.6_0.3_0.1/au_151941.xlsx","au_151941")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HYPERLINK("./new_k5/query_cmdrels_weight_analyze/0.6_0.3_0.1/au_152297.xlsx","au_152297")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HYPERLINK("./new_k5/query_cmdrels_weight_analyze/0.6_0.3_0.1/au_153976.xlsx","au_153976")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HYPERLINK("./new_k5/query_cmdrels_weight_analyze/0.6_0.3_0.1/au_154431.xlsx","au_154431")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HYPERLINK("./new_k5/query_cmdrels_weight_analyze/0.6_0.3_0.1/au_159708.xlsx","au_159708")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HYPERLINK("./new_k5/query_cmdrels_weight_analyze/0.6_0.3_0.1/au_160869.xlsx","au_160869")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HYPERLINK("./new_k5/query_cmdrels_weight_analyze/0.6_0.3_0.1/au_161313.xlsx","au_161313")</f>
        <v>au_161313</v>
      </c>
      <c r="B41">
        <v>1</v>
      </c>
      <c r="C41">
        <v>0</v>
      </c>
      <c r="D41">
        <v>1</v>
      </c>
      <c r="E41">
        <v>0.33333333333333331</v>
      </c>
      <c r="F41">
        <v>1</v>
      </c>
      <c r="G41">
        <v>0.33333333333333331</v>
      </c>
    </row>
    <row r="42" spans="1:7" x14ac:dyDescent="0.15">
      <c r="A42" t="str">
        <f>HYPERLINK("./new_k5/query_cmdrels_weight_analyze/0.6_0.3_0.1/au_162075.xlsx","au_162075")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HYPERLINK("./new_k5/query_cmdrels_weight_analyze/0.6_0.3_0.1/au_16277.xlsx","au_16277")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HYPERLINK("./new_k5/query_cmdrels_weight_analyze/0.6_0.3_0.1/au_163155.xlsx","au_163155")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HYPERLINK("./new_k5/query_cmdrels_weight_analyze/0.6_0.3_0.1/au_164473.xlsx","au_164473")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HYPERLINK("./new_k5/query_cmdrels_weight_analyze/0.6_0.3_0.1/au_16584.xlsx","au_16584")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HYPERLINK("./new_k5/query_cmdrels_weight_analyze/0.6_0.3_0.1/au_166420.xlsx","au_166420")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HYPERLINK("./new_k5/query_cmdrels_weight_analyze/0.6_0.3_0.1/au_169473.xlsx","au_169473")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HYPERLINK("./new_k5/query_cmdrels_weight_analyze/0.6_0.3_0.1/au_169516.xlsx","au_169516")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HYPERLINK("./new_k5/query_cmdrels_weight_analyze/0.6_0.3_0.1/au_174292.xlsx","au_174292")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HYPERLINK("./new_k5/query_cmdrels_weight_analyze/0.6_0.3_0.1/au_178481.xlsx","au_178481")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HYPERLINK("./new_k5/query_cmdrels_weight_analyze/0.6_0.3_0.1/au_180925.xlsx","au_180925")</f>
        <v>au_180925</v>
      </c>
      <c r="B52">
        <v>1</v>
      </c>
      <c r="C52">
        <v>0</v>
      </c>
      <c r="D52">
        <v>1</v>
      </c>
      <c r="E52">
        <v>0.5</v>
      </c>
      <c r="F52">
        <v>1</v>
      </c>
      <c r="G52">
        <v>0.5</v>
      </c>
    </row>
    <row r="53" spans="1:7" x14ac:dyDescent="0.15">
      <c r="A53" t="str">
        <f>HYPERLINK("./new_k5/query_cmdrels_weight_analyze/0.6_0.3_0.1/au_187888.xlsx","au_187888")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HYPERLINK("./new_k5/query_cmdrels_weight_analyze/0.6_0.3_0.1/au_191390.xlsx","au_191390")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HYPERLINK("./new_k5/query_cmdrels_weight_analyze/0.6_0.3_0.1/au_192798.xlsx","au_192798")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HYPERLINK("./new_k5/query_cmdrels_weight_analyze/0.6_0.3_0.1/au_201775.xlsx","au_201775")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HYPERLINK("./new_k5/query_cmdrels_weight_analyze/0.6_0.3_0.1/au_204166.xlsx","au_204166")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HYPERLINK("./new_k5/query_cmdrels_weight_analyze/0.6_0.3_0.1/au_207447.xlsx","au_207447")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HYPERLINK("./new_k5/query_cmdrels_weight_analyze/0.6_0.3_0.1/au_210680.xlsx","au_210680")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HYPERLINK("./new_k5/query_cmdrels_weight_analyze/0.6_0.3_0.1/au_214246.xlsx","au_214246")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HYPERLINK("./new_k5/query_cmdrels_weight_analyze/0.6_0.3_0.1/au_214643.xlsx","au_214643")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HYPERLINK("./new_k5/query_cmdrels_weight_analyze/0.6_0.3_0.1/au_2194.xlsx","au_2194")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HYPERLINK("./new_k5/query_cmdrels_weight_analyze/0.6_0.3_0.1/au_221962.xlsx","au_221962")</f>
        <v>au_221962</v>
      </c>
      <c r="B63">
        <v>0</v>
      </c>
      <c r="C63">
        <v>0</v>
      </c>
      <c r="D63">
        <v>0.33333333333333331</v>
      </c>
      <c r="E63">
        <v>0.33333333333333331</v>
      </c>
      <c r="F63">
        <v>0.33333333333333331</v>
      </c>
      <c r="G63">
        <v>0.33333333333333331</v>
      </c>
    </row>
    <row r="64" spans="1:7" x14ac:dyDescent="0.15">
      <c r="A64" t="str">
        <f>HYPERLINK("./new_k5/query_cmdrels_weight_analyze/0.6_0.3_0.1/au_22608.xlsx","au_22608")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HYPERLINK("./new_k5/query_cmdrels_weight_analyze/0.6_0.3_0.1/au_230698.xlsx","au_230698")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HYPERLINK("./new_k5/query_cmdrels_weight_analyze/0.6_0.3_0.1/au_232442.xlsx","au_232442")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HYPERLINK("./new_k5/query_cmdrels_weight_analyze/0.6_0.3_0.1/au_233378.xlsx","au_233378")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HYPERLINK("./new_k5/query_cmdrels_weight_analyze/0.6_0.3_0.1/au_24027.xlsx","au_24027")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HYPERLINK("./new_k5/query_cmdrels_weight_analyze/0.6_0.3_0.1/au_246647.xlsx","au_246647")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HYPERLINK("./new_k5/query_cmdrels_weight_analyze/0.6_0.3_0.1/au_254424.xlsx","au_254424")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HYPERLINK("./new_k5/query_cmdrels_weight_analyze/0.6_0.3_0.1/au_255890.xlsx","au_255890")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HYPERLINK("./new_k5/query_cmdrels_weight_analyze/0.6_0.3_0.1/au_257248.xlsx","au_257248")</f>
        <v>au_257248</v>
      </c>
      <c r="B72">
        <v>0</v>
      </c>
      <c r="C72">
        <v>0</v>
      </c>
      <c r="D72">
        <v>0.5</v>
      </c>
      <c r="E72">
        <v>0.5</v>
      </c>
      <c r="F72">
        <v>0.5</v>
      </c>
      <c r="G72">
        <v>0.5</v>
      </c>
    </row>
    <row r="73" spans="1:7" x14ac:dyDescent="0.15">
      <c r="A73" t="str">
        <f>HYPERLINK("./new_k5/query_cmdrels_weight_analyze/0.6_0.3_0.1/au_259354.xlsx","au_259354")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HYPERLINK("./new_k5/query_cmdrels_weight_analyze/0.6_0.3_0.1/au_263378.xlsx","au_263378")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HYPERLINK("./new_k5/query_cmdrels_weight_analyze/0.6_0.3_0.1/au_264215.xlsx","au_264215")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HYPERLINK("./new_k5/query_cmdrels_weight_analyze/0.6_0.3_0.1/au_265176.xlsx","au_265176")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HYPERLINK("./new_k5/query_cmdrels_weight_analyze/0.6_0.3_0.1/au_275704.xlsx","au_275704")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HYPERLINK("./new_k5/query_cmdrels_weight_analyze/0.6_0.3_0.1/au_276669.xlsx","au_276669")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HYPERLINK("./new_k5/query_cmdrels_weight_analyze/0.6_0.3_0.1/au_277565.xlsx","au_277565")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HYPERLINK("./new_k5/query_cmdrels_weight_analyze/0.6_0.3_0.1/au_278403.xlsx","au_278403")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HYPERLINK("./new_k5/query_cmdrels_weight_analyze/0.6_0.3_0.1/au_28039.xlsx","au_28039")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HYPERLINK("./new_k5/query_cmdrels_weight_analyze/0.6_0.3_0.1/au_281509.xlsx","au_281509")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HYPERLINK("./new_k5/query_cmdrels_weight_analyze/0.6_0.3_0.1/au_282806.xlsx","au_282806")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HYPERLINK("./new_k5/query_cmdrels_weight_analyze/0.6_0.3_0.1/au_283559.xlsx","au_283559")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HYPERLINK("./new_k5/query_cmdrels_weight_analyze/0.6_0.3_0.1/au_285539.xlsx","au_285539")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HYPERLINK("./new_k5/query_cmdrels_weight_analyze/0.6_0.3_0.1/au_287532.xlsx","au_287532")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HYPERLINK("./new_k5/query_cmdrels_weight_analyze/0.6_0.3_0.1/au_294257.xlsx","au_294257")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HYPERLINK("./new_k5/query_cmdrels_weight_analyze/0.6_0.3_0.1/au_296155.xlsx","au_296155")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HYPERLINK("./new_k5/query_cmdrels_weight_analyze/0.6_0.3_0.1/au_299975.xlsx","au_299975")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HYPERLINK("./new_k5/query_cmdrels_weight_analyze/0.6_0.3_0.1/au_301096.xlsx","au_301096")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HYPERLINK("./new_k5/query_cmdrels_weight_analyze/0.6_0.3_0.1/au_303593.xlsx","au_303593")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HYPERLINK("./new_k5/query_cmdrels_weight_analyze/0.6_0.3_0.1/au_303849.xlsx","au_303849")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HYPERLINK("./new_k5/query_cmdrels_weight_analyze/0.6_0.3_0.1/au_307541.xlsx","au_307541")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HYPERLINK("./new_k5/query_cmdrels_weight_analyze/0.6_0.3_0.1/au_307688.xlsx","au_307688")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HYPERLINK("./new_k5/query_cmdrels_weight_analyze/0.6_0.3_0.1/au_309047.xlsx","au_309047")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HYPERLINK("./new_k5/query_cmdrels_weight_analyze/0.6_0.3_0.1/au_311558.xlsx","au_311558")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HYPERLINK("./new_k5/query_cmdrels_weight_analyze/0.6_0.3_0.1/au_318973.xlsx","au_318973")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HYPERLINK("./new_k5/query_cmdrels_weight_analyze/0.6_0.3_0.1/au_3205.xlsx","au_3205")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HYPERLINK("./new_k5/query_cmdrels_weight_analyze/0.6_0.3_0.1/au_323131.xlsx","au_323131")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HYPERLINK("./new_k5/query_cmdrels_weight_analyze/0.6_0.3_0.1/au_323392.xlsx","au_323392")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HYPERLINK("./new_k5/query_cmdrels_weight_analyze/0.6_0.3_0.1/au_325368.xlsx","au_325368")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HYPERLINK("./new_k5/query_cmdrels_weight_analyze/0.6_0.3_0.1/au_328162.xlsx","au_328162")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HYPERLINK("./new_k5/query_cmdrels_weight_analyze/0.6_0.3_0.1/au_330148.xlsx","au_330148")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HYPERLINK("./new_k5/query_cmdrels_weight_analyze/0.6_0.3_0.1/au_332315.xlsx","au_332315")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HYPERLINK("./new_k5/query_cmdrels_weight_analyze/0.6_0.3_0.1/au_334081.xlsx","au_334081")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HYPERLINK("./new_k5/query_cmdrels_weight_analyze/0.6_0.3_0.1/au_34077.xlsx","au_34077")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HYPERLINK("./new_k5/query_cmdrels_weight_analyze/0.6_0.3_0.1/au_341428.xlsx","au_341428")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HYPERLINK("./new_k5/query_cmdrels_weight_analyze/0.6_0.3_0.1/au_341584.xlsx","au_341584")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HYPERLINK("./new_k5/query_cmdrels_weight_analyze/0.6_0.3_0.1/au_346864.xlsx","au_346864")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HYPERLINK("./new_k5/query_cmdrels_weight_analyze/0.6_0.3_0.1/au_351765.xlsx","au_351765")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HYPERLINK("./new_k5/query_cmdrels_weight_analyze/0.6_0.3_0.1/au_35922.xlsx","au_35922")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HYPERLINK("./new_k5/query_cmdrels_weight_analyze/0.6_0.3_0.1/au_359856.xlsx","au_359856")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HYPERLINK("./new_k5/query_cmdrels_weight_analyze/0.6_0.3_0.1/au_360423.xlsx","au_360423")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HYPERLINK("./new_k5/query_cmdrels_weight_analyze/0.6_0.3_0.1/au_36287.xlsx","au_36287")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HYPERLINK("./new_k5/query_cmdrels_weight_analyze/0.6_0.3_0.1/au_366742.xlsx","au_366742")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HYPERLINK("./new_k5/query_cmdrels_weight_analyze/0.6_0.3_0.1/au_377937.xlsx","au_377937")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HYPERLINK("./new_k5/query_cmdrels_weight_analyze/0.6_0.3_0.1/au_383997.xlsx","au_383997")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HYPERLINK("./new_k5/query_cmdrels_weight_analyze/0.6_0.3_0.1/au_3883.xlsx","au_3883")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HYPERLINK("./new_k5/query_cmdrels_weight_analyze/0.6_0.3_0.1/au_396883.xlsx","au_396883")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HYPERLINK("./new_k5/query_cmdrels_weight_analyze/0.6_0.3_0.1/au_39760.xlsx","au_39760")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HYPERLINK("./new_k5/query_cmdrels_weight_analyze/0.6_0.3_0.1/au_398818.xlsx","au_398818")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HYPERLINK("./new_k5/query_cmdrels_weight_analyze/0.6_0.3_0.1/au_400807.xlsx","au_400807")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HYPERLINK("./new_k5/query_cmdrels_weight_analyze/0.6_0.3_0.1/au_408611.xlsx","au_408611")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HYPERLINK("./new_k5/query_cmdrels_weight_analyze/0.6_0.3_0.1/au_414737.xlsx","au_414737")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HYPERLINK("./new_k5/query_cmdrels_weight_analyze/0.6_0.3_0.1/au_420722.xlsx","au_420722")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HYPERLINK("./new_k5/query_cmdrels_weight_analyze/0.6_0.3_0.1/au_423942.xlsx","au_423942")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HYPERLINK("./new_k5/query_cmdrels_weight_analyze/0.6_0.3_0.1/au_430382.xlsx","au_430382")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HYPERLINK("./new_k5/query_cmdrels_weight_analyze/0.6_0.3_0.1/au_432836.xlsx","au_432836")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HYPERLINK("./new_k5/query_cmdrels_weight_analyze/0.6_0.3_0.1/au_440326.xlsx","au_440326")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HYPERLINK("./new_k5/query_cmdrels_weight_analyze/0.6_0.3_0.1/au_442914.xlsx","au_442914")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HYPERLINK("./new_k5/query_cmdrels_weight_analyze/0.6_0.3_0.1/au_443227.xlsx","au_443227")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</v>
      </c>
    </row>
    <row r="132" spans="1:7" x14ac:dyDescent="0.15">
      <c r="A132" t="str">
        <f>HYPERLINK("./new_k5/query_cmdrels_weight_analyze/0.6_0.3_0.1/au_44534.xlsx","au_44534")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HYPERLINK("./new_k5/query_cmdrels_weight_analyze/0.6_0.3_0.1/au_451805.xlsx","au_451805")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HYPERLINK("./new_k5/query_cmdrels_weight_analyze/0.6_0.3_0.1/au_464264.xlsx","au_464264")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HYPERLINK("./new_k5/query_cmdrels_weight_analyze/0.6_0.3_0.1/au_468808.xlsx","au_468808")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HYPERLINK("./new_k5/query_cmdrels_weight_analyze/0.6_0.3_0.1/au_469143.xlsx","au_469143")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HYPERLINK("./new_k5/query_cmdrels_weight_analyze/0.6_0.3_0.1/au_470237.xlsx","au_470237")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HYPERLINK("./new_k5/query_cmdrels_weight_analyze/0.6_0.3_0.1/au_473037.xlsx","au_473037")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HYPERLINK("./new_k5/query_cmdrels_weight_analyze/0.6_0.3_0.1/au_48362.xlsx","au_48362")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HYPERLINK("./new_k5/query_cmdrels_weight_analyze/0.6_0.3_0.1/au_488435.xlsx","au_488435")</f>
        <v>au_488435</v>
      </c>
      <c r="B140">
        <v>0</v>
      </c>
      <c r="C140">
        <v>0</v>
      </c>
      <c r="D140">
        <v>0.5</v>
      </c>
      <c r="E140">
        <v>0.33333333333333331</v>
      </c>
      <c r="F140">
        <v>0.5</v>
      </c>
      <c r="G140">
        <v>0.33333333333333331</v>
      </c>
    </row>
    <row r="141" spans="1:7" x14ac:dyDescent="0.15">
      <c r="A141" t="str">
        <f>HYPERLINK("./new_k5/query_cmdrels_weight_analyze/0.6_0.3_0.1/au_493826.xlsx","au_493826")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HYPERLINK("./new_k5/query_cmdrels_weight_analyze/0.6_0.3_0.1/au_502110.xlsx","au_502110")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HYPERLINK("./new_k5/query_cmdrels_weight_analyze/0.6_0.3_0.1/au_50344.xlsx","au_50344")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HYPERLINK("./new_k5/query_cmdrels_weight_analyze/0.6_0.3_0.1/au_511467.xlsx","au_511467")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HYPERLINK("./new_k5/query_cmdrels_weight_analyze/0.6_0.3_0.1/au_513046.xlsx","au_513046")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HYPERLINK("./new_k5/query_cmdrels_weight_analyze/0.6_0.3_0.1/au_517354.xlsx","au_517354")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HYPERLINK("./new_k5/query_cmdrels_weight_analyze/0.6_0.3_0.1/au_522431.xlsx","au_522431")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HYPERLINK("./new_k5/query_cmdrels_weight_analyze/0.6_0.3_0.1/au_52773.xlsx","au_52773")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HYPERLINK("./new_k5/query_cmdrels_weight_analyze/0.6_0.3_0.1/au_528411.xlsx","au_528411")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HYPERLINK("./new_k5/query_cmdrels_weight_analyze/0.6_0.3_0.1/au_53263.xlsx","au_53263")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HYPERLINK("./new_k5/query_cmdrels_weight_analyze/0.6_0.3_0.1/au_53444.xlsx","au_53444")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HYPERLINK("./new_k5/query_cmdrels_weight_analyze/0.6_0.3_0.1/au_538208.xlsx","au_538208")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HYPERLINK("./new_k5/query_cmdrels_weight_analyze/0.6_0.3_0.1/au_53822.xlsx","au_53822")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HYPERLINK("./new_k5/query_cmdrels_weight_analyze/0.6_0.3_0.1/au_539243.xlsx","au_539243")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HYPERLINK("./new_k5/query_cmdrels_weight_analyze/0.6_0.3_0.1/au_558280.xlsx","au_558280")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HYPERLINK("./new_k5/query_cmdrels_weight_analyze/0.6_0.3_0.1/au_558669.xlsx","au_558669")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HYPERLINK("./new_k5/query_cmdrels_weight_analyze/0.6_0.3_0.1/au_55868.xlsx","au_55868")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HYPERLINK("./new_k5/query_cmdrels_weight_analyze/0.6_0.3_0.1/au_561.xlsx","au_561")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HYPERLINK("./new_k5/query_cmdrels_weight_analyze/0.6_0.3_0.1/au_564567.xlsx","au_564567")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HYPERLINK("./new_k5/query_cmdrels_weight_analyze/0.6_0.3_0.1/au_57994.xlsx","au_57994")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HYPERLINK("./new_k5/query_cmdrels_weight_analyze/0.6_0.3_0.1/au_589210.xlsx","au_589210")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HYPERLINK("./new_k5/query_cmdrels_weight_analyze/0.6_0.3_0.1/au_5911.xlsx","au_5911")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HYPERLINK("./new_k5/query_cmdrels_weight_analyze/0.6_0.3_0.1/au_59356.xlsx","au_59356")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HYPERLINK("./new_k5/query_cmdrels_weight_analyze/0.6_0.3_0.1/au_609850.xlsx","au_609850")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HYPERLINK("./new_k5/query_cmdrels_weight_analyze/0.6_0.3_0.1/au_61408.xlsx","au_61408")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HYPERLINK("./new_k5/query_cmdrels_weight_analyze/0.6_0.3_0.1/au_617850.xlsx","au_617850")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HYPERLINK("./new_k5/query_cmdrels_weight_analyze/0.6_0.3_0.1/au_62073.xlsx","au_62073")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HYPERLINK("./new_k5/query_cmdrels_weight_analyze/0.6_0.3_0.1/au_620930.xlsx","au_620930")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HYPERLINK("./new_k5/query_cmdrels_weight_analyze/0.6_0.3_0.1/au_62492.xlsx","au_62492")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HYPERLINK("./new_k5/query_cmdrels_weight_analyze/0.6_0.3_0.1/au_626078.xlsx","au_626078")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HYPERLINK("./new_k5/query_cmdrels_weight_analyze/0.6_0.3_0.1/au_636944.xlsx","au_636944")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HYPERLINK("./new_k5/query_cmdrels_weight_analyze/0.6_0.3_0.1/au_648603.xlsx","au_648603")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HYPERLINK("./new_k5/query_cmdrels_weight_analyze/0.6_0.3_0.1/au_65331.xlsx","au_65331")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HYPERLINK("./new_k5/query_cmdrels_weight_analyze/0.6_0.3_0.1/au_66000.xlsx","au_66000")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HYPERLINK("./new_k5/query_cmdrels_weight_analyze/0.6_0.3_0.1/au_660846.xlsx","au_660846")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HYPERLINK("./new_k5/query_cmdrels_weight_analyze/0.6_0.3_0.1/au_662935.xlsx","au_662935")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HYPERLINK("./new_k5/query_cmdrels_weight_analyze/0.6_0.3_0.1/au_67663.xlsx","au_67663")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HYPERLINK("./new_k5/query_cmdrels_weight_analyze/0.6_0.3_0.1/au_68028.xlsx","au_68028")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HYPERLINK("./new_k5/query_cmdrels_weight_analyze/0.6_0.3_0.1/au_681312.xlsx","au_681312")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HYPERLINK("./new_k5/query_cmdrels_weight_analyze/0.6_0.3_0.1/au_686239.xlsx","au_686239")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HYPERLINK("./new_k5/query_cmdrels_weight_analyze/0.6_0.3_0.1/au_68809.xlsx","au_68809")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HYPERLINK("./new_k5/query_cmdrels_weight_analyze/0.6_0.3_0.1/au_69556.xlsx","au_69556")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HYPERLINK("./new_k5/query_cmdrels_weight_analyze/0.6_0.3_0.1/au_698993.xlsx","au_698993")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HYPERLINK("./new_k5/query_cmdrels_weight_analyze/0.6_0.3_0.1/au_707881.xlsx","au_707881")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HYPERLINK("./new_k5/query_cmdrels_weight_analyze/0.6_0.3_0.1/au_709594.xlsx","au_709594")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HYPERLINK("./new_k5/query_cmdrels_weight_analyze/0.6_0.3_0.1/au_71309.xlsx","au_71309")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HYPERLINK("./new_k5/query_cmdrels_weight_analyze/0.6_0.3_0.1/au_7138.xlsx","au_7138")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HYPERLINK("./new_k5/query_cmdrels_weight_analyze/0.6_0.3_0.1/au_72549.xlsx","au_72549")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HYPERLINK("./new_k5/query_cmdrels_weight_analyze/0.6_0.3_0.1/au_740805.xlsx","au_740805")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HYPERLINK("./new_k5/query_cmdrels_weight_analyze/0.6_0.3_0.1/au_760796.xlsx","au_760796")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HYPERLINK("./new_k5/query_cmdrels_weight_analyze/0.6_0.3_0.1/au_762846.xlsx","au_762846")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HYPERLINK("./new_k5/query_cmdrels_weight_analyze/0.6_0.3_0.1/au_767786.xlsx","au_767786")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HYPERLINK("./new_k5/query_cmdrels_weight_analyze/0.6_0.3_0.1/au_778906.xlsx","au_778906")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HYPERLINK("./new_k5/query_cmdrels_weight_analyze/0.6_0.3_0.1/au_818929.xlsx","au_818929")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HYPERLINK("./new_k5/query_cmdrels_weight_analyze/0.6_0.3_0.1/au_844876.xlsx","au_844876")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HYPERLINK("./new_k5/query_cmdrels_weight_analyze/0.6_0.3_0.1/au_85318.xlsx","au_85318")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HYPERLINK("./new_k5/query_cmdrels_weight_analyze/0.6_0.3_0.1/au_854332.xlsx","au_854332")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HYPERLINK("./new_k5/query_cmdrels_weight_analyze/0.6_0.3_0.1/au_854373.xlsx","au_854373")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HYPERLINK("./new_k5/query_cmdrels_weight_analyze/0.6_0.3_0.1/au_86843.xlsx","au_86843")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HYPERLINK("./new_k5/query_cmdrels_weight_analyze/0.6_0.3_0.1/au_88108.xlsx","au_88108")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0.25</v>
      </c>
    </row>
    <row r="201" spans="1:7" x14ac:dyDescent="0.15">
      <c r="A201" t="str">
        <f>HYPERLINK("./new_k5/query_cmdrels_weight_analyze/0.6_0.3_0.1/au_90214.xlsx","au_90214")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HYPERLINK("./new_k5/query_cmdrels_weight_analyze/0.6_0.3_0.1/au_90339.xlsx","au_90339")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HYPERLINK("./new_k5/query_cmdrels_weight_analyze/0.6_0.3_0.1/au_91286.xlsx","au_91286")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HYPERLINK("./new_k5/query_cmdrels_weight_analyze/0.6_0.3_0.1/au_9135.xlsx","au_9135")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HYPERLINK("./new_k5/query_cmdrels_weight_analyze/0.6_0.3_0.1/au_935569.xlsx","au_935569")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HYPERLINK("./new_k5/query_cmdrels_weight_analyze/0.6_0.3_0.1/au_97936.xlsx","au_97936")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HYPERLINK("./new_k5/query_cmdrels_weight_analyze/0.6_0.3_0.1/so_10235778.xlsx","so_10235778")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HYPERLINK("./new_k5/query_cmdrels_weight_analyze/0.6_0.3_0.1/so_1045910.xlsx","so_1045910")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HYPERLINK("./new_k5/query_cmdrels_weight_analyze/0.6_0.3_0.1/so_10557360.xlsx","so_10557360")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HYPERLINK("./new_k5/query_cmdrels_weight_analyze/0.6_0.3_0.1/so_1058047.xlsx","so_1058047")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HYPERLINK("./new_k5/query_cmdrels_weight_analyze/0.6_0.3_0.1/so_10829402.xlsx","so_10829402")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HYPERLINK("./new_k5/query_cmdrels_weight_analyze/0.6_0.3_0.1/so_1088098.xlsx","so_1088098")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HYPERLINK("./new_k5/query_cmdrels_weight_analyze/0.6_0.3_0.1/so_10990949.xlsx","so_10990949")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HYPERLINK("./new_k5/query_cmdrels_weight_analyze/0.6_0.3_0.1/so_11211705.xlsx","so_11211705")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HYPERLINK("./new_k5/query_cmdrels_weight_analyze/0.6_0.3_0.1/so_112932.xlsx","so_112932")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HYPERLINK("./new_k5/query_cmdrels_weight_analyze/0.6_0.3_0.1/so_11392189.xlsx","so_11392189")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0.25</v>
      </c>
    </row>
    <row r="217" spans="1:7" x14ac:dyDescent="0.15">
      <c r="A217" t="str">
        <f>HYPERLINK("./new_k5/query_cmdrels_weight_analyze/0.6_0.3_0.1/so_1183183.xlsx","so_1183183")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HYPERLINK("./new_k5/query_cmdrels_weight_analyze/0.6_0.3_0.1/so_1194882.xlsx","so_1194882")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HYPERLINK("./new_k5/query_cmdrels_weight_analyze/0.6_0.3_0.1/so_12120935.xlsx","so_12120935")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HYPERLINK("./new_k5/query_cmdrels_weight_analyze/0.6_0.3_0.1/so_12313384.xlsx","so_12313384")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HYPERLINK("./new_k5/query_cmdrels_weight_analyze/0.6_0.3_0.1/so_12392598.xlsx","so_12392598")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HYPERLINK("./new_k5/query_cmdrels_weight_analyze/0.6_0.3_0.1/so_1241801.xlsx","so_1241801")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HYPERLINK("./new_k5/query_cmdrels_weight_analyze/0.6_0.3_0.1/so_12522269.xlsx","so_12522269")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HYPERLINK("./new_k5/query_cmdrels_weight_analyze/0.6_0.3_0.1/so_1293907.xlsx","so_1293907")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HYPERLINK("./new_k5/query_cmdrels_weight_analyze/0.6_0.3_0.1/so_13428910.xlsx","so_13428910")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HYPERLINK("./new_k5/query_cmdrels_weight_analyze/0.6_0.3_0.1/so_135688.xlsx","so_135688")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HYPERLINK("./new_k5/query_cmdrels_weight_analyze/0.6_0.3_0.1/so_13778273.xlsx","so_13778273")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HYPERLINK("./new_k5/query_cmdrels_weight_analyze/0.6_0.3_0.1/so_1405611.xlsx","so_1405611")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HYPERLINK("./new_k5/query_cmdrels_weight_analyze/0.6_0.3_0.1/so_14300794.xlsx","so_14300794")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HYPERLINK("./new_k5/query_cmdrels_weight_analyze/0.6_0.3_0.1/so_143791.xlsx","so_143791")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HYPERLINK("./new_k5/query_cmdrels_weight_analyze/0.6_0.3_0.1/so_14750650.xlsx","so_14750650")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HYPERLINK("./new_k5/query_cmdrels_weight_analyze/0.6_0.3_0.1/so_14978411.xlsx","so_14978411")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HYPERLINK("./new_k5/query_cmdrels_weight_analyze/0.6_0.3_0.1/so_15236308.xlsx","so_15236308")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HYPERLINK("./new_k5/query_cmdrels_weight_analyze/0.6_0.3_0.1/so_15286947.xlsx","so_15286947")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HYPERLINK("./new_k5/query_cmdrels_weight_analyze/0.6_0.3_0.1/so_15402770.xlsx","so_15402770")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HYPERLINK("./new_k5/query_cmdrels_weight_analyze/0.6_0.3_0.1/so_1570262.xlsx","so_1570262")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HYPERLINK("./new_k5/query_cmdrels_weight_analyze/0.6_0.3_0.1/so_1583219.xlsx","so_1583219")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HYPERLINK("./new_k5/query_cmdrels_weight_analyze/0.6_0.3_0.1/so_15872543.xlsx","so_15872543")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HYPERLINK("./new_k5/query_cmdrels_weight_analyze/0.6_0.3_0.1/so_16038087.xlsx","so_16038087")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HYPERLINK("./new_k5/query_cmdrels_weight_analyze/0.6_0.3_0.1/so_16212656.xlsx","so_16212656")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HYPERLINK("./new_k5/query_cmdrels_weight_analyze/0.6_0.3_0.1/so_16575419.xlsx","so_16575419")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HYPERLINK("./new_k5/query_cmdrels_weight_analyze/0.6_0.3_0.1/so_17582768.xlsx","so_17582768")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HYPERLINK("./new_k5/query_cmdrels_weight_analyze/0.6_0.3_0.1/so_17607612.xlsx","so_17607612")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HYPERLINK("./new_k5/query_cmdrels_weight_analyze/0.6_0.3_0.1/so_17829785.xlsx","so_17829785")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HYPERLINK("./new_k5/query_cmdrels_weight_analyze/0.6_0.3_0.1/so_1839841.xlsx","so_1839841")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HYPERLINK("./new_k5/query_cmdrels_weight_analyze/0.6_0.3_0.1/so_18468716.xlsx","so_18468716")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HYPERLINK("./new_k5/query_cmdrels_weight_analyze/0.6_0.3_0.1/so_19196105.xlsx","so_19196105")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HYPERLINK("./new_k5/query_cmdrels_weight_analyze/0.6_0.3_0.1/so_19482123.xlsx","so_19482123")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HYPERLINK("./new_k5/query_cmdrels_weight_analyze/0.6_0.3_0.1/so_1975849.xlsx","so_1975849")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HYPERLINK("./new_k5/query_cmdrels_weight_analyze/0.6_0.3_0.1/so_212528.xlsx","so_212528")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HYPERLINK("./new_k5/query_cmdrels_weight_analyze/0.6_0.3_0.1/so_21620406.xlsx","so_21620406")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HYPERLINK("./new_k5/query_cmdrels_weight_analyze/0.6_0.3_0.1/so_23509348.xlsx","so_23509348")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HYPERLINK("./new_k5/query_cmdrels_weight_analyze/0.6_0.3_0.1/so_24058544.xlsx","so_24058544")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HYPERLINK("./new_k5/query_cmdrels_weight_analyze/0.6_0.3_0.1/so_24283097.xlsx","so_24283097")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HYPERLINK("./new_k5/query_cmdrels_weight_analyze/0.6_0.3_0.1/so_26256279.xlsx","so_26256279")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HYPERLINK("./new_k5/query_cmdrels_weight_analyze/0.6_0.3_0.1/so_26331651.xlsx","so_26331651")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HYPERLINK("./new_k5/query_cmdrels_weight_analyze/0.6_0.3_0.1/so_26988262.xlsx","so_26988262")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HYPERLINK("./new_k5/query_cmdrels_weight_analyze/0.6_0.3_0.1/so_27238411.xlsx","so_27238411")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HYPERLINK("./new_k5/query_cmdrels_weight_analyze/0.6_0.3_0.1/so_27943059.xlsx","so_27943059")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HYPERLINK("./new_k5/query_cmdrels_weight_analyze/0.6_0.3_0.1/so_28869004.xlsx","so_28869004")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HYPERLINK("./new_k5/query_cmdrels_weight_analyze/0.6_0.3_0.1/so_2973624.xlsx","so_2973624")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HYPERLINK("./new_k5/query_cmdrels_weight_analyze/0.6_0.3_0.1/so_30177455.xlsx","so_30177455")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0.25</v>
      </c>
    </row>
    <row r="263" spans="1:7" x14ac:dyDescent="0.15">
      <c r="A263" t="str">
        <f>HYPERLINK("./new_k5/query_cmdrels_weight_analyze/0.6_0.3_0.1/so_30251889.xlsx","so_30251889")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HYPERLINK("./new_k5/query_cmdrels_weight_analyze/0.6_0.3_0.1/so_305035.xlsx","so_305035")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HYPERLINK("./new_k5/query_cmdrels_weight_analyze/0.6_0.3_0.1/so_36249744.xlsx","so_36249744")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HYPERLINK("./new_k5/query_cmdrels_weight_analyze/0.6_0.3_0.1/so_3643848.xlsx","so_3643848")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HYPERLINK("./new_k5/query_cmdrels_weight_analyze/0.6_0.3_0.1/so_3667329.xlsx","so_3667329")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HYPERLINK("./new_k5/query_cmdrels_weight_analyze/0.6_0.3_0.1/so_369758.xlsx","so_369758")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HYPERLINK("./new_k5/query_cmdrels_weight_analyze/0.6_0.3_0.1/so_3756323.xlsx","so_3756323")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HYPERLINK("./new_k5/query_cmdrels_weight_analyze/0.6_0.3_0.1/so_3767267.xlsx","so_3767267")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HYPERLINK("./new_k5/query_cmdrels_weight_analyze/0.6_0.3_0.1/so_3833578.xlsx","so_3833578")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HYPERLINK("./new_k5/query_cmdrels_weight_analyze/0.6_0.3_0.1/so_3891076.xlsx","so_3891076")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HYPERLINK("./new_k5/query_cmdrels_weight_analyze/0.6_0.3_0.1/so_3963085.xlsx","so_3963085")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HYPERLINK("./new_k5/query_cmdrels_weight_analyze/0.6_0.3_0.1/so_4325216.xlsx","so_4325216")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HYPERLINK("./new_k5/query_cmdrels_weight_analyze/0.6_0.3_0.1/so_448005.xlsx","so_448005")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HYPERLINK("./new_k5/query_cmdrels_weight_analyze/0.6_0.3_0.1/so_4921879.xlsx","so_4921879")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HYPERLINK("./new_k5/query_cmdrels_weight_analyze/0.6_0.3_0.1/so_4922943.xlsx","so_4922943")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HYPERLINK("./new_k5/query_cmdrels_weight_analyze/0.6_0.3_0.1/so_5119946.xlsx","so_5119946")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HYPERLINK("./new_k5/query_cmdrels_weight_analyze/0.6_0.3_0.1/so_5164985.xlsx","so_5164985")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HYPERLINK("./new_k5/query_cmdrels_weight_analyze/0.6_0.3_0.1/so_5306153.xlsx","so_5306153")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HYPERLINK("./new_k5/query_cmdrels_weight_analyze/0.6_0.3_0.1/so_5566310.xlsx","so_5566310")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HYPERLINK("./new_k5/query_cmdrels_weight_analyze/0.6_0.3_0.1/so_5927369.xlsx","so_5927369")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HYPERLINK("./new_k5/query_cmdrels_weight_analyze/0.6_0.3_0.1/so_5947742.xlsx","so_5947742")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HYPERLINK("./new_k5/query_cmdrels_weight_analyze/0.6_0.3_0.1/so_614795.xlsx","so_614795")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HYPERLINK("./new_k5/query_cmdrels_weight_analyze/0.6_0.3_0.1/so_6207573.xlsx","so_6207573")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HYPERLINK("./new_k5/query_cmdrels_weight_analyze/0.6_0.3_0.1/so_6283167.xlsx","so_6283167")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HYPERLINK("./new_k5/query_cmdrels_weight_analyze/0.6_0.3_0.1/so_6329505.xlsx","so_6329505")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HYPERLINK("./new_k5/query_cmdrels_weight_analyze/0.6_0.3_0.1/so_6423532.xlsx","so_6423532")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HYPERLINK("./new_k5/query_cmdrels_weight_analyze/0.6_0.3_0.1/so_669438.xlsx","so_669438")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HYPERLINK("./new_k5/query_cmdrels_weight_analyze/0.6_0.3_0.1/so_7052875.xlsx","so_7052875")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HYPERLINK("./new_k5/query_cmdrels_weight_analyze/0.6_0.3_0.1/so_7221757.xlsx","so_7221757")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HYPERLINK("./new_k5/query_cmdrels_weight_analyze/0.6_0.3_0.1/so_750604.xlsx","so_750604")</f>
        <v>so_750604</v>
      </c>
      <c r="B292">
        <v>0</v>
      </c>
      <c r="C292">
        <v>0</v>
      </c>
      <c r="D292">
        <v>0.33333333333333331</v>
      </c>
      <c r="E292">
        <v>0.33333333333333331</v>
      </c>
      <c r="F292">
        <v>0.33333333333333331</v>
      </c>
      <c r="G292">
        <v>0.33333333333333331</v>
      </c>
    </row>
    <row r="293" spans="1:7" x14ac:dyDescent="0.15">
      <c r="A293" t="str">
        <f>HYPERLINK("./new_k5/query_cmdrels_weight_analyze/0.6_0.3_0.1/so_7575267.xlsx","so_7575267")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HYPERLINK("./new_k5/query_cmdrels_weight_analyze/0.6_0.3_0.1/so_7698488.xlsx","so_7698488")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HYPERLINK("./new_k5/query_cmdrels_weight_analyze/0.6_0.3_0.1/so_801095.xlsx","so_801095")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HYPERLINK("./new_k5/query_cmdrels_weight_analyze/0.6_0.3_0.1/so_8249705.xlsx","so_8249705")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HYPERLINK("./new_k5/query_cmdrels_weight_analyze/0.6_0.3_0.1/so_8423541.xlsx","so_8423541")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HYPERLINK("./new_k5/query_cmdrels_weight_analyze/0.6_0.3_0.1/so_8654051.xlsx","so_8654051")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HYPERLINK("./new_k5/query_cmdrels_weight_analyze/0.6_0.3_0.1/so_890262.xlsx","so_890262")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HYPERLINK("./new_k5/query_cmdrels_weight_analyze/0.6_0.3_0.1/so_893585.xlsx","so_893585")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HYPERLINK("./new_k5/query_cmdrels_weight_analyze/0.6_0.3_0.1/so_9223460.xlsx","so_9223460")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HYPERLINK("./new_k5/query_cmdrels_weight_analyze/0.6_0.3_0.1/so_9245638.xlsx","so_9245638")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HYPERLINK("./new_k5/query_cmdrels_weight_analyze/0.6_0.3_0.1/so_9304953.xlsx","so_9304953")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HYPERLINK("./new_k5/query_cmdrels_weight_analyze/0.6_0.3_0.1/so_9361816.xlsx","so_9361816")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HYPERLINK("./new_k5/query_cmdrels_weight_analyze/0.6_0.3_0.1/su_116617.xlsx","su_116617")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HYPERLINK("./new_k5/query_cmdrels_weight_analyze/0.6_0.3_0.1/su_120045.xlsx","su_120045")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HYPERLINK("./new_k5/query_cmdrels_weight_analyze/0.6_0.3_0.1/su_127863.xlsx","su_127863")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HYPERLINK("./new_k5/query_cmdrels_weight_analyze/0.6_0.3_0.1/su_135498.xlsx","su_135498")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HYPERLINK("./new_k5/query_cmdrels_weight_analyze/0.6_0.3_0.1/su_147027.xlsx","su_147027")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HYPERLINK("./new_k5/query_cmdrels_weight_analyze/0.6_0.3_0.1/su_151911.xlsx","su_151911")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HYPERLINK("./new_k5/query_cmdrels_weight_analyze/0.6_0.3_0.1/su_153415.xlsx","su_153415")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HYPERLINK("./new_k5/query_cmdrels_weight_analyze/0.6_0.3_0.1/su_156189.xlsx","su_156189")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HYPERLINK("./new_k5/query_cmdrels_weight_analyze/0.6_0.3_0.1/su_161531.xlsx","su_161531")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HYPERLINK("./new_k5/query_cmdrels_weight_analyze/0.6_0.3_0.1/su_204209.xlsx","su_204209")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HYPERLINK("./new_k5/query_cmdrels_weight_analyze/0.6_0.3_0.1/su_214390.xlsx","su_214390")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HYPERLINK("./new_k5/query_cmdrels_weight_analyze/0.6_0.3_0.1/su_215483.xlsx","su_215483")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HYPERLINK("./new_k5/query_cmdrels_weight_analyze/0.6_0.3_0.1/su_215504.xlsx","su_215504")</f>
        <v>su_215504</v>
      </c>
      <c r="B317">
        <v>0</v>
      </c>
      <c r="C317">
        <v>1</v>
      </c>
      <c r="D317">
        <v>0.5</v>
      </c>
      <c r="E317">
        <v>1</v>
      </c>
      <c r="F317">
        <v>0.5</v>
      </c>
      <c r="G317">
        <v>1</v>
      </c>
    </row>
    <row r="318" spans="1:7" x14ac:dyDescent="0.15">
      <c r="A318" t="str">
        <f>HYPERLINK("./new_k5/query_cmdrels_weight_analyze/0.6_0.3_0.1/su_227385.xlsx","su_227385")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HYPERLINK("./new_k5/query_cmdrels_weight_analyze/0.6_0.3_0.1/su_273254.xlsx","su_273254")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HYPERLINK("./new_k5/query_cmdrels_weight_analyze/0.6_0.3_0.1/su_294161.xlsx","su_294161")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HYPERLINK("./new_k5/query_cmdrels_weight_analyze/0.6_0.3_0.1/su_302396.xlsx","su_302396")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HYPERLINK("./new_k5/query_cmdrels_weight_analyze/0.6_0.3_0.1/su_303981.xlsx","su_303981")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HYPERLINK("./new_k5/query_cmdrels_weight_analyze/0.6_0.3_0.1/su_305128.xlsx","su_305128")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HYPERLINK("./new_k5/query_cmdrels_weight_analyze/0.6_0.3_0.1/su_31512.xlsx","su_31512")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HYPERLINK("./new_k5/query_cmdrels_weight_analyze/0.6_0.3_0.1/su_380520.xlsx","su_380520")</f>
        <v>su_380520</v>
      </c>
      <c r="B325">
        <v>1</v>
      </c>
      <c r="C325">
        <v>0</v>
      </c>
      <c r="D325">
        <v>1</v>
      </c>
      <c r="E325">
        <v>0.33333333333333331</v>
      </c>
      <c r="F325">
        <v>1</v>
      </c>
      <c r="G325">
        <v>0.33333333333333331</v>
      </c>
    </row>
    <row r="326" spans="1:7" x14ac:dyDescent="0.15">
      <c r="A326" t="str">
        <f>HYPERLINK("./new_k5/query_cmdrels_weight_analyze/0.6_0.3_0.1/su_38981.xlsx","su_38981")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HYPERLINK("./new_k5/query_cmdrels_weight_analyze/0.6_0.3_0.1/su_437330.xlsx","su_437330")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HYPERLINK("./new_k5/query_cmdrels_weight_analyze/0.6_0.3_0.1/su_441379.xlsx","su_441379")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HYPERLINK("./new_k5/query_cmdrels_weight_analyze/0.6_0.3_0.1/su_462788.xlsx","su_462788")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HYPERLINK("./new_k5/query_cmdrels_weight_analyze/0.6_0.3_0.1/su_626606.xlsx","su_626606")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HYPERLINK("./new_k5/query_cmdrels_weight_analyze/0.6_0.3_0.1/su_634469.xlsx","su_634469")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HYPERLINK("./new_k5/query_cmdrels_weight_analyze/0.6_0.3_0.1/su_638616.xlsx","su_638616")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HYPERLINK("./new_k5/query_cmdrels_weight_analyze/0.6_0.3_0.1/su_678113.xlsx","su_678113")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HYPERLINK("./new_k5/query_cmdrels_weight_analyze/0.6_0.3_0.1/su_686394.xlsx","su_686394")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HYPERLINK("./new_k5/query_cmdrels_weight_analyze/0.6_0.3_0.1/su_716795.xlsx","su_716795")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HYPERLINK("./new_k5/query_cmdrels_weight_analyze/0.6_0.3_0.1/su_758463.xlsx","su_758463")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HYPERLINK("./new_k5/query_cmdrels_weight_analyze/0.6_0.3_0.1/su_766437.xlsx","su_766437")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HYPERLINK("./new_k5/query_cmdrels_weight_analyze/0.6_0.3_0.1/su_904001.xlsx","su_904001")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HYPERLINK("./new_k5/query_cmdrels_weight_analyze/0.6_0.3_0.1/ul_100959.xlsx","ul_100959")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HYPERLINK("./new_k5/query_cmdrels_weight_analyze/0.6_0.3_0.1/ul_101073.xlsx","ul_101073")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HYPERLINK("./new_k5/query_cmdrels_weight_analyze/0.6_0.3_0.1/ul_101237.xlsx","ul_101237")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HYPERLINK("./new_k5/query_cmdrels_weight_analyze/0.6_0.3_0.1/ul_102752.xlsx","ul_102752")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HYPERLINK("./new_k5/query_cmdrels_weight_analyze/0.6_0.3_0.1/ul_108174.xlsx","ul_108174")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HYPERLINK("./new_k5/query_cmdrels_weight_analyze/0.6_0.3_0.1/ul_109536.xlsx","ul_109536")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HYPERLINK("./new_k5/query_cmdrels_weight_analyze/0.6_0.3_0.1/ul_112050.xlsx","ul_112050")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HYPERLINK("./new_k5/query_cmdrels_weight_analyze/0.6_0.3_0.1/ul_116070.xlsx","ul_116070")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HYPERLINK("./new_k5/query_cmdrels_weight_analyze/0.6_0.3_0.1/ul_11851.xlsx","ul_11851")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HYPERLINK("./new_k5/query_cmdrels_weight_analyze/0.6_0.3_0.1/ul_119126.xlsx","ul_119126")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HYPERLINK("./new_k5/query_cmdrels_weight_analyze/0.6_0.3_0.1/ul_121718.xlsx","ul_121718")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HYPERLINK("./new_k5/query_cmdrels_weight_analyze/0.6_0.3_0.1/ul_12227.xlsx","ul_12227")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HYPERLINK("./new_k5/query_cmdrels_weight_analyze/0.6_0.3_0.1/ul_12453.xlsx","ul_12453")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HYPERLINK("./new_k5/query_cmdrels_weight_analyze/0.6_0.3_0.1/ul_12535.xlsx","ul_12535")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HYPERLINK("./new_k5/query_cmdrels_weight_analyze/0.6_0.3_0.1/ul_127066.xlsx","ul_127066")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HYPERLINK("./new_k5/query_cmdrels_weight_analyze/0.6_0.3_0.1/ul_128953.xlsx","ul_128953")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HYPERLINK("./new_k5/query_cmdrels_weight_analyze/0.6_0.3_0.1/ul_134829.xlsx","ul_134829")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HYPERLINK("./new_k5/query_cmdrels_weight_analyze/0.6_0.3_0.1/ul_136371.xlsx","ul_136371")</f>
        <v>ul_136371</v>
      </c>
      <c r="B356">
        <v>0</v>
      </c>
      <c r="C356">
        <v>0</v>
      </c>
      <c r="D356">
        <v>0</v>
      </c>
      <c r="E356">
        <v>0.33333333333333331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HYPERLINK("./new_k5/query_cmdrels_weight_analyze/0.6_0.3_0.1/ul_136884.xlsx","ul_136884")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HYPERLINK("./new_k5/query_cmdrels_weight_analyze/0.6_0.3_0.1/ul_138398.xlsx","ul_138398")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HYPERLINK("./new_k5/query_cmdrels_weight_analyze/0.6_0.3_0.1/ul_139271.xlsx","ul_139271")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HYPERLINK("./new_k5/query_cmdrels_weight_analyze/0.6_0.3_0.1/ul_140482.xlsx","ul_140482")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HYPERLINK("./new_k5/query_cmdrels_weight_analyze/0.6_0.3_0.1/ul_14191.xlsx","ul_14191")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HYPERLINK("./new_k5/query_cmdrels_weight_analyze/0.6_0.3_0.1/ul_145929.xlsx","ul_145929")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HYPERLINK("./new_k5/query_cmdrels_weight_analyze/0.6_0.3_0.1/ul_148985.xlsx","ul_148985")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HYPERLINK("./new_k5/query_cmdrels_weight_analyze/0.6_0.3_0.1/ul_15405.xlsx","ul_15405")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HYPERLINK("./new_k5/query_cmdrels_weight_analyze/0.6_0.3_0.1/ul_155551.xlsx","ul_155551")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HYPERLINK("./new_k5/query_cmdrels_weight_analyze/0.6_0.3_0.1/ul_159672.xlsx","ul_159672")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HYPERLINK("./new_k5/query_cmdrels_weight_analyze/0.6_0.3_0.1/ul_163845.xlsx","ul_163845")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HYPERLINK("./new_k5/query_cmdrels_weight_analyze/0.6_0.3_0.1/ul_16407.xlsx","ul_16407")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HYPERLINK("./new_k5/query_cmdrels_weight_analyze/0.6_0.3_0.1/ul_166558.xlsx","ul_166558")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HYPERLINK("./new_k5/query_cmdrels_weight_analyze/0.6_0.3_0.1/ul_171314.xlsx","ul_171314")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HYPERLINK("./new_k5/query_cmdrels_weight_analyze/0.6_0.3_0.1/ul_182032.xlsx","ul_182032")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HYPERLINK("./new_k5/query_cmdrels_weight_analyze/0.6_0.3_0.1/ul_19344.xlsx","ul_19344")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HYPERLINK("./new_k5/query_cmdrels_weight_analyze/0.6_0.3_0.1/ul_19369.xlsx","ul_19369")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HYPERLINK("./new_k5/query_cmdrels_weight_analyze/0.6_0.3_0.1/ul_19485.xlsx","ul_19485")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HYPERLINK("./new_k5/query_cmdrels_weight_analyze/0.6_0.3_0.1/ul_20370.xlsx","ul_20370")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HYPERLINK("./new_k5/query_cmdrels_weight_analyze/0.6_0.3_0.1/ul_211817.xlsx","ul_211817")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HYPERLINK("./new_k5/query_cmdrels_weight_analyze/0.6_0.3_0.1/ul_212925.xlsx","ul_212925")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HYPERLINK("./new_k5/query_cmdrels_weight_analyze/0.6_0.3_0.1/ul_21471.xlsx","ul_21471")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HYPERLINK("./new_k5/query_cmdrels_weight_analyze/0.6_0.3_0.1/ul_22545.xlsx","ul_22545")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HYPERLINK("./new_k5/query_cmdrels_weight_analyze/0.6_0.3_0.1/ul_230481.xlsx","ul_230481")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HYPERLINK("./new_k5/query_cmdrels_weight_analyze/0.6_0.3_0.1/ul_230673.xlsx","ul_230673")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HYPERLINK("./new_k5/query_cmdrels_weight_analyze/0.6_0.3_0.1/ul_230800.xlsx","ul_230800")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HYPERLINK("./new_k5/query_cmdrels_weight_analyze/0.6_0.3_0.1/ul_232384.xlsx","ul_232384")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HYPERLINK("./new_k5/query_cmdrels_weight_analyze/0.6_0.3_0.1/ul_24441.xlsx","ul_24441")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HYPERLINK("./new_k5/query_cmdrels_weight_analyze/0.6_0.3_0.1/ul_246535.xlsx","ul_246535")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HYPERLINK("./new_k5/query_cmdrels_weight_analyze/0.6_0.3_0.1/ul_259791.xlsx","ul_259791")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HYPERLINK("./new_k5/query_cmdrels_weight_analyze/0.6_0.3_0.1/ul_273971.xlsx","ul_273971")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HYPERLINK("./new_k5/query_cmdrels_weight_analyze/0.6_0.3_0.1/ul_28553.xlsx","ul_28553")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HYPERLINK("./new_k5/query_cmdrels_weight_analyze/0.6_0.3_0.1/ul_288521.xlsx","ul_288521")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HYPERLINK("./new_k5/query_cmdrels_weight_analyze/0.6_0.3_0.1/ul_32290.xlsx","ul_32290")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HYPERLINK("./new_k5/query_cmdrels_weight_analyze/0.6_0.3_0.1/ul_328882.xlsx","ul_328882")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HYPERLINK("./new_k5/query_cmdrels_weight_analyze/0.6_0.3_0.1/ul_35131.xlsx","ul_35131")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HYPERLINK("./new_k5/query_cmdrels_weight_analyze/0.6_0.3_0.1/ul_35333.xlsx","ul_35333")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HYPERLINK("./new_k5/query_cmdrels_weight_analyze/0.6_0.3_0.1/ul_35711.xlsx","ul_35711")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HYPERLINK("./new_k5/query_cmdrels_weight_analyze/0.6_0.3_0.1/ul_3575.xlsx","ul_3575")</f>
        <v>ul_3575</v>
      </c>
      <c r="B395">
        <v>0</v>
      </c>
      <c r="C395">
        <v>0</v>
      </c>
      <c r="D395">
        <v>0.5</v>
      </c>
      <c r="E395">
        <v>0.33333333333333331</v>
      </c>
      <c r="F395">
        <v>0.5</v>
      </c>
      <c r="G395">
        <v>0.33333333333333331</v>
      </c>
    </row>
    <row r="396" spans="1:7" x14ac:dyDescent="0.15">
      <c r="A396" t="str">
        <f>HYPERLINK("./new_k5/query_cmdrels_weight_analyze/0.6_0.3_0.1/ul_35832.xlsx","ul_35832")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HYPERLINK("./new_k5/query_cmdrels_weight_analyze/0.6_0.3_0.1/ul_370318.xlsx","ul_370318")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HYPERLINK("./new_k5/query_cmdrels_weight_analyze/0.6_0.3_0.1/ul_37329.xlsx","ul_37329")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HYPERLINK("./new_k5/query_cmdrels_weight_analyze/0.6_0.3_0.1/ul_38209.xlsx","ul_38209")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HYPERLINK("./new_k5/query_cmdrels_weight_analyze/0.6_0.3_0.1/ul_41246.xlsx","ul_41246")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HYPERLINK("./new_k5/query_cmdrels_weight_analyze/0.6_0.3_0.1/ul_41362.xlsx","ul_41362")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HYPERLINK("./new_k5/query_cmdrels_weight_analyze/0.6_0.3_0.1/ul_48200.xlsx","ul_48200")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HYPERLINK("./new_k5/query_cmdrels_weight_analyze/0.6_0.3_0.1/ul_50098.xlsx","ul_50098")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HYPERLINK("./new_k5/query_cmdrels_weight_analyze/0.6_0.3_0.1/ul_50785.xlsx","ul_50785")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HYPERLINK("./new_k5/query_cmdrels_weight_analyze/0.6_0.3_0.1/ul_5085.xlsx","ul_5085")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HYPERLINK("./new_k5/query_cmdrels_weight_analyze/0.6_0.3_0.1/ul_53737.xlsx","ul_53737")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HYPERLINK("./new_k5/query_cmdrels_weight_analyze/0.6_0.3_0.1/ul_55125.xlsx","ul_55125")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HYPERLINK("./new_k5/query_cmdrels_weight_analyze/0.6_0.3_0.1/ul_56453.xlsx","ul_56453")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HYPERLINK("./new_k5/query_cmdrels_weight_analyze/0.6_0.3_0.1/ul_63648.xlsx","ul_63648")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HYPERLINK("./new_k5/query_cmdrels_weight_analyze/0.6_0.3_0.1/ul_6402.xlsx","ul_6402")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HYPERLINK("./new_k5/query_cmdrels_weight_analyze/0.6_0.3_0.1/ul_65106.xlsx","ul_65106")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HYPERLINK("./new_k5/query_cmdrels_weight_analyze/0.6_0.3_0.1/ul_65932.xlsx","ul_65932")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HYPERLINK("./new_k5/query_cmdrels_weight_analyze/0.6_0.3_0.1/ul_6596.xlsx","ul_6596")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HYPERLINK("./new_k5/query_cmdrels_weight_analyze/0.6_0.3_0.1/ul_67503.xlsx","ul_67503")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HYPERLINK("./new_k5/query_cmdrels_weight_analyze/0.6_0.3_0.1/ul_67592.xlsx","ul_67592")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HYPERLINK("./new_k5/query_cmdrels_weight_analyze/0.6_0.3_0.1/ul_70581.xlsx","ul_70581")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HYPERLINK("./new_k5/query_cmdrels_weight_analyze/0.6_0.3_0.1/ul_70614.xlsx","ul_70614")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HYPERLINK("./new_k5/query_cmdrels_weight_analyze/0.6_0.3_0.1/ul_71465.xlsx","ul_71465")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HYPERLINK("./new_k5/query_cmdrels_weight_analyze/0.6_0.3_0.1/ul_7226.xlsx","ul_7226")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HYPERLINK("./new_k5/query_cmdrels_weight_analyze/0.6_0.3_0.1/ul_78182.xlsx","ul_78182")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HYPERLINK("./new_k5/query_cmdrels_weight_analyze/0.6_0.3_0.1/ul_79678.xlsx","ul_79678")</f>
        <v>ul_79678</v>
      </c>
      <c r="B421">
        <v>0</v>
      </c>
      <c r="C421">
        <v>0</v>
      </c>
      <c r="D421">
        <v>0.5</v>
      </c>
      <c r="E421">
        <v>0.33333333333333331</v>
      </c>
      <c r="F421">
        <v>0.5</v>
      </c>
      <c r="G421">
        <v>0.33333333333333331</v>
      </c>
    </row>
    <row r="422" spans="1:7" x14ac:dyDescent="0.15">
      <c r="A422" t="str">
        <f>HYPERLINK("./new_k5/query_cmdrels_weight_analyze/0.6_0.3_0.1/ul_79702.xlsx","ul_79702")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HYPERLINK("./new_k5/query_cmdrels_weight_analyze/0.6_0.3_0.1/ul_83593.xlsx","ul_83593")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HYPERLINK("./new_k5/query_cmdrels_weight_analyze/0.6_0.3_0.1/ul_84381.xlsx","ul_84381")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HYPERLINK("./new_k5/query_cmdrels_weight_analyze/0.6_0.3_0.1/ul_85180.xlsx","ul_85180")</f>
        <v>ul_85180</v>
      </c>
      <c r="B425">
        <v>0</v>
      </c>
      <c r="C425">
        <v>1</v>
      </c>
      <c r="D425">
        <v>0.5</v>
      </c>
      <c r="E425">
        <v>1</v>
      </c>
      <c r="F425">
        <v>0.5</v>
      </c>
      <c r="G425">
        <v>1</v>
      </c>
    </row>
    <row r="426" spans="1:7" x14ac:dyDescent="0.15">
      <c r="A426" t="str">
        <f>HYPERLINK("./new_k5/query_cmdrels_weight_analyze/0.6_0.3_0.1/ul_86071.xlsx","ul_86071")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HYPERLINK("./new_k5/query_cmdrels_weight_analyze/0.6_0.3_0.1/ul_86729.xlsx","ul_86729")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HYPERLINK("./new_k5/query_cmdrels_weight_analyze/0.6_0.3_0.1/ul_88824.xlsx","ul_88824")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HYPERLINK("./new_k5/query_cmdrels_weight_analyze/0.6_0.3_0.1/ul_8945.xlsx","ul_8945")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HYPERLINK("./new_k5/query_cmdrels_weight_analyze/0.6_0.3_0.1/ul_89933.xlsx","ul_89933")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HYPERLINK("./new_k5/query_cmdrels_weight_analyze/0.6_0.3_0.1/ul_91297.xlsx","ul_91297")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HYPERLINK("./new_k5/query_cmdrels_weight_analyze/0.6_0.3_0.1/ul_9252.xlsx","ul_9252")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HYPERLINK("./new_k5/query_cmdrels_weight_analyze/0.6_0.3_0.1/ul_92560.xlsx","ul_92560")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HYPERLINK("./new_k5/query_cmdrels_weight_analyze/0.6_0.3_0.1/ul_92799.xlsx","ul_92799")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HYPERLINK("./new_k5/query_cmdrels_weight_analyze/0.6_0.3_0.1/ul_93139.xlsx","ul_93139")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HYPERLINK("./new_k5/query_cmdrels_weight_analyze/0.6_0.3_0.1/ul_98461.xlsx","ul_98461")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HYPERLINK("./new_k5/query_cmdrels_weight_analyze/0.7_0.1_0.2/au_102733.xlsx","au_102733")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HYPERLINK("./new_k5/query_cmdrels_weight_analyze/0.7_0.1_0.2/au_1029436.xlsx","au_1029436")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HYPERLINK("./new_k5/query_cmdrels_weight_analyze/0.7_0.1_0.2/au_1029502.xlsx","au_1029502")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HYPERLINK("./new_k5/query_cmdrels_weight_analyze/0.7_0.1_0.2/au_1029531.xlsx","au_1029531")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HYPERLINK("./new_k5/query_cmdrels_weight_analyze/0.7_0.1_0.2/au_104542.xlsx","au_104542")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HYPERLINK("./new_k5/query_cmdrels_weight_analyze/0.7_0.1_0.2/au_109070.xlsx","au_109070")</f>
        <v>au_109070</v>
      </c>
      <c r="B8">
        <v>0</v>
      </c>
      <c r="C8">
        <v>0</v>
      </c>
      <c r="D8">
        <v>0.5</v>
      </c>
      <c r="E8">
        <v>0.33333333333333331</v>
      </c>
      <c r="F8">
        <v>0.5</v>
      </c>
      <c r="G8">
        <v>0.33333333333333331</v>
      </c>
    </row>
    <row r="9" spans="1:7" x14ac:dyDescent="0.15">
      <c r="A9" t="str">
        <f>HYPERLINK("./new_k5/query_cmdrels_weight_analyze/0.7_0.1_0.2/au_109381.xlsx","au_109381")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HYPERLINK("./new_k5/query_cmdrels_weight_analyze/0.7_0.1_0.2/au_110477.xlsx","au_110477")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HYPERLINK("./new_k5/query_cmdrels_weight_analyze/0.7_0.1_0.2/au_111678.xlsx","au_111678")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HYPERLINK("./new_k5/query_cmdrels_weight_analyze/0.7_0.1_0.2/au_112512.xlsx","au_112512")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HYPERLINK("./new_k5/query_cmdrels_weight_analyze/0.7_0.1_0.2/au_115369.xlsx","au_115369")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HYPERLINK("./new_k5/query_cmdrels_weight_analyze/0.7_0.1_0.2/au_11789.xlsx","au_11789")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HYPERLINK("./new_k5/query_cmdrels_weight_analyze/0.7_0.1_0.2/au_117950.xlsx","au_117950")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HYPERLINK("./new_k5/query_cmdrels_weight_analyze/0.7_0.1_0.2/au_122113.xlsx","au_122113")</f>
        <v>au_122113</v>
      </c>
      <c r="B16">
        <v>1</v>
      </c>
      <c r="C16">
        <v>0</v>
      </c>
      <c r="D16">
        <v>1</v>
      </c>
      <c r="E16">
        <v>0.33333333333333331</v>
      </c>
      <c r="F16">
        <v>1</v>
      </c>
      <c r="G16">
        <v>0.33333333333333331</v>
      </c>
    </row>
    <row r="17" spans="1:7" x14ac:dyDescent="0.15">
      <c r="A17" t="str">
        <f>HYPERLINK("./new_k5/query_cmdrels_weight_analyze/0.7_0.1_0.2/au_123798.xlsx","au_123798")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HYPERLINK("./new_k5/query_cmdrels_weight_analyze/0.7_0.1_0.2/au_125257.xlsx","au_125257")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HYPERLINK("./new_k5/query_cmdrels_weight_analyze/0.7_0.1_0.2/au_126153.xlsx","au_126153")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HYPERLINK("./new_k5/query_cmdrels_weight_analyze/0.7_0.1_0.2/au_127326.xlsx","au_127326")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HYPERLINK("./new_k5/query_cmdrels_weight_analyze/0.7_0.1_0.2/au_128463.xlsx","au_128463")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HYPERLINK("./new_k5/query_cmdrels_weight_analyze/0.7_0.1_0.2/au_130393.xlsx","au_130393")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HYPERLINK("./new_k5/query_cmdrels_weight_analyze/0.7_0.1_0.2/au_131570.xlsx","au_131570")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HYPERLINK("./new_k5/query_cmdrels_weight_analyze/0.7_0.1_0.2/au_133318.xlsx","au_133318")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HYPERLINK("./new_k5/query_cmdrels_weight_analyze/0.7_0.1_0.2/au_133343.xlsx","au_133343")</f>
        <v>au_133343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</row>
    <row r="26" spans="1:7" x14ac:dyDescent="0.15">
      <c r="A26" t="str">
        <f>HYPERLINK("./new_k5/query_cmdrels_weight_analyze/0.7_0.1_0.2/au_133389.xlsx","au_133389")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HYPERLINK("./new_k5/query_cmdrels_weight_analyze/0.7_0.1_0.2/au_141277.xlsx","au_141277")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HYPERLINK("./new_k5/query_cmdrels_weight_analyze/0.7_0.1_0.2/au_143819.xlsx","au_143819")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HYPERLINK("./new_k5/query_cmdrels_weight_analyze/0.7_0.1_0.2/au_145935.xlsx","au_145935")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HYPERLINK("./new_k5/query_cmdrels_weight_analyze/0.7_0.1_0.2/au_147241.xlsx","au_147241")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HYPERLINK("./new_k5/query_cmdrels_weight_analyze/0.7_0.1_0.2/au_147800.xlsx","au_147800")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HYPERLINK("./new_k5/query_cmdrels_weight_analyze/0.7_0.1_0.2/au_148321.xlsx","au_148321")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HYPERLINK("./new_k5/query_cmdrels_weight_analyze/0.7_0.1_0.2/au_148638.xlsx","au_148638")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HYPERLINK("./new_k5/query_cmdrels_weight_analyze/0.7_0.1_0.2/au_151049.xlsx","au_151049")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HYPERLINK("./new_k5/query_cmdrels_weight_analyze/0.7_0.1_0.2/au_151941.xlsx","au_151941")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HYPERLINK("./new_k5/query_cmdrels_weight_analyze/0.7_0.1_0.2/au_152297.xlsx","au_152297")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HYPERLINK("./new_k5/query_cmdrels_weight_analyze/0.7_0.1_0.2/au_153976.xlsx","au_153976")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HYPERLINK("./new_k5/query_cmdrels_weight_analyze/0.7_0.1_0.2/au_154431.xlsx","au_154431")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HYPERLINK("./new_k5/query_cmdrels_weight_analyze/0.7_0.1_0.2/au_159708.xlsx","au_159708")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HYPERLINK("./new_k5/query_cmdrels_weight_analyze/0.7_0.1_0.2/au_160869.xlsx","au_160869")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HYPERLINK("./new_k5/query_cmdrels_weight_analyze/0.7_0.1_0.2/au_161313.xlsx","au_161313")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HYPERLINK("./new_k5/query_cmdrels_weight_analyze/0.7_0.1_0.2/au_162075.xlsx","au_162075")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HYPERLINK("./new_k5/query_cmdrels_weight_analyze/0.7_0.1_0.2/au_16277.xlsx","au_16277")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HYPERLINK("./new_k5/query_cmdrels_weight_analyze/0.7_0.1_0.2/au_163155.xlsx","au_163155")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HYPERLINK("./new_k5/query_cmdrels_weight_analyze/0.7_0.1_0.2/au_164473.xlsx","au_164473")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HYPERLINK("./new_k5/query_cmdrels_weight_analyze/0.7_0.1_0.2/au_16584.xlsx","au_16584")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HYPERLINK("./new_k5/query_cmdrels_weight_analyze/0.7_0.1_0.2/au_166420.xlsx","au_166420")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HYPERLINK("./new_k5/query_cmdrels_weight_analyze/0.7_0.1_0.2/au_169473.xlsx","au_169473")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HYPERLINK("./new_k5/query_cmdrels_weight_analyze/0.7_0.1_0.2/au_169516.xlsx","au_169516")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HYPERLINK("./new_k5/query_cmdrels_weight_analyze/0.7_0.1_0.2/au_174292.xlsx","au_174292")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HYPERLINK("./new_k5/query_cmdrels_weight_analyze/0.7_0.1_0.2/au_178481.xlsx","au_178481")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HYPERLINK("./new_k5/query_cmdrels_weight_analyze/0.7_0.1_0.2/au_180925.xlsx","au_180925")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HYPERLINK("./new_k5/query_cmdrels_weight_analyze/0.7_0.1_0.2/au_187888.xlsx","au_187888")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HYPERLINK("./new_k5/query_cmdrels_weight_analyze/0.7_0.1_0.2/au_191390.xlsx","au_191390")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HYPERLINK("./new_k5/query_cmdrels_weight_analyze/0.7_0.1_0.2/au_192798.xlsx","au_192798")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HYPERLINK("./new_k5/query_cmdrels_weight_analyze/0.7_0.1_0.2/au_201775.xlsx","au_201775")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HYPERLINK("./new_k5/query_cmdrels_weight_analyze/0.7_0.1_0.2/au_204166.xlsx","au_204166")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HYPERLINK("./new_k5/query_cmdrels_weight_analyze/0.7_0.1_0.2/au_207447.xlsx","au_207447")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HYPERLINK("./new_k5/query_cmdrels_weight_analyze/0.7_0.1_0.2/au_210680.xlsx","au_210680")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HYPERLINK("./new_k5/query_cmdrels_weight_analyze/0.7_0.1_0.2/au_214246.xlsx","au_214246")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HYPERLINK("./new_k5/query_cmdrels_weight_analyze/0.7_0.1_0.2/au_214643.xlsx","au_214643")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HYPERLINK("./new_k5/query_cmdrels_weight_analyze/0.7_0.1_0.2/au_2194.xlsx","au_2194")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HYPERLINK("./new_k5/query_cmdrels_weight_analyze/0.7_0.1_0.2/au_221962.xlsx","au_221962")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HYPERLINK("./new_k5/query_cmdrels_weight_analyze/0.7_0.1_0.2/au_22608.xlsx","au_22608")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HYPERLINK("./new_k5/query_cmdrels_weight_analyze/0.7_0.1_0.2/au_230698.xlsx","au_230698")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HYPERLINK("./new_k5/query_cmdrels_weight_analyze/0.7_0.1_0.2/au_232442.xlsx","au_232442")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HYPERLINK("./new_k5/query_cmdrels_weight_analyze/0.7_0.1_0.2/au_233378.xlsx","au_233378")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HYPERLINK("./new_k5/query_cmdrels_weight_analyze/0.7_0.1_0.2/au_24027.xlsx","au_24027")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HYPERLINK("./new_k5/query_cmdrels_weight_analyze/0.7_0.1_0.2/au_246647.xlsx","au_246647")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HYPERLINK("./new_k5/query_cmdrels_weight_analyze/0.7_0.1_0.2/au_254424.xlsx","au_254424")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HYPERLINK("./new_k5/query_cmdrels_weight_analyze/0.7_0.1_0.2/au_255890.xlsx","au_255890")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HYPERLINK("./new_k5/query_cmdrels_weight_analyze/0.7_0.1_0.2/au_257248.xlsx","au_257248")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HYPERLINK("./new_k5/query_cmdrels_weight_analyze/0.7_0.1_0.2/au_259354.xlsx","au_259354")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HYPERLINK("./new_k5/query_cmdrels_weight_analyze/0.7_0.1_0.2/au_263378.xlsx","au_263378")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HYPERLINK("./new_k5/query_cmdrels_weight_analyze/0.7_0.1_0.2/au_264215.xlsx","au_264215")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HYPERLINK("./new_k5/query_cmdrels_weight_analyze/0.7_0.1_0.2/au_265176.xlsx","au_265176")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HYPERLINK("./new_k5/query_cmdrels_weight_analyze/0.7_0.1_0.2/au_275704.xlsx","au_275704")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HYPERLINK("./new_k5/query_cmdrels_weight_analyze/0.7_0.1_0.2/au_276669.xlsx","au_276669")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HYPERLINK("./new_k5/query_cmdrels_weight_analyze/0.7_0.1_0.2/au_277565.xlsx","au_277565")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HYPERLINK("./new_k5/query_cmdrels_weight_analyze/0.7_0.1_0.2/au_278403.xlsx","au_278403")</f>
        <v>au_278403</v>
      </c>
      <c r="B80">
        <v>0</v>
      </c>
      <c r="C80">
        <v>0</v>
      </c>
      <c r="D80">
        <v>0.33333333333333331</v>
      </c>
      <c r="E80">
        <v>0.5</v>
      </c>
      <c r="F80">
        <v>0.33333333333333331</v>
      </c>
      <c r="G80">
        <v>0.5</v>
      </c>
    </row>
    <row r="81" spans="1:7" x14ac:dyDescent="0.15">
      <c r="A81" t="str">
        <f>HYPERLINK("./new_k5/query_cmdrels_weight_analyze/0.7_0.1_0.2/au_28039.xlsx","au_28039")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HYPERLINK("./new_k5/query_cmdrels_weight_analyze/0.7_0.1_0.2/au_281509.xlsx","au_281509")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HYPERLINK("./new_k5/query_cmdrels_weight_analyze/0.7_0.1_0.2/au_282806.xlsx","au_282806")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HYPERLINK("./new_k5/query_cmdrels_weight_analyze/0.7_0.1_0.2/au_283559.xlsx","au_283559")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HYPERLINK("./new_k5/query_cmdrels_weight_analyze/0.7_0.1_0.2/au_285539.xlsx","au_285539")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HYPERLINK("./new_k5/query_cmdrels_weight_analyze/0.7_0.1_0.2/au_287532.xlsx","au_287532")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HYPERLINK("./new_k5/query_cmdrels_weight_analyze/0.7_0.1_0.2/au_294257.xlsx","au_294257")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HYPERLINK("./new_k5/query_cmdrels_weight_analyze/0.7_0.1_0.2/au_296155.xlsx","au_296155")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HYPERLINK("./new_k5/query_cmdrels_weight_analyze/0.7_0.1_0.2/au_299975.xlsx","au_299975")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HYPERLINK("./new_k5/query_cmdrels_weight_analyze/0.7_0.1_0.2/au_301096.xlsx","au_301096")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HYPERLINK("./new_k5/query_cmdrels_weight_analyze/0.7_0.1_0.2/au_303593.xlsx","au_303593")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HYPERLINK("./new_k5/query_cmdrels_weight_analyze/0.7_0.1_0.2/au_303849.xlsx","au_303849")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HYPERLINK("./new_k5/query_cmdrels_weight_analyze/0.7_0.1_0.2/au_307541.xlsx","au_307541")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HYPERLINK("./new_k5/query_cmdrels_weight_analyze/0.7_0.1_0.2/au_307688.xlsx","au_307688")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HYPERLINK("./new_k5/query_cmdrels_weight_analyze/0.7_0.1_0.2/au_309047.xlsx","au_309047")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HYPERLINK("./new_k5/query_cmdrels_weight_analyze/0.7_0.1_0.2/au_311558.xlsx","au_311558")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HYPERLINK("./new_k5/query_cmdrels_weight_analyze/0.7_0.1_0.2/au_318973.xlsx","au_318973")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HYPERLINK("./new_k5/query_cmdrels_weight_analyze/0.7_0.1_0.2/au_3205.xlsx","au_3205")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HYPERLINK("./new_k5/query_cmdrels_weight_analyze/0.7_0.1_0.2/au_323131.xlsx","au_323131")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HYPERLINK("./new_k5/query_cmdrels_weight_analyze/0.7_0.1_0.2/au_323392.xlsx","au_323392")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HYPERLINK("./new_k5/query_cmdrels_weight_analyze/0.7_0.1_0.2/au_325368.xlsx","au_325368")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HYPERLINK("./new_k5/query_cmdrels_weight_analyze/0.7_0.1_0.2/au_328162.xlsx","au_328162")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HYPERLINK("./new_k5/query_cmdrels_weight_analyze/0.7_0.1_0.2/au_330148.xlsx","au_330148")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HYPERLINK("./new_k5/query_cmdrels_weight_analyze/0.7_0.1_0.2/au_332315.xlsx","au_332315")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HYPERLINK("./new_k5/query_cmdrels_weight_analyze/0.7_0.1_0.2/au_334081.xlsx","au_334081")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HYPERLINK("./new_k5/query_cmdrels_weight_analyze/0.7_0.1_0.2/au_34077.xlsx","au_34077")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HYPERLINK("./new_k5/query_cmdrels_weight_analyze/0.7_0.1_0.2/au_341428.xlsx","au_341428")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HYPERLINK("./new_k5/query_cmdrels_weight_analyze/0.7_0.1_0.2/au_341584.xlsx","au_341584")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HYPERLINK("./new_k5/query_cmdrels_weight_analyze/0.7_0.1_0.2/au_346864.xlsx","au_346864")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HYPERLINK("./new_k5/query_cmdrels_weight_analyze/0.7_0.1_0.2/au_351765.xlsx","au_351765")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HYPERLINK("./new_k5/query_cmdrels_weight_analyze/0.7_0.1_0.2/au_35922.xlsx","au_35922")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HYPERLINK("./new_k5/query_cmdrels_weight_analyze/0.7_0.1_0.2/au_359856.xlsx","au_359856")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HYPERLINK("./new_k5/query_cmdrels_weight_analyze/0.7_0.1_0.2/au_360423.xlsx","au_360423")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HYPERLINK("./new_k5/query_cmdrels_weight_analyze/0.7_0.1_0.2/au_36287.xlsx","au_36287")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HYPERLINK("./new_k5/query_cmdrels_weight_analyze/0.7_0.1_0.2/au_366742.xlsx","au_366742")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HYPERLINK("./new_k5/query_cmdrels_weight_analyze/0.7_0.1_0.2/au_377937.xlsx","au_377937")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HYPERLINK("./new_k5/query_cmdrels_weight_analyze/0.7_0.1_0.2/au_383997.xlsx","au_383997")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HYPERLINK("./new_k5/query_cmdrels_weight_analyze/0.7_0.1_0.2/au_3883.xlsx","au_3883")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HYPERLINK("./new_k5/query_cmdrels_weight_analyze/0.7_0.1_0.2/au_396883.xlsx","au_396883")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HYPERLINK("./new_k5/query_cmdrels_weight_analyze/0.7_0.1_0.2/au_39760.xlsx","au_39760")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HYPERLINK("./new_k5/query_cmdrels_weight_analyze/0.7_0.1_0.2/au_398818.xlsx","au_398818")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HYPERLINK("./new_k5/query_cmdrels_weight_analyze/0.7_0.1_0.2/au_400807.xlsx","au_400807")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HYPERLINK("./new_k5/query_cmdrels_weight_analyze/0.7_0.1_0.2/au_408611.xlsx","au_408611")</f>
        <v>au_408611</v>
      </c>
      <c r="B123">
        <v>1</v>
      </c>
      <c r="C123">
        <v>0</v>
      </c>
      <c r="D123">
        <v>1</v>
      </c>
      <c r="E123">
        <v>0.5</v>
      </c>
      <c r="F123">
        <v>1</v>
      </c>
      <c r="G123">
        <v>0.5</v>
      </c>
    </row>
    <row r="124" spans="1:7" x14ac:dyDescent="0.15">
      <c r="A124" t="str">
        <f>HYPERLINK("./new_k5/query_cmdrels_weight_analyze/0.7_0.1_0.2/au_414737.xlsx","au_414737")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HYPERLINK("./new_k5/query_cmdrels_weight_analyze/0.7_0.1_0.2/au_420722.xlsx","au_420722")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HYPERLINK("./new_k5/query_cmdrels_weight_analyze/0.7_0.1_0.2/au_423942.xlsx","au_423942")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HYPERLINK("./new_k5/query_cmdrels_weight_analyze/0.7_0.1_0.2/au_430382.xlsx","au_430382")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HYPERLINK("./new_k5/query_cmdrels_weight_analyze/0.7_0.1_0.2/au_432836.xlsx","au_432836")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HYPERLINK("./new_k5/query_cmdrels_weight_analyze/0.7_0.1_0.2/au_440326.xlsx","au_440326")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HYPERLINK("./new_k5/query_cmdrels_weight_analyze/0.7_0.1_0.2/au_442914.xlsx","au_442914")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HYPERLINK("./new_k5/query_cmdrels_weight_analyze/0.7_0.1_0.2/au_443227.xlsx","au_443227")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</row>
    <row r="132" spans="1:7" x14ac:dyDescent="0.15">
      <c r="A132" t="str">
        <f>HYPERLINK("./new_k5/query_cmdrels_weight_analyze/0.7_0.1_0.2/au_44534.xlsx","au_44534")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HYPERLINK("./new_k5/query_cmdrels_weight_analyze/0.7_0.1_0.2/au_451805.xlsx","au_451805")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HYPERLINK("./new_k5/query_cmdrels_weight_analyze/0.7_0.1_0.2/au_464264.xlsx","au_464264")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HYPERLINK("./new_k5/query_cmdrels_weight_analyze/0.7_0.1_0.2/au_468808.xlsx","au_468808")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HYPERLINK("./new_k5/query_cmdrels_weight_analyze/0.7_0.1_0.2/au_469143.xlsx","au_469143")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HYPERLINK("./new_k5/query_cmdrels_weight_analyze/0.7_0.1_0.2/au_470237.xlsx","au_470237")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HYPERLINK("./new_k5/query_cmdrels_weight_analyze/0.7_0.1_0.2/au_473037.xlsx","au_473037")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</row>
    <row r="139" spans="1:7" x14ac:dyDescent="0.15">
      <c r="A139" t="str">
        <f>HYPERLINK("./new_k5/query_cmdrels_weight_analyze/0.7_0.1_0.2/au_48362.xlsx","au_48362")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HYPERLINK("./new_k5/query_cmdrels_weight_analyze/0.7_0.1_0.2/au_488435.xlsx","au_488435")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HYPERLINK("./new_k5/query_cmdrels_weight_analyze/0.7_0.1_0.2/au_493826.xlsx","au_493826")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HYPERLINK("./new_k5/query_cmdrels_weight_analyze/0.7_0.1_0.2/au_502110.xlsx","au_502110")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HYPERLINK("./new_k5/query_cmdrels_weight_analyze/0.7_0.1_0.2/au_50344.xlsx","au_50344")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HYPERLINK("./new_k5/query_cmdrels_weight_analyze/0.7_0.1_0.2/au_511467.xlsx","au_511467")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HYPERLINK("./new_k5/query_cmdrels_weight_analyze/0.7_0.1_0.2/au_513046.xlsx","au_513046")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HYPERLINK("./new_k5/query_cmdrels_weight_analyze/0.7_0.1_0.2/au_517354.xlsx","au_517354")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HYPERLINK("./new_k5/query_cmdrels_weight_analyze/0.7_0.1_0.2/au_522431.xlsx","au_522431")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HYPERLINK("./new_k5/query_cmdrels_weight_analyze/0.7_0.1_0.2/au_52773.xlsx","au_52773")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HYPERLINK("./new_k5/query_cmdrels_weight_analyze/0.7_0.1_0.2/au_528411.xlsx","au_528411")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HYPERLINK("./new_k5/query_cmdrels_weight_analyze/0.7_0.1_0.2/au_53263.xlsx","au_53263")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HYPERLINK("./new_k5/query_cmdrels_weight_analyze/0.7_0.1_0.2/au_53444.xlsx","au_53444")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HYPERLINK("./new_k5/query_cmdrels_weight_analyze/0.7_0.1_0.2/au_538208.xlsx","au_538208")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HYPERLINK("./new_k5/query_cmdrels_weight_analyze/0.7_0.1_0.2/au_53822.xlsx","au_53822")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HYPERLINK("./new_k5/query_cmdrels_weight_analyze/0.7_0.1_0.2/au_539243.xlsx","au_539243")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HYPERLINK("./new_k5/query_cmdrels_weight_analyze/0.7_0.1_0.2/au_558280.xlsx","au_558280")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HYPERLINK("./new_k5/query_cmdrels_weight_analyze/0.7_0.1_0.2/au_558669.xlsx","au_558669")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HYPERLINK("./new_k5/query_cmdrels_weight_analyze/0.7_0.1_0.2/au_55868.xlsx","au_55868")</f>
        <v>au_55868</v>
      </c>
      <c r="B157">
        <v>0</v>
      </c>
      <c r="C157">
        <v>1</v>
      </c>
      <c r="D157">
        <v>0.5</v>
      </c>
      <c r="E157">
        <v>1</v>
      </c>
      <c r="F157">
        <v>0.5</v>
      </c>
      <c r="G157">
        <v>1</v>
      </c>
    </row>
    <row r="158" spans="1:7" x14ac:dyDescent="0.15">
      <c r="A158" t="str">
        <f>HYPERLINK("./new_k5/query_cmdrels_weight_analyze/0.7_0.1_0.2/au_561.xlsx","au_561")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HYPERLINK("./new_k5/query_cmdrels_weight_analyze/0.7_0.1_0.2/au_564567.xlsx","au_564567")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HYPERLINK("./new_k5/query_cmdrels_weight_analyze/0.7_0.1_0.2/au_57994.xlsx","au_57994")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HYPERLINK("./new_k5/query_cmdrels_weight_analyze/0.7_0.1_0.2/au_589210.xlsx","au_589210")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HYPERLINK("./new_k5/query_cmdrels_weight_analyze/0.7_0.1_0.2/au_5911.xlsx","au_5911")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HYPERLINK("./new_k5/query_cmdrels_weight_analyze/0.7_0.1_0.2/au_59356.xlsx","au_59356")</f>
        <v>au_59356</v>
      </c>
      <c r="B163">
        <v>0</v>
      </c>
      <c r="C163">
        <v>0</v>
      </c>
      <c r="D163">
        <v>0.33333333333333331</v>
      </c>
      <c r="E163">
        <v>0.33333333333333331</v>
      </c>
      <c r="F163">
        <v>0.33333333333333331</v>
      </c>
      <c r="G163">
        <v>0.33333333333333331</v>
      </c>
    </row>
    <row r="164" spans="1:7" x14ac:dyDescent="0.15">
      <c r="A164" t="str">
        <f>HYPERLINK("./new_k5/query_cmdrels_weight_analyze/0.7_0.1_0.2/au_609850.xlsx","au_609850")</f>
        <v>au_609850</v>
      </c>
      <c r="B164">
        <v>1</v>
      </c>
      <c r="C164">
        <v>0</v>
      </c>
      <c r="D164">
        <v>1</v>
      </c>
      <c r="E164">
        <v>0.33333333333333331</v>
      </c>
      <c r="F164">
        <v>1</v>
      </c>
      <c r="G164">
        <v>0.33333333333333331</v>
      </c>
    </row>
    <row r="165" spans="1:7" x14ac:dyDescent="0.15">
      <c r="A165" t="str">
        <f>HYPERLINK("./new_k5/query_cmdrels_weight_analyze/0.7_0.1_0.2/au_61408.xlsx","au_61408")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HYPERLINK("./new_k5/query_cmdrels_weight_analyze/0.7_0.1_0.2/au_617850.xlsx","au_617850")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HYPERLINK("./new_k5/query_cmdrels_weight_analyze/0.7_0.1_0.2/au_62073.xlsx","au_62073")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HYPERLINK("./new_k5/query_cmdrels_weight_analyze/0.7_0.1_0.2/au_620930.xlsx","au_620930")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HYPERLINK("./new_k5/query_cmdrels_weight_analyze/0.7_0.1_0.2/au_62492.xlsx","au_62492")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HYPERLINK("./new_k5/query_cmdrels_weight_analyze/0.7_0.1_0.2/au_626078.xlsx","au_626078")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HYPERLINK("./new_k5/query_cmdrels_weight_analyze/0.7_0.1_0.2/au_636944.xlsx","au_636944")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HYPERLINK("./new_k5/query_cmdrels_weight_analyze/0.7_0.1_0.2/au_648603.xlsx","au_648603")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HYPERLINK("./new_k5/query_cmdrels_weight_analyze/0.7_0.1_0.2/au_65331.xlsx","au_65331")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HYPERLINK("./new_k5/query_cmdrels_weight_analyze/0.7_0.1_0.2/au_66000.xlsx","au_66000")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HYPERLINK("./new_k5/query_cmdrels_weight_analyze/0.7_0.1_0.2/au_660846.xlsx","au_660846")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HYPERLINK("./new_k5/query_cmdrels_weight_analyze/0.7_0.1_0.2/au_662935.xlsx","au_662935")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HYPERLINK("./new_k5/query_cmdrels_weight_analyze/0.7_0.1_0.2/au_67663.xlsx","au_67663")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HYPERLINK("./new_k5/query_cmdrels_weight_analyze/0.7_0.1_0.2/au_68028.xlsx","au_68028")</f>
        <v>au_68028</v>
      </c>
      <c r="B178">
        <v>1</v>
      </c>
      <c r="C178">
        <v>0</v>
      </c>
      <c r="D178">
        <v>1</v>
      </c>
      <c r="E178">
        <v>0.5</v>
      </c>
      <c r="F178">
        <v>1</v>
      </c>
      <c r="G178">
        <v>0.5</v>
      </c>
    </row>
    <row r="179" spans="1:7" x14ac:dyDescent="0.15">
      <c r="A179" t="str">
        <f>HYPERLINK("./new_k5/query_cmdrels_weight_analyze/0.7_0.1_0.2/au_681312.xlsx","au_681312")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HYPERLINK("./new_k5/query_cmdrels_weight_analyze/0.7_0.1_0.2/au_686239.xlsx","au_686239")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HYPERLINK("./new_k5/query_cmdrels_weight_analyze/0.7_0.1_0.2/au_68809.xlsx","au_68809")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HYPERLINK("./new_k5/query_cmdrels_weight_analyze/0.7_0.1_0.2/au_69556.xlsx","au_69556")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HYPERLINK("./new_k5/query_cmdrels_weight_analyze/0.7_0.1_0.2/au_698993.xlsx","au_698993")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HYPERLINK("./new_k5/query_cmdrels_weight_analyze/0.7_0.1_0.2/au_707881.xlsx","au_707881")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HYPERLINK("./new_k5/query_cmdrels_weight_analyze/0.7_0.1_0.2/au_709594.xlsx","au_709594")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HYPERLINK("./new_k5/query_cmdrels_weight_analyze/0.7_0.1_0.2/au_71309.xlsx","au_71309")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HYPERLINK("./new_k5/query_cmdrels_weight_analyze/0.7_0.1_0.2/au_7138.xlsx","au_7138")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HYPERLINK("./new_k5/query_cmdrels_weight_analyze/0.7_0.1_0.2/au_72549.xlsx","au_72549")</f>
        <v>au_72549</v>
      </c>
      <c r="B188">
        <v>0</v>
      </c>
      <c r="C188">
        <v>0</v>
      </c>
      <c r="D188">
        <v>0</v>
      </c>
      <c r="E188">
        <v>0.5</v>
      </c>
      <c r="F188">
        <v>0</v>
      </c>
      <c r="G188">
        <v>0.5</v>
      </c>
    </row>
    <row r="189" spans="1:7" x14ac:dyDescent="0.15">
      <c r="A189" t="str">
        <f>HYPERLINK("./new_k5/query_cmdrels_weight_analyze/0.7_0.1_0.2/au_740805.xlsx","au_740805")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HYPERLINK("./new_k5/query_cmdrels_weight_analyze/0.7_0.1_0.2/au_760796.xlsx","au_760796")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HYPERLINK("./new_k5/query_cmdrels_weight_analyze/0.7_0.1_0.2/au_762846.xlsx","au_762846")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HYPERLINK("./new_k5/query_cmdrels_weight_analyze/0.7_0.1_0.2/au_767786.xlsx","au_767786")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HYPERLINK("./new_k5/query_cmdrels_weight_analyze/0.7_0.1_0.2/au_778906.xlsx","au_778906")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HYPERLINK("./new_k5/query_cmdrels_weight_analyze/0.7_0.1_0.2/au_818929.xlsx","au_818929")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HYPERLINK("./new_k5/query_cmdrels_weight_analyze/0.7_0.1_0.2/au_844876.xlsx","au_844876")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HYPERLINK("./new_k5/query_cmdrels_weight_analyze/0.7_0.1_0.2/au_85318.xlsx","au_85318")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HYPERLINK("./new_k5/query_cmdrels_weight_analyze/0.7_0.1_0.2/au_854332.xlsx","au_854332")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HYPERLINK("./new_k5/query_cmdrels_weight_analyze/0.7_0.1_0.2/au_854373.xlsx","au_854373")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HYPERLINK("./new_k5/query_cmdrels_weight_analyze/0.7_0.1_0.2/au_86843.xlsx","au_86843")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HYPERLINK("./new_k5/query_cmdrels_weight_analyze/0.7_0.1_0.2/au_88108.xlsx","au_88108")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HYPERLINK("./new_k5/query_cmdrels_weight_analyze/0.7_0.1_0.2/au_90214.xlsx","au_90214")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</v>
      </c>
    </row>
    <row r="202" spans="1:7" x14ac:dyDescent="0.15">
      <c r="A202" t="str">
        <f>HYPERLINK("./new_k5/query_cmdrels_weight_analyze/0.7_0.1_0.2/au_90339.xlsx","au_90339")</f>
        <v>au_90339</v>
      </c>
      <c r="B202">
        <v>0</v>
      </c>
      <c r="C202">
        <v>0</v>
      </c>
      <c r="D202">
        <v>0.33333333333333331</v>
      </c>
      <c r="E202">
        <v>0.33333333333333331</v>
      </c>
      <c r="F202">
        <v>0.33333333333333331</v>
      </c>
      <c r="G202">
        <v>0.33333333333333331</v>
      </c>
    </row>
    <row r="203" spans="1:7" x14ac:dyDescent="0.15">
      <c r="A203" t="str">
        <f>HYPERLINK("./new_k5/query_cmdrels_weight_analyze/0.7_0.1_0.2/au_91286.xlsx","au_91286")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HYPERLINK("./new_k5/query_cmdrels_weight_analyze/0.7_0.1_0.2/au_9135.xlsx","au_9135")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HYPERLINK("./new_k5/query_cmdrels_weight_analyze/0.7_0.1_0.2/au_935569.xlsx","au_935569")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HYPERLINK("./new_k5/query_cmdrels_weight_analyze/0.7_0.1_0.2/au_97936.xlsx","au_97936")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HYPERLINK("./new_k5/query_cmdrels_weight_analyze/0.7_0.1_0.2/so_10235778.xlsx","so_10235778")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HYPERLINK("./new_k5/query_cmdrels_weight_analyze/0.7_0.1_0.2/so_1045910.xlsx","so_1045910")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HYPERLINK("./new_k5/query_cmdrels_weight_analyze/0.7_0.1_0.2/so_10557360.xlsx","so_10557360")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HYPERLINK("./new_k5/query_cmdrels_weight_analyze/0.7_0.1_0.2/so_1058047.xlsx","so_1058047")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HYPERLINK("./new_k5/query_cmdrels_weight_analyze/0.7_0.1_0.2/so_10829402.xlsx","so_10829402")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HYPERLINK("./new_k5/query_cmdrels_weight_analyze/0.7_0.1_0.2/so_1088098.xlsx","so_1088098")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HYPERLINK("./new_k5/query_cmdrels_weight_analyze/0.7_0.1_0.2/so_10990949.xlsx","so_10990949")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HYPERLINK("./new_k5/query_cmdrels_weight_analyze/0.7_0.1_0.2/so_11211705.xlsx","so_11211705")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HYPERLINK("./new_k5/query_cmdrels_weight_analyze/0.7_0.1_0.2/so_112932.xlsx","so_112932")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HYPERLINK("./new_k5/query_cmdrels_weight_analyze/0.7_0.1_0.2/so_11392189.xlsx","so_11392189")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0.25</v>
      </c>
    </row>
    <row r="217" spans="1:7" x14ac:dyDescent="0.15">
      <c r="A217" t="str">
        <f>HYPERLINK("./new_k5/query_cmdrels_weight_analyze/0.7_0.1_0.2/so_1183183.xlsx","so_1183183")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HYPERLINK("./new_k5/query_cmdrels_weight_analyze/0.7_0.1_0.2/so_1194882.xlsx","so_1194882")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HYPERLINK("./new_k5/query_cmdrels_weight_analyze/0.7_0.1_0.2/so_12120935.xlsx","so_12120935")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HYPERLINK("./new_k5/query_cmdrels_weight_analyze/0.7_0.1_0.2/so_12313384.xlsx","so_12313384")</f>
        <v>so_12313384</v>
      </c>
      <c r="B220">
        <v>0</v>
      </c>
      <c r="C220">
        <v>0</v>
      </c>
      <c r="D220">
        <v>0.5</v>
      </c>
      <c r="E220">
        <v>0.5</v>
      </c>
      <c r="F220">
        <v>0.5</v>
      </c>
      <c r="G220">
        <v>0.5</v>
      </c>
    </row>
    <row r="221" spans="1:7" x14ac:dyDescent="0.15">
      <c r="A221" t="str">
        <f>HYPERLINK("./new_k5/query_cmdrels_weight_analyze/0.7_0.1_0.2/so_12392598.xlsx","so_12392598")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HYPERLINK("./new_k5/query_cmdrels_weight_analyze/0.7_0.1_0.2/so_1241801.xlsx","so_1241801")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HYPERLINK("./new_k5/query_cmdrels_weight_analyze/0.7_0.1_0.2/so_12522269.xlsx","so_12522269")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HYPERLINK("./new_k5/query_cmdrels_weight_analyze/0.7_0.1_0.2/so_1293907.xlsx","so_1293907")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HYPERLINK("./new_k5/query_cmdrels_weight_analyze/0.7_0.1_0.2/so_13428910.xlsx","so_13428910")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HYPERLINK("./new_k5/query_cmdrels_weight_analyze/0.7_0.1_0.2/so_135688.xlsx","so_135688")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HYPERLINK("./new_k5/query_cmdrels_weight_analyze/0.7_0.1_0.2/so_13778273.xlsx","so_13778273")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HYPERLINK("./new_k5/query_cmdrels_weight_analyze/0.7_0.1_0.2/so_1405611.xlsx","so_1405611")</f>
        <v>so_1405611</v>
      </c>
      <c r="B228">
        <v>1</v>
      </c>
      <c r="C228">
        <v>0</v>
      </c>
      <c r="D228">
        <v>1</v>
      </c>
      <c r="E228">
        <v>0.33333333333333331</v>
      </c>
      <c r="F228">
        <v>1</v>
      </c>
      <c r="G228">
        <v>0.33333333333333331</v>
      </c>
    </row>
    <row r="229" spans="1:7" x14ac:dyDescent="0.15">
      <c r="A229" t="str">
        <f>HYPERLINK("./new_k5/query_cmdrels_weight_analyze/0.7_0.1_0.2/so_14300794.xlsx","so_14300794")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HYPERLINK("./new_k5/query_cmdrels_weight_analyze/0.7_0.1_0.2/so_143791.xlsx","so_143791")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HYPERLINK("./new_k5/query_cmdrels_weight_analyze/0.7_0.1_0.2/so_14750650.xlsx","so_14750650")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HYPERLINK("./new_k5/query_cmdrels_weight_analyze/0.7_0.1_0.2/so_14978411.xlsx","so_14978411")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HYPERLINK("./new_k5/query_cmdrels_weight_analyze/0.7_0.1_0.2/so_15236308.xlsx","so_15236308")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HYPERLINK("./new_k5/query_cmdrels_weight_analyze/0.7_0.1_0.2/so_15286947.xlsx","so_15286947")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HYPERLINK("./new_k5/query_cmdrels_weight_analyze/0.7_0.1_0.2/so_15402770.xlsx","so_15402770")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HYPERLINK("./new_k5/query_cmdrels_weight_analyze/0.7_0.1_0.2/so_1570262.xlsx","so_1570262")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HYPERLINK("./new_k5/query_cmdrels_weight_analyze/0.7_0.1_0.2/so_1583219.xlsx","so_1583219")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HYPERLINK("./new_k5/query_cmdrels_weight_analyze/0.7_0.1_0.2/so_15872543.xlsx","so_15872543")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HYPERLINK("./new_k5/query_cmdrels_weight_analyze/0.7_0.1_0.2/so_16038087.xlsx","so_16038087")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HYPERLINK("./new_k5/query_cmdrels_weight_analyze/0.7_0.1_0.2/so_16212656.xlsx","so_16212656")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HYPERLINK("./new_k5/query_cmdrels_weight_analyze/0.7_0.1_0.2/so_16575419.xlsx","so_16575419")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HYPERLINK("./new_k5/query_cmdrels_weight_analyze/0.7_0.1_0.2/so_17582768.xlsx","so_17582768")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</v>
      </c>
    </row>
    <row r="243" spans="1:7" x14ac:dyDescent="0.15">
      <c r="A243" t="str">
        <f>HYPERLINK("./new_k5/query_cmdrels_weight_analyze/0.7_0.1_0.2/so_17607612.xlsx","so_17607612")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HYPERLINK("./new_k5/query_cmdrels_weight_analyze/0.7_0.1_0.2/so_17829785.xlsx","so_17829785")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HYPERLINK("./new_k5/query_cmdrels_weight_analyze/0.7_0.1_0.2/so_1839841.xlsx","so_1839841")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HYPERLINK("./new_k5/query_cmdrels_weight_analyze/0.7_0.1_0.2/so_18468716.xlsx","so_18468716")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HYPERLINK("./new_k5/query_cmdrels_weight_analyze/0.7_0.1_0.2/so_19196105.xlsx","so_19196105")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HYPERLINK("./new_k5/query_cmdrels_weight_analyze/0.7_0.1_0.2/so_19482123.xlsx","so_19482123")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HYPERLINK("./new_k5/query_cmdrels_weight_analyze/0.7_0.1_0.2/so_1975849.xlsx","so_1975849")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HYPERLINK("./new_k5/query_cmdrels_weight_analyze/0.7_0.1_0.2/so_212528.xlsx","so_212528")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HYPERLINK("./new_k5/query_cmdrels_weight_analyze/0.7_0.1_0.2/so_21620406.xlsx","so_21620406")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HYPERLINK("./new_k5/query_cmdrels_weight_analyze/0.7_0.1_0.2/so_23509348.xlsx","so_23509348")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HYPERLINK("./new_k5/query_cmdrels_weight_analyze/0.7_0.1_0.2/so_24058544.xlsx","so_24058544")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HYPERLINK("./new_k5/query_cmdrels_weight_analyze/0.7_0.1_0.2/so_24283097.xlsx","so_24283097")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HYPERLINK("./new_k5/query_cmdrels_weight_analyze/0.7_0.1_0.2/so_26256279.xlsx","so_26256279")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HYPERLINK("./new_k5/query_cmdrels_weight_analyze/0.7_0.1_0.2/so_26331651.xlsx","so_26331651")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HYPERLINK("./new_k5/query_cmdrels_weight_analyze/0.7_0.1_0.2/so_26988262.xlsx","so_26988262")</f>
        <v>so_26988262</v>
      </c>
      <c r="B257">
        <v>0</v>
      </c>
      <c r="C257">
        <v>0</v>
      </c>
      <c r="D257">
        <v>0.5</v>
      </c>
      <c r="E257">
        <v>0.5</v>
      </c>
      <c r="F257">
        <v>0.5</v>
      </c>
      <c r="G257">
        <v>0.5</v>
      </c>
    </row>
    <row r="258" spans="1:7" x14ac:dyDescent="0.15">
      <c r="A258" t="str">
        <f>HYPERLINK("./new_k5/query_cmdrels_weight_analyze/0.7_0.1_0.2/so_27238411.xlsx","so_27238411")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HYPERLINK("./new_k5/query_cmdrels_weight_analyze/0.7_0.1_0.2/so_27943059.xlsx","so_27943059")</f>
        <v>so_27943059</v>
      </c>
      <c r="B259">
        <v>0</v>
      </c>
      <c r="C259">
        <v>0</v>
      </c>
      <c r="D259">
        <v>0.5</v>
      </c>
      <c r="E259">
        <v>0.5</v>
      </c>
      <c r="F259">
        <v>0.5</v>
      </c>
      <c r="G259">
        <v>0.5</v>
      </c>
    </row>
    <row r="260" spans="1:7" x14ac:dyDescent="0.15">
      <c r="A260" t="str">
        <f>HYPERLINK("./new_k5/query_cmdrels_weight_analyze/0.7_0.1_0.2/so_28869004.xlsx","so_28869004")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HYPERLINK("./new_k5/query_cmdrels_weight_analyze/0.7_0.1_0.2/so_2973624.xlsx","so_2973624")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HYPERLINK("./new_k5/query_cmdrels_weight_analyze/0.7_0.1_0.2/so_30177455.xlsx","so_30177455")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</v>
      </c>
    </row>
    <row r="263" spans="1:7" x14ac:dyDescent="0.15">
      <c r="A263" t="str">
        <f>HYPERLINK("./new_k5/query_cmdrels_weight_analyze/0.7_0.1_0.2/so_30251889.xlsx","so_30251889")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HYPERLINK("./new_k5/query_cmdrels_weight_analyze/0.7_0.1_0.2/so_305035.xlsx","so_305035")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HYPERLINK("./new_k5/query_cmdrels_weight_analyze/0.7_0.1_0.2/so_36249744.xlsx","so_36249744")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HYPERLINK("./new_k5/query_cmdrels_weight_analyze/0.7_0.1_0.2/so_3643848.xlsx","so_3643848")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HYPERLINK("./new_k5/query_cmdrels_weight_analyze/0.7_0.1_0.2/so_3667329.xlsx","so_3667329")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HYPERLINK("./new_k5/query_cmdrels_weight_analyze/0.7_0.1_0.2/so_369758.xlsx","so_369758")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HYPERLINK("./new_k5/query_cmdrels_weight_analyze/0.7_0.1_0.2/so_3756323.xlsx","so_3756323")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HYPERLINK("./new_k5/query_cmdrels_weight_analyze/0.7_0.1_0.2/so_3767267.xlsx","so_3767267")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HYPERLINK("./new_k5/query_cmdrels_weight_analyze/0.7_0.1_0.2/so_3833578.xlsx","so_3833578")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HYPERLINK("./new_k5/query_cmdrels_weight_analyze/0.7_0.1_0.2/so_3891076.xlsx","so_3891076")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HYPERLINK("./new_k5/query_cmdrels_weight_analyze/0.7_0.1_0.2/so_3963085.xlsx","so_3963085")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HYPERLINK("./new_k5/query_cmdrels_weight_analyze/0.7_0.1_0.2/so_4325216.xlsx","so_4325216")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HYPERLINK("./new_k5/query_cmdrels_weight_analyze/0.7_0.1_0.2/so_448005.xlsx","so_448005")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HYPERLINK("./new_k5/query_cmdrels_weight_analyze/0.7_0.1_0.2/so_4921879.xlsx","so_4921879")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HYPERLINK("./new_k5/query_cmdrels_weight_analyze/0.7_0.1_0.2/so_4922943.xlsx","so_4922943")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HYPERLINK("./new_k5/query_cmdrels_weight_analyze/0.7_0.1_0.2/so_5119946.xlsx","so_5119946")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HYPERLINK("./new_k5/query_cmdrels_weight_analyze/0.7_0.1_0.2/so_5164985.xlsx","so_5164985")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HYPERLINK("./new_k5/query_cmdrels_weight_analyze/0.7_0.1_0.2/so_5306153.xlsx","so_5306153")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HYPERLINK("./new_k5/query_cmdrels_weight_analyze/0.7_0.1_0.2/so_5566310.xlsx","so_5566310")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HYPERLINK("./new_k5/query_cmdrels_weight_analyze/0.7_0.1_0.2/so_5927369.xlsx","so_5927369")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HYPERLINK("./new_k5/query_cmdrels_weight_analyze/0.7_0.1_0.2/so_5947742.xlsx","so_5947742")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HYPERLINK("./new_k5/query_cmdrels_weight_analyze/0.7_0.1_0.2/so_614795.xlsx","so_614795")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HYPERLINK("./new_k5/query_cmdrels_weight_analyze/0.7_0.1_0.2/so_6207573.xlsx","so_6207573")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HYPERLINK("./new_k5/query_cmdrels_weight_analyze/0.7_0.1_0.2/so_6283167.xlsx","so_6283167")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HYPERLINK("./new_k5/query_cmdrels_weight_analyze/0.7_0.1_0.2/so_6329505.xlsx","so_6329505")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HYPERLINK("./new_k5/query_cmdrels_weight_analyze/0.7_0.1_0.2/so_6423532.xlsx","so_6423532")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HYPERLINK("./new_k5/query_cmdrels_weight_analyze/0.7_0.1_0.2/so_669438.xlsx","so_669438")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HYPERLINK("./new_k5/query_cmdrels_weight_analyze/0.7_0.1_0.2/so_7052875.xlsx","so_7052875")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HYPERLINK("./new_k5/query_cmdrels_weight_analyze/0.7_0.1_0.2/so_7221757.xlsx","so_7221757")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HYPERLINK("./new_k5/query_cmdrels_weight_analyze/0.7_0.1_0.2/so_750604.xlsx","so_750604")</f>
        <v>so_750604</v>
      </c>
      <c r="B292">
        <v>0</v>
      </c>
      <c r="C292">
        <v>0</v>
      </c>
      <c r="D292">
        <v>0.33333333333333331</v>
      </c>
      <c r="E292">
        <v>0.33333333333333331</v>
      </c>
      <c r="F292">
        <v>0.33333333333333331</v>
      </c>
      <c r="G292">
        <v>0.33333333333333331</v>
      </c>
    </row>
    <row r="293" spans="1:7" x14ac:dyDescent="0.15">
      <c r="A293" t="str">
        <f>HYPERLINK("./new_k5/query_cmdrels_weight_analyze/0.7_0.1_0.2/so_7575267.xlsx","so_7575267")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HYPERLINK("./new_k5/query_cmdrels_weight_analyze/0.7_0.1_0.2/so_7698488.xlsx","so_7698488")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HYPERLINK("./new_k5/query_cmdrels_weight_analyze/0.7_0.1_0.2/so_801095.xlsx","so_801095")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HYPERLINK("./new_k5/query_cmdrels_weight_analyze/0.7_0.1_0.2/so_8249705.xlsx","so_8249705")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HYPERLINK("./new_k5/query_cmdrels_weight_analyze/0.7_0.1_0.2/so_8423541.xlsx","so_8423541")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HYPERLINK("./new_k5/query_cmdrels_weight_analyze/0.7_0.1_0.2/so_8654051.xlsx","so_8654051")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HYPERLINK("./new_k5/query_cmdrels_weight_analyze/0.7_0.1_0.2/so_890262.xlsx","so_890262")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HYPERLINK("./new_k5/query_cmdrels_weight_analyze/0.7_0.1_0.2/so_893585.xlsx","so_893585")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HYPERLINK("./new_k5/query_cmdrels_weight_analyze/0.7_0.1_0.2/so_9223460.xlsx","so_9223460")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HYPERLINK("./new_k5/query_cmdrels_weight_analyze/0.7_0.1_0.2/so_9245638.xlsx","so_9245638")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HYPERLINK("./new_k5/query_cmdrels_weight_analyze/0.7_0.1_0.2/so_9304953.xlsx","so_9304953")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HYPERLINK("./new_k5/query_cmdrels_weight_analyze/0.7_0.1_0.2/so_9361816.xlsx","so_9361816")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HYPERLINK("./new_k5/query_cmdrels_weight_analyze/0.7_0.1_0.2/su_116617.xlsx","su_116617")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HYPERLINK("./new_k5/query_cmdrels_weight_analyze/0.7_0.1_0.2/su_120045.xlsx","su_120045")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HYPERLINK("./new_k5/query_cmdrels_weight_analyze/0.7_0.1_0.2/su_127863.xlsx","su_127863")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HYPERLINK("./new_k5/query_cmdrels_weight_analyze/0.7_0.1_0.2/su_135498.xlsx","su_135498")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HYPERLINK("./new_k5/query_cmdrels_weight_analyze/0.7_0.1_0.2/su_147027.xlsx","su_147027")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HYPERLINK("./new_k5/query_cmdrels_weight_analyze/0.7_0.1_0.2/su_151911.xlsx","su_151911")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HYPERLINK("./new_k5/query_cmdrels_weight_analyze/0.7_0.1_0.2/su_153415.xlsx","su_153415")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HYPERLINK("./new_k5/query_cmdrels_weight_analyze/0.7_0.1_0.2/su_156189.xlsx","su_156189")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HYPERLINK("./new_k5/query_cmdrels_weight_analyze/0.7_0.1_0.2/su_161531.xlsx","su_161531")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HYPERLINK("./new_k5/query_cmdrels_weight_analyze/0.7_0.1_0.2/su_204209.xlsx","su_204209")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HYPERLINK("./new_k5/query_cmdrels_weight_analyze/0.7_0.1_0.2/su_214390.xlsx","su_214390")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HYPERLINK("./new_k5/query_cmdrels_weight_analyze/0.7_0.1_0.2/su_215483.xlsx","su_215483")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HYPERLINK("./new_k5/query_cmdrels_weight_analyze/0.7_0.1_0.2/su_215504.xlsx","su_215504")</f>
        <v>su_215504</v>
      </c>
      <c r="B317">
        <v>0</v>
      </c>
      <c r="C317">
        <v>1</v>
      </c>
      <c r="D317">
        <v>0.5</v>
      </c>
      <c r="E317">
        <v>1</v>
      </c>
      <c r="F317">
        <v>0.5</v>
      </c>
      <c r="G317">
        <v>1</v>
      </c>
    </row>
    <row r="318" spans="1:7" x14ac:dyDescent="0.15">
      <c r="A318" t="str">
        <f>HYPERLINK("./new_k5/query_cmdrels_weight_analyze/0.7_0.1_0.2/su_227385.xlsx","su_227385")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HYPERLINK("./new_k5/query_cmdrels_weight_analyze/0.7_0.1_0.2/su_273254.xlsx","su_273254")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HYPERLINK("./new_k5/query_cmdrels_weight_analyze/0.7_0.1_0.2/su_294161.xlsx","su_294161")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HYPERLINK("./new_k5/query_cmdrels_weight_analyze/0.7_0.1_0.2/su_302396.xlsx","su_302396")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HYPERLINK("./new_k5/query_cmdrels_weight_analyze/0.7_0.1_0.2/su_303981.xlsx","su_303981")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HYPERLINK("./new_k5/query_cmdrels_weight_analyze/0.7_0.1_0.2/su_305128.xlsx","su_305128")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HYPERLINK("./new_k5/query_cmdrels_weight_analyze/0.7_0.1_0.2/su_31512.xlsx","su_31512")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HYPERLINK("./new_k5/query_cmdrels_weight_analyze/0.7_0.1_0.2/su_380520.xlsx","su_380520")</f>
        <v>su_380520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</row>
    <row r="326" spans="1:7" x14ac:dyDescent="0.15">
      <c r="A326" t="str">
        <f>HYPERLINK("./new_k5/query_cmdrels_weight_analyze/0.7_0.1_0.2/su_38981.xlsx","su_38981")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HYPERLINK("./new_k5/query_cmdrels_weight_analyze/0.7_0.1_0.2/su_437330.xlsx","su_437330")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HYPERLINK("./new_k5/query_cmdrels_weight_analyze/0.7_0.1_0.2/su_441379.xlsx","su_441379")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HYPERLINK("./new_k5/query_cmdrels_weight_analyze/0.7_0.1_0.2/su_462788.xlsx","su_462788")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HYPERLINK("./new_k5/query_cmdrels_weight_analyze/0.7_0.1_0.2/su_626606.xlsx","su_626606")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HYPERLINK("./new_k5/query_cmdrels_weight_analyze/0.7_0.1_0.2/su_634469.xlsx","su_634469")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HYPERLINK("./new_k5/query_cmdrels_weight_analyze/0.7_0.1_0.2/su_638616.xlsx","su_638616")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HYPERLINK("./new_k5/query_cmdrels_weight_analyze/0.7_0.1_0.2/su_678113.xlsx","su_678113")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HYPERLINK("./new_k5/query_cmdrels_weight_analyze/0.7_0.1_0.2/su_686394.xlsx","su_686394")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HYPERLINK("./new_k5/query_cmdrels_weight_analyze/0.7_0.1_0.2/su_716795.xlsx","su_716795")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HYPERLINK("./new_k5/query_cmdrels_weight_analyze/0.7_0.1_0.2/su_758463.xlsx","su_758463")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HYPERLINK("./new_k5/query_cmdrels_weight_analyze/0.7_0.1_0.2/su_766437.xlsx","su_766437")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HYPERLINK("./new_k5/query_cmdrels_weight_analyze/0.7_0.1_0.2/su_904001.xlsx","su_904001")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HYPERLINK("./new_k5/query_cmdrels_weight_analyze/0.7_0.1_0.2/ul_100959.xlsx","ul_100959")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HYPERLINK("./new_k5/query_cmdrels_weight_analyze/0.7_0.1_0.2/ul_101073.xlsx","ul_101073")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HYPERLINK("./new_k5/query_cmdrels_weight_analyze/0.7_0.1_0.2/ul_101237.xlsx","ul_101237")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HYPERLINK("./new_k5/query_cmdrels_weight_analyze/0.7_0.1_0.2/ul_102752.xlsx","ul_102752")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HYPERLINK("./new_k5/query_cmdrels_weight_analyze/0.7_0.1_0.2/ul_108174.xlsx","ul_108174")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HYPERLINK("./new_k5/query_cmdrels_weight_analyze/0.7_0.1_0.2/ul_109536.xlsx","ul_109536")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HYPERLINK("./new_k5/query_cmdrels_weight_analyze/0.7_0.1_0.2/ul_112050.xlsx","ul_112050")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HYPERLINK("./new_k5/query_cmdrels_weight_analyze/0.7_0.1_0.2/ul_116070.xlsx","ul_116070")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HYPERLINK("./new_k5/query_cmdrels_weight_analyze/0.7_0.1_0.2/ul_11851.xlsx","ul_11851")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HYPERLINK("./new_k5/query_cmdrels_weight_analyze/0.7_0.1_0.2/ul_119126.xlsx","ul_119126")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HYPERLINK("./new_k5/query_cmdrels_weight_analyze/0.7_0.1_0.2/ul_121718.xlsx","ul_121718")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HYPERLINK("./new_k5/query_cmdrels_weight_analyze/0.7_0.1_0.2/ul_12227.xlsx","ul_12227")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HYPERLINK("./new_k5/query_cmdrels_weight_analyze/0.7_0.1_0.2/ul_12453.xlsx","ul_12453")</f>
        <v>ul_12453</v>
      </c>
      <c r="B351">
        <v>0</v>
      </c>
      <c r="C351">
        <v>0</v>
      </c>
      <c r="D351">
        <v>0.5</v>
      </c>
      <c r="E351">
        <v>0.5</v>
      </c>
      <c r="F351">
        <v>0.5</v>
      </c>
      <c r="G351">
        <v>0.5</v>
      </c>
    </row>
    <row r="352" spans="1:7" x14ac:dyDescent="0.15">
      <c r="A352" t="str">
        <f>HYPERLINK("./new_k5/query_cmdrels_weight_analyze/0.7_0.1_0.2/ul_12535.xlsx","ul_12535")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HYPERLINK("./new_k5/query_cmdrels_weight_analyze/0.7_0.1_0.2/ul_127066.xlsx","ul_127066")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HYPERLINK("./new_k5/query_cmdrels_weight_analyze/0.7_0.1_0.2/ul_128953.xlsx","ul_128953")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HYPERLINK("./new_k5/query_cmdrels_weight_analyze/0.7_0.1_0.2/ul_134829.xlsx","ul_134829")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HYPERLINK("./new_k5/query_cmdrels_weight_analyze/0.7_0.1_0.2/ul_136371.xlsx","ul_136371")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HYPERLINK("./new_k5/query_cmdrels_weight_analyze/0.7_0.1_0.2/ul_136884.xlsx","ul_136884")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HYPERLINK("./new_k5/query_cmdrels_weight_analyze/0.7_0.1_0.2/ul_138398.xlsx","ul_138398")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HYPERLINK("./new_k5/query_cmdrels_weight_analyze/0.7_0.1_0.2/ul_139271.xlsx","ul_139271")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HYPERLINK("./new_k5/query_cmdrels_weight_analyze/0.7_0.1_0.2/ul_140482.xlsx","ul_140482")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HYPERLINK("./new_k5/query_cmdrels_weight_analyze/0.7_0.1_0.2/ul_14191.xlsx","ul_14191")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HYPERLINK("./new_k5/query_cmdrels_weight_analyze/0.7_0.1_0.2/ul_145929.xlsx","ul_145929")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HYPERLINK("./new_k5/query_cmdrels_weight_analyze/0.7_0.1_0.2/ul_148985.xlsx","ul_148985")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HYPERLINK("./new_k5/query_cmdrels_weight_analyze/0.7_0.1_0.2/ul_15405.xlsx","ul_15405")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HYPERLINK("./new_k5/query_cmdrels_weight_analyze/0.7_0.1_0.2/ul_155551.xlsx","ul_155551")</f>
        <v>ul_155551</v>
      </c>
      <c r="B365">
        <v>0</v>
      </c>
      <c r="C365">
        <v>0</v>
      </c>
      <c r="D365">
        <v>0</v>
      </c>
      <c r="E365">
        <v>0.5</v>
      </c>
      <c r="F365">
        <v>0</v>
      </c>
      <c r="G365">
        <v>0.5</v>
      </c>
    </row>
    <row r="366" spans="1:7" x14ac:dyDescent="0.15">
      <c r="A366" t="str">
        <f>HYPERLINK("./new_k5/query_cmdrels_weight_analyze/0.7_0.1_0.2/ul_159672.xlsx","ul_159672")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HYPERLINK("./new_k5/query_cmdrels_weight_analyze/0.7_0.1_0.2/ul_163845.xlsx","ul_163845")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HYPERLINK("./new_k5/query_cmdrels_weight_analyze/0.7_0.1_0.2/ul_16407.xlsx","ul_16407")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HYPERLINK("./new_k5/query_cmdrels_weight_analyze/0.7_0.1_0.2/ul_166558.xlsx","ul_166558")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HYPERLINK("./new_k5/query_cmdrels_weight_analyze/0.7_0.1_0.2/ul_171314.xlsx","ul_171314")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HYPERLINK("./new_k5/query_cmdrels_weight_analyze/0.7_0.1_0.2/ul_182032.xlsx","ul_182032")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HYPERLINK("./new_k5/query_cmdrels_weight_analyze/0.7_0.1_0.2/ul_19344.xlsx","ul_19344")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HYPERLINK("./new_k5/query_cmdrels_weight_analyze/0.7_0.1_0.2/ul_19369.xlsx","ul_19369")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HYPERLINK("./new_k5/query_cmdrels_weight_analyze/0.7_0.1_0.2/ul_19485.xlsx","ul_19485")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HYPERLINK("./new_k5/query_cmdrels_weight_analyze/0.7_0.1_0.2/ul_20370.xlsx","ul_20370")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HYPERLINK("./new_k5/query_cmdrels_weight_analyze/0.7_0.1_0.2/ul_211817.xlsx","ul_211817")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HYPERLINK("./new_k5/query_cmdrels_weight_analyze/0.7_0.1_0.2/ul_212925.xlsx","ul_212925")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HYPERLINK("./new_k5/query_cmdrels_weight_analyze/0.7_0.1_0.2/ul_21471.xlsx","ul_21471")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HYPERLINK("./new_k5/query_cmdrels_weight_analyze/0.7_0.1_0.2/ul_22545.xlsx","ul_22545")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HYPERLINK("./new_k5/query_cmdrels_weight_analyze/0.7_0.1_0.2/ul_230481.xlsx","ul_230481")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HYPERLINK("./new_k5/query_cmdrels_weight_analyze/0.7_0.1_0.2/ul_230673.xlsx","ul_230673")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0.25</v>
      </c>
    </row>
    <row r="382" spans="1:7" x14ac:dyDescent="0.15">
      <c r="A382" t="str">
        <f>HYPERLINK("./new_k5/query_cmdrels_weight_analyze/0.7_0.1_0.2/ul_230800.xlsx","ul_230800")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HYPERLINK("./new_k5/query_cmdrels_weight_analyze/0.7_0.1_0.2/ul_232384.xlsx","ul_232384")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HYPERLINK("./new_k5/query_cmdrels_weight_analyze/0.7_0.1_0.2/ul_24441.xlsx","ul_24441")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HYPERLINK("./new_k5/query_cmdrels_weight_analyze/0.7_0.1_0.2/ul_246535.xlsx","ul_246535")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HYPERLINK("./new_k5/query_cmdrels_weight_analyze/0.7_0.1_0.2/ul_259791.xlsx","ul_259791")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HYPERLINK("./new_k5/query_cmdrels_weight_analyze/0.7_0.1_0.2/ul_273971.xlsx","ul_273971")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HYPERLINK("./new_k5/query_cmdrels_weight_analyze/0.7_0.1_0.2/ul_28553.xlsx","ul_28553")</f>
        <v>ul_28553</v>
      </c>
      <c r="B388">
        <v>1</v>
      </c>
      <c r="C388">
        <v>0</v>
      </c>
      <c r="D388">
        <v>1</v>
      </c>
      <c r="E388">
        <v>0.5</v>
      </c>
      <c r="F388">
        <v>1</v>
      </c>
      <c r="G388">
        <v>0.5</v>
      </c>
    </row>
    <row r="389" spans="1:7" x14ac:dyDescent="0.15">
      <c r="A389" t="str">
        <f>HYPERLINK("./new_k5/query_cmdrels_weight_analyze/0.7_0.1_0.2/ul_288521.xlsx","ul_288521")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HYPERLINK("./new_k5/query_cmdrels_weight_analyze/0.7_0.1_0.2/ul_32290.xlsx","ul_32290")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</v>
      </c>
    </row>
    <row r="391" spans="1:7" x14ac:dyDescent="0.15">
      <c r="A391" t="str">
        <f>HYPERLINK("./new_k5/query_cmdrels_weight_analyze/0.7_0.1_0.2/ul_328882.xlsx","ul_328882")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HYPERLINK("./new_k5/query_cmdrels_weight_analyze/0.7_0.1_0.2/ul_35131.xlsx","ul_35131")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HYPERLINK("./new_k5/query_cmdrels_weight_analyze/0.7_0.1_0.2/ul_35333.xlsx","ul_35333")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HYPERLINK("./new_k5/query_cmdrels_weight_analyze/0.7_0.1_0.2/ul_35711.xlsx","ul_35711")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HYPERLINK("./new_k5/query_cmdrels_weight_analyze/0.7_0.1_0.2/ul_3575.xlsx","ul_3575")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HYPERLINK("./new_k5/query_cmdrels_weight_analyze/0.7_0.1_0.2/ul_35832.xlsx","ul_35832")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HYPERLINK("./new_k5/query_cmdrels_weight_analyze/0.7_0.1_0.2/ul_370318.xlsx","ul_370318")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HYPERLINK("./new_k5/query_cmdrels_weight_analyze/0.7_0.1_0.2/ul_37329.xlsx","ul_37329")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HYPERLINK("./new_k5/query_cmdrels_weight_analyze/0.7_0.1_0.2/ul_38209.xlsx","ul_38209")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HYPERLINK("./new_k5/query_cmdrels_weight_analyze/0.7_0.1_0.2/ul_41246.xlsx","ul_41246")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HYPERLINK("./new_k5/query_cmdrels_weight_analyze/0.7_0.1_0.2/ul_41362.xlsx","ul_41362")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HYPERLINK("./new_k5/query_cmdrels_weight_analyze/0.7_0.1_0.2/ul_48200.xlsx","ul_48200")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HYPERLINK("./new_k5/query_cmdrels_weight_analyze/0.7_0.1_0.2/ul_50098.xlsx","ul_50098")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HYPERLINK("./new_k5/query_cmdrels_weight_analyze/0.7_0.1_0.2/ul_50785.xlsx","ul_50785")</f>
        <v>ul_50785</v>
      </c>
      <c r="B404">
        <v>1</v>
      </c>
      <c r="C404">
        <v>0</v>
      </c>
      <c r="D404">
        <v>1</v>
      </c>
      <c r="E404">
        <v>0.5</v>
      </c>
      <c r="F404">
        <v>1</v>
      </c>
      <c r="G404">
        <v>0.5</v>
      </c>
    </row>
    <row r="405" spans="1:7" x14ac:dyDescent="0.15">
      <c r="A405" t="str">
        <f>HYPERLINK("./new_k5/query_cmdrels_weight_analyze/0.7_0.1_0.2/ul_5085.xlsx","ul_5085")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HYPERLINK("./new_k5/query_cmdrels_weight_analyze/0.7_0.1_0.2/ul_53737.xlsx","ul_53737")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HYPERLINK("./new_k5/query_cmdrels_weight_analyze/0.7_0.1_0.2/ul_55125.xlsx","ul_55125")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HYPERLINK("./new_k5/query_cmdrels_weight_analyze/0.7_0.1_0.2/ul_56453.xlsx","ul_56453")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HYPERLINK("./new_k5/query_cmdrels_weight_analyze/0.7_0.1_0.2/ul_63648.xlsx","ul_63648")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HYPERLINK("./new_k5/query_cmdrels_weight_analyze/0.7_0.1_0.2/ul_6402.xlsx","ul_6402")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HYPERLINK("./new_k5/query_cmdrels_weight_analyze/0.7_0.1_0.2/ul_65106.xlsx","ul_65106")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HYPERLINK("./new_k5/query_cmdrels_weight_analyze/0.7_0.1_0.2/ul_65932.xlsx","ul_65932")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HYPERLINK("./new_k5/query_cmdrels_weight_analyze/0.7_0.1_0.2/ul_6596.xlsx","ul_6596")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HYPERLINK("./new_k5/query_cmdrels_weight_analyze/0.7_0.1_0.2/ul_67503.xlsx","ul_67503")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HYPERLINK("./new_k5/query_cmdrels_weight_analyze/0.7_0.1_0.2/ul_67592.xlsx","ul_67592")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HYPERLINK("./new_k5/query_cmdrels_weight_analyze/0.7_0.1_0.2/ul_70581.xlsx","ul_70581")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HYPERLINK("./new_k5/query_cmdrels_weight_analyze/0.7_0.1_0.2/ul_70614.xlsx","ul_70614")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HYPERLINK("./new_k5/query_cmdrels_weight_analyze/0.7_0.1_0.2/ul_71465.xlsx","ul_71465")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HYPERLINK("./new_k5/query_cmdrels_weight_analyze/0.7_0.1_0.2/ul_7226.xlsx","ul_7226")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HYPERLINK("./new_k5/query_cmdrels_weight_analyze/0.7_0.1_0.2/ul_78182.xlsx","ul_78182")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HYPERLINK("./new_k5/query_cmdrels_weight_analyze/0.7_0.1_0.2/ul_79678.xlsx","ul_79678")</f>
        <v>ul_79678</v>
      </c>
      <c r="B421">
        <v>0</v>
      </c>
      <c r="C421">
        <v>0</v>
      </c>
      <c r="D421">
        <v>0.5</v>
      </c>
      <c r="E421">
        <v>0.33333333333333331</v>
      </c>
      <c r="F421">
        <v>0.5</v>
      </c>
      <c r="G421">
        <v>0.33333333333333331</v>
      </c>
    </row>
    <row r="422" spans="1:7" x14ac:dyDescent="0.15">
      <c r="A422" t="str">
        <f>HYPERLINK("./new_k5/query_cmdrels_weight_analyze/0.7_0.1_0.2/ul_79702.xlsx","ul_79702")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HYPERLINK("./new_k5/query_cmdrels_weight_analyze/0.7_0.1_0.2/ul_83593.xlsx","ul_83593")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HYPERLINK("./new_k5/query_cmdrels_weight_analyze/0.7_0.1_0.2/ul_84381.xlsx","ul_84381")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HYPERLINK("./new_k5/query_cmdrels_weight_analyze/0.7_0.1_0.2/ul_85180.xlsx","ul_85180")</f>
        <v>ul_85180</v>
      </c>
      <c r="B425">
        <v>0</v>
      </c>
      <c r="C425">
        <v>1</v>
      </c>
      <c r="D425">
        <v>0.5</v>
      </c>
      <c r="E425">
        <v>1</v>
      </c>
      <c r="F425">
        <v>0.5</v>
      </c>
      <c r="G425">
        <v>1</v>
      </c>
    </row>
    <row r="426" spans="1:7" x14ac:dyDescent="0.15">
      <c r="A426" t="str">
        <f>HYPERLINK("./new_k5/query_cmdrels_weight_analyze/0.7_0.1_0.2/ul_86071.xlsx","ul_86071")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HYPERLINK("./new_k5/query_cmdrels_weight_analyze/0.7_0.1_0.2/ul_86729.xlsx","ul_86729")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HYPERLINK("./new_k5/query_cmdrels_weight_analyze/0.7_0.1_0.2/ul_88824.xlsx","ul_88824")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HYPERLINK("./new_k5/query_cmdrels_weight_analyze/0.7_0.1_0.2/ul_8945.xlsx","ul_8945")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HYPERLINK("./new_k5/query_cmdrels_weight_analyze/0.7_0.1_0.2/ul_89933.xlsx","ul_89933")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HYPERLINK("./new_k5/query_cmdrels_weight_analyze/0.7_0.1_0.2/ul_91297.xlsx","ul_91297")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HYPERLINK("./new_k5/query_cmdrels_weight_analyze/0.7_0.1_0.2/ul_9252.xlsx","ul_9252")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HYPERLINK("./new_k5/query_cmdrels_weight_analyze/0.7_0.1_0.2/ul_92560.xlsx","ul_92560")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HYPERLINK("./new_k5/query_cmdrels_weight_analyze/0.7_0.1_0.2/ul_92799.xlsx","ul_92799")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HYPERLINK("./new_k5/query_cmdrels_weight_analyze/0.7_0.1_0.2/ul_93139.xlsx","ul_93139")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HYPERLINK("./new_k5/query_cmdrels_weight_analyze/0.7_0.1_0.2/ul_98461.xlsx","ul_98461")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HYPERLINK("./new_k5/query_cmdrels_weight_analyze/0.7_0.2_0.1/au_102733.xlsx","au_102733")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HYPERLINK("./new_k5/query_cmdrels_weight_analyze/0.7_0.2_0.1/au_1029436.xlsx","au_1029436")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HYPERLINK("./new_k5/query_cmdrels_weight_analyze/0.7_0.2_0.1/au_1029502.xlsx","au_1029502")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HYPERLINK("./new_k5/query_cmdrels_weight_analyze/0.7_0.2_0.1/au_1029531.xlsx","au_1029531")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HYPERLINK("./new_k5/query_cmdrels_weight_analyze/0.7_0.2_0.1/au_104542.xlsx","au_104542")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HYPERLINK("./new_k5/query_cmdrels_weight_analyze/0.7_0.2_0.1/au_109070.xlsx","au_109070")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HYPERLINK("./new_k5/query_cmdrels_weight_analyze/0.7_0.2_0.1/au_109381.xlsx","au_109381")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HYPERLINK("./new_k5/query_cmdrels_weight_analyze/0.7_0.2_0.1/au_110477.xlsx","au_110477")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HYPERLINK("./new_k5/query_cmdrels_weight_analyze/0.7_0.2_0.1/au_111678.xlsx","au_111678")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HYPERLINK("./new_k5/query_cmdrels_weight_analyze/0.7_0.2_0.1/au_112512.xlsx","au_112512")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HYPERLINK("./new_k5/query_cmdrels_weight_analyze/0.7_0.2_0.1/au_115369.xlsx","au_115369")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HYPERLINK("./new_k5/query_cmdrels_weight_analyze/0.7_0.2_0.1/au_11789.xlsx","au_11789")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HYPERLINK("./new_k5/query_cmdrels_weight_analyze/0.7_0.2_0.1/au_117950.xlsx","au_117950")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HYPERLINK("./new_k5/query_cmdrels_weight_analyze/0.7_0.2_0.1/au_122113.xlsx","au_122113")</f>
        <v>au_122113</v>
      </c>
      <c r="B16">
        <v>1</v>
      </c>
      <c r="C16">
        <v>0</v>
      </c>
      <c r="D16">
        <v>1</v>
      </c>
      <c r="E16">
        <v>0.33333333333333331</v>
      </c>
      <c r="F16">
        <v>1</v>
      </c>
      <c r="G16">
        <v>0.33333333333333331</v>
      </c>
    </row>
    <row r="17" spans="1:7" x14ac:dyDescent="0.15">
      <c r="A17" t="str">
        <f>HYPERLINK("./new_k5/query_cmdrels_weight_analyze/0.7_0.2_0.1/au_123798.xlsx","au_123798")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HYPERLINK("./new_k5/query_cmdrels_weight_analyze/0.7_0.2_0.1/au_125257.xlsx","au_125257")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HYPERLINK("./new_k5/query_cmdrels_weight_analyze/0.7_0.2_0.1/au_126153.xlsx","au_126153")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HYPERLINK("./new_k5/query_cmdrels_weight_analyze/0.7_0.2_0.1/au_127326.xlsx","au_127326")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HYPERLINK("./new_k5/query_cmdrels_weight_analyze/0.7_0.2_0.1/au_128463.xlsx","au_128463")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HYPERLINK("./new_k5/query_cmdrels_weight_analyze/0.7_0.2_0.1/au_130393.xlsx","au_130393")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HYPERLINK("./new_k5/query_cmdrels_weight_analyze/0.7_0.2_0.1/au_131570.xlsx","au_131570")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HYPERLINK("./new_k5/query_cmdrels_weight_analyze/0.7_0.2_0.1/au_133318.xlsx","au_133318")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HYPERLINK("./new_k5/query_cmdrels_weight_analyze/0.7_0.2_0.1/au_133343.xlsx","au_133343")</f>
        <v>au_133343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</row>
    <row r="26" spans="1:7" x14ac:dyDescent="0.15">
      <c r="A26" t="str">
        <f>HYPERLINK("./new_k5/query_cmdrels_weight_analyze/0.7_0.2_0.1/au_133389.xlsx","au_133389")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HYPERLINK("./new_k5/query_cmdrels_weight_analyze/0.7_0.2_0.1/au_141277.xlsx","au_141277")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HYPERLINK("./new_k5/query_cmdrels_weight_analyze/0.7_0.2_0.1/au_143819.xlsx","au_143819")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HYPERLINK("./new_k5/query_cmdrels_weight_analyze/0.7_0.2_0.1/au_145935.xlsx","au_145935")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HYPERLINK("./new_k5/query_cmdrels_weight_analyze/0.7_0.2_0.1/au_147241.xlsx","au_147241")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HYPERLINK("./new_k5/query_cmdrels_weight_analyze/0.7_0.2_0.1/au_147800.xlsx","au_147800")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HYPERLINK("./new_k5/query_cmdrels_weight_analyze/0.7_0.2_0.1/au_148321.xlsx","au_148321")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HYPERLINK("./new_k5/query_cmdrels_weight_analyze/0.7_0.2_0.1/au_148638.xlsx","au_148638")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HYPERLINK("./new_k5/query_cmdrels_weight_analyze/0.7_0.2_0.1/au_151049.xlsx","au_151049")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HYPERLINK("./new_k5/query_cmdrels_weight_analyze/0.7_0.2_0.1/au_151941.xlsx","au_151941")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HYPERLINK("./new_k5/query_cmdrels_weight_analyze/0.7_0.2_0.1/au_152297.xlsx","au_152297")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HYPERLINK("./new_k5/query_cmdrels_weight_analyze/0.7_0.2_0.1/au_153976.xlsx","au_153976")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HYPERLINK("./new_k5/query_cmdrels_weight_analyze/0.7_0.2_0.1/au_154431.xlsx","au_154431")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HYPERLINK("./new_k5/query_cmdrels_weight_analyze/0.7_0.2_0.1/au_159708.xlsx","au_159708")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HYPERLINK("./new_k5/query_cmdrels_weight_analyze/0.7_0.2_0.1/au_160869.xlsx","au_160869")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HYPERLINK("./new_k5/query_cmdrels_weight_analyze/0.7_0.2_0.1/au_161313.xlsx","au_161313")</f>
        <v>au_161313</v>
      </c>
      <c r="B41">
        <v>1</v>
      </c>
      <c r="C41">
        <v>0</v>
      </c>
      <c r="D41">
        <v>1</v>
      </c>
      <c r="E41">
        <v>0.33333333333333331</v>
      </c>
      <c r="F41">
        <v>1</v>
      </c>
      <c r="G41">
        <v>0.33333333333333331</v>
      </c>
    </row>
    <row r="42" spans="1:7" x14ac:dyDescent="0.15">
      <c r="A42" t="str">
        <f>HYPERLINK("./new_k5/query_cmdrels_weight_analyze/0.7_0.2_0.1/au_162075.xlsx","au_162075")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HYPERLINK("./new_k5/query_cmdrels_weight_analyze/0.7_0.2_0.1/au_16277.xlsx","au_16277")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HYPERLINK("./new_k5/query_cmdrels_weight_analyze/0.7_0.2_0.1/au_163155.xlsx","au_163155")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HYPERLINK("./new_k5/query_cmdrels_weight_analyze/0.7_0.2_0.1/au_164473.xlsx","au_164473")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HYPERLINK("./new_k5/query_cmdrels_weight_analyze/0.7_0.2_0.1/au_16584.xlsx","au_16584")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HYPERLINK("./new_k5/query_cmdrels_weight_analyze/0.7_0.2_0.1/au_166420.xlsx","au_166420")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HYPERLINK("./new_k5/query_cmdrels_weight_analyze/0.7_0.2_0.1/au_169473.xlsx","au_169473")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HYPERLINK("./new_k5/query_cmdrels_weight_analyze/0.7_0.2_0.1/au_169516.xlsx","au_169516")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HYPERLINK("./new_k5/query_cmdrels_weight_analyze/0.7_0.2_0.1/au_174292.xlsx","au_174292")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HYPERLINK("./new_k5/query_cmdrels_weight_analyze/0.7_0.2_0.1/au_178481.xlsx","au_178481")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HYPERLINK("./new_k5/query_cmdrels_weight_analyze/0.7_0.2_0.1/au_180925.xlsx","au_180925")</f>
        <v>au_180925</v>
      </c>
      <c r="B52">
        <v>1</v>
      </c>
      <c r="C52">
        <v>0</v>
      </c>
      <c r="D52">
        <v>1</v>
      </c>
      <c r="E52">
        <v>0.5</v>
      </c>
      <c r="F52">
        <v>1</v>
      </c>
      <c r="G52">
        <v>0.5</v>
      </c>
    </row>
    <row r="53" spans="1:7" x14ac:dyDescent="0.15">
      <c r="A53" t="str">
        <f>HYPERLINK("./new_k5/query_cmdrels_weight_analyze/0.7_0.2_0.1/au_187888.xlsx","au_187888")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HYPERLINK("./new_k5/query_cmdrels_weight_analyze/0.7_0.2_0.1/au_191390.xlsx","au_191390")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HYPERLINK("./new_k5/query_cmdrels_weight_analyze/0.7_0.2_0.1/au_192798.xlsx","au_192798")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HYPERLINK("./new_k5/query_cmdrels_weight_analyze/0.7_0.2_0.1/au_201775.xlsx","au_201775")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HYPERLINK("./new_k5/query_cmdrels_weight_analyze/0.7_0.2_0.1/au_204166.xlsx","au_204166")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HYPERLINK("./new_k5/query_cmdrels_weight_analyze/0.7_0.2_0.1/au_207447.xlsx","au_207447")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HYPERLINK("./new_k5/query_cmdrels_weight_analyze/0.7_0.2_0.1/au_210680.xlsx","au_210680")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HYPERLINK("./new_k5/query_cmdrels_weight_analyze/0.7_0.2_0.1/au_214246.xlsx","au_214246")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HYPERLINK("./new_k5/query_cmdrels_weight_analyze/0.7_0.2_0.1/au_214643.xlsx","au_214643")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HYPERLINK("./new_k5/query_cmdrels_weight_analyze/0.7_0.2_0.1/au_2194.xlsx","au_2194")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HYPERLINK("./new_k5/query_cmdrels_weight_analyze/0.7_0.2_0.1/au_221962.xlsx","au_221962")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HYPERLINK("./new_k5/query_cmdrels_weight_analyze/0.7_0.2_0.1/au_22608.xlsx","au_22608")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HYPERLINK("./new_k5/query_cmdrels_weight_analyze/0.7_0.2_0.1/au_230698.xlsx","au_230698")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HYPERLINK("./new_k5/query_cmdrels_weight_analyze/0.7_0.2_0.1/au_232442.xlsx","au_232442")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HYPERLINK("./new_k5/query_cmdrels_weight_analyze/0.7_0.2_0.1/au_233378.xlsx","au_233378")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HYPERLINK("./new_k5/query_cmdrels_weight_analyze/0.7_0.2_0.1/au_24027.xlsx","au_24027")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HYPERLINK("./new_k5/query_cmdrels_weight_analyze/0.7_0.2_0.1/au_246647.xlsx","au_246647")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HYPERLINK("./new_k5/query_cmdrels_weight_analyze/0.7_0.2_0.1/au_254424.xlsx","au_254424")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HYPERLINK("./new_k5/query_cmdrels_weight_analyze/0.7_0.2_0.1/au_255890.xlsx","au_255890")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HYPERLINK("./new_k5/query_cmdrels_weight_analyze/0.7_0.2_0.1/au_257248.xlsx","au_257248")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HYPERLINK("./new_k5/query_cmdrels_weight_analyze/0.7_0.2_0.1/au_259354.xlsx","au_259354")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HYPERLINK("./new_k5/query_cmdrels_weight_analyze/0.7_0.2_0.1/au_263378.xlsx","au_263378")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HYPERLINK("./new_k5/query_cmdrels_weight_analyze/0.7_0.2_0.1/au_264215.xlsx","au_264215")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HYPERLINK("./new_k5/query_cmdrels_weight_analyze/0.7_0.2_0.1/au_265176.xlsx","au_265176")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HYPERLINK("./new_k5/query_cmdrels_weight_analyze/0.7_0.2_0.1/au_275704.xlsx","au_275704")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HYPERLINK("./new_k5/query_cmdrels_weight_analyze/0.7_0.2_0.1/au_276669.xlsx","au_276669")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HYPERLINK("./new_k5/query_cmdrels_weight_analyze/0.7_0.2_0.1/au_277565.xlsx","au_277565")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HYPERLINK("./new_k5/query_cmdrels_weight_analyze/0.7_0.2_0.1/au_278403.xlsx","au_278403")</f>
        <v>au_278403</v>
      </c>
      <c r="B80">
        <v>0</v>
      </c>
      <c r="C80">
        <v>1</v>
      </c>
      <c r="D80">
        <v>0.33333333333333331</v>
      </c>
      <c r="E80">
        <v>1</v>
      </c>
      <c r="F80">
        <v>0.33333333333333331</v>
      </c>
      <c r="G80">
        <v>1</v>
      </c>
    </row>
    <row r="81" spans="1:7" x14ac:dyDescent="0.15">
      <c r="A81" t="str">
        <f>HYPERLINK("./new_k5/query_cmdrels_weight_analyze/0.7_0.2_0.1/au_28039.xlsx","au_28039")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HYPERLINK("./new_k5/query_cmdrels_weight_analyze/0.7_0.2_0.1/au_281509.xlsx","au_281509")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HYPERLINK("./new_k5/query_cmdrels_weight_analyze/0.7_0.2_0.1/au_282806.xlsx","au_282806")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HYPERLINK("./new_k5/query_cmdrels_weight_analyze/0.7_0.2_0.1/au_283559.xlsx","au_283559")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HYPERLINK("./new_k5/query_cmdrels_weight_analyze/0.7_0.2_0.1/au_285539.xlsx","au_285539")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HYPERLINK("./new_k5/query_cmdrels_weight_analyze/0.7_0.2_0.1/au_287532.xlsx","au_287532")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HYPERLINK("./new_k5/query_cmdrels_weight_analyze/0.7_0.2_0.1/au_294257.xlsx","au_294257")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HYPERLINK("./new_k5/query_cmdrels_weight_analyze/0.7_0.2_0.1/au_296155.xlsx","au_296155")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HYPERLINK("./new_k5/query_cmdrels_weight_analyze/0.7_0.2_0.1/au_299975.xlsx","au_299975")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HYPERLINK("./new_k5/query_cmdrels_weight_analyze/0.7_0.2_0.1/au_301096.xlsx","au_301096")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HYPERLINK("./new_k5/query_cmdrels_weight_analyze/0.7_0.2_0.1/au_303593.xlsx","au_303593")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HYPERLINK("./new_k5/query_cmdrels_weight_analyze/0.7_0.2_0.1/au_303849.xlsx","au_303849")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HYPERLINK("./new_k5/query_cmdrels_weight_analyze/0.7_0.2_0.1/au_307541.xlsx","au_307541")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HYPERLINK("./new_k5/query_cmdrels_weight_analyze/0.7_0.2_0.1/au_307688.xlsx","au_307688")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HYPERLINK("./new_k5/query_cmdrels_weight_analyze/0.7_0.2_0.1/au_309047.xlsx","au_309047")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HYPERLINK("./new_k5/query_cmdrels_weight_analyze/0.7_0.2_0.1/au_311558.xlsx","au_311558")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HYPERLINK("./new_k5/query_cmdrels_weight_analyze/0.7_0.2_0.1/au_318973.xlsx","au_318973")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HYPERLINK("./new_k5/query_cmdrels_weight_analyze/0.7_0.2_0.1/au_3205.xlsx","au_3205")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HYPERLINK("./new_k5/query_cmdrels_weight_analyze/0.7_0.2_0.1/au_323131.xlsx","au_323131")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HYPERLINK("./new_k5/query_cmdrels_weight_analyze/0.7_0.2_0.1/au_323392.xlsx","au_323392")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HYPERLINK("./new_k5/query_cmdrels_weight_analyze/0.7_0.2_0.1/au_325368.xlsx","au_325368")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HYPERLINK("./new_k5/query_cmdrels_weight_analyze/0.7_0.2_0.1/au_328162.xlsx","au_328162")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HYPERLINK("./new_k5/query_cmdrels_weight_analyze/0.7_0.2_0.1/au_330148.xlsx","au_330148")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HYPERLINK("./new_k5/query_cmdrels_weight_analyze/0.7_0.2_0.1/au_332315.xlsx","au_332315")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HYPERLINK("./new_k5/query_cmdrels_weight_analyze/0.7_0.2_0.1/au_334081.xlsx","au_334081")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HYPERLINK("./new_k5/query_cmdrels_weight_analyze/0.7_0.2_0.1/au_34077.xlsx","au_34077")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HYPERLINK("./new_k5/query_cmdrels_weight_analyze/0.7_0.2_0.1/au_341428.xlsx","au_341428")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HYPERLINK("./new_k5/query_cmdrels_weight_analyze/0.7_0.2_0.1/au_341584.xlsx","au_341584")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HYPERLINK("./new_k5/query_cmdrels_weight_analyze/0.7_0.2_0.1/au_346864.xlsx","au_346864")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HYPERLINK("./new_k5/query_cmdrels_weight_analyze/0.7_0.2_0.1/au_351765.xlsx","au_351765")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HYPERLINK("./new_k5/query_cmdrels_weight_analyze/0.7_0.2_0.1/au_35922.xlsx","au_35922")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HYPERLINK("./new_k5/query_cmdrels_weight_analyze/0.7_0.2_0.1/au_359856.xlsx","au_359856")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HYPERLINK("./new_k5/query_cmdrels_weight_analyze/0.7_0.2_0.1/au_360423.xlsx","au_360423")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HYPERLINK("./new_k5/query_cmdrels_weight_analyze/0.7_0.2_0.1/au_36287.xlsx","au_36287")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HYPERLINK("./new_k5/query_cmdrels_weight_analyze/0.7_0.2_0.1/au_366742.xlsx","au_366742")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HYPERLINK("./new_k5/query_cmdrels_weight_analyze/0.7_0.2_0.1/au_377937.xlsx","au_377937")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HYPERLINK("./new_k5/query_cmdrels_weight_analyze/0.7_0.2_0.1/au_383997.xlsx","au_383997")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HYPERLINK("./new_k5/query_cmdrels_weight_analyze/0.7_0.2_0.1/au_3883.xlsx","au_3883")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HYPERLINK("./new_k5/query_cmdrels_weight_analyze/0.7_0.2_0.1/au_396883.xlsx","au_396883")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HYPERLINK("./new_k5/query_cmdrels_weight_analyze/0.7_0.2_0.1/au_39760.xlsx","au_39760")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HYPERLINK("./new_k5/query_cmdrels_weight_analyze/0.7_0.2_0.1/au_398818.xlsx","au_398818")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HYPERLINK("./new_k5/query_cmdrels_weight_analyze/0.7_0.2_0.1/au_400807.xlsx","au_400807")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HYPERLINK("./new_k5/query_cmdrels_weight_analyze/0.7_0.2_0.1/au_408611.xlsx","au_408611")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HYPERLINK("./new_k5/query_cmdrels_weight_analyze/0.7_0.2_0.1/au_414737.xlsx","au_414737")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HYPERLINK("./new_k5/query_cmdrels_weight_analyze/0.7_0.2_0.1/au_420722.xlsx","au_420722")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HYPERLINK("./new_k5/query_cmdrels_weight_analyze/0.7_0.2_0.1/au_423942.xlsx","au_423942")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HYPERLINK("./new_k5/query_cmdrels_weight_analyze/0.7_0.2_0.1/au_430382.xlsx","au_430382")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HYPERLINK("./new_k5/query_cmdrels_weight_analyze/0.7_0.2_0.1/au_432836.xlsx","au_432836")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HYPERLINK("./new_k5/query_cmdrels_weight_analyze/0.7_0.2_0.1/au_440326.xlsx","au_440326")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HYPERLINK("./new_k5/query_cmdrels_weight_analyze/0.7_0.2_0.1/au_442914.xlsx","au_442914")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HYPERLINK("./new_k5/query_cmdrels_weight_analyze/0.7_0.2_0.1/au_443227.xlsx","au_443227")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HYPERLINK("./new_k5/query_cmdrels_weight_analyze/0.7_0.2_0.1/au_44534.xlsx","au_44534")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HYPERLINK("./new_k5/query_cmdrels_weight_analyze/0.7_0.2_0.1/au_451805.xlsx","au_451805")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HYPERLINK("./new_k5/query_cmdrels_weight_analyze/0.7_0.2_0.1/au_464264.xlsx","au_464264")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HYPERLINK("./new_k5/query_cmdrels_weight_analyze/0.7_0.2_0.1/au_468808.xlsx","au_468808")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HYPERLINK("./new_k5/query_cmdrels_weight_analyze/0.7_0.2_0.1/au_469143.xlsx","au_469143")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HYPERLINK("./new_k5/query_cmdrels_weight_analyze/0.7_0.2_0.1/au_470237.xlsx","au_470237")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HYPERLINK("./new_k5/query_cmdrels_weight_analyze/0.7_0.2_0.1/au_473037.xlsx","au_473037")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HYPERLINK("./new_k5/query_cmdrels_weight_analyze/0.7_0.2_0.1/au_48362.xlsx","au_48362")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HYPERLINK("./new_k5/query_cmdrels_weight_analyze/0.7_0.2_0.1/au_488435.xlsx","au_488435")</f>
        <v>au_488435</v>
      </c>
      <c r="B140">
        <v>0</v>
      </c>
      <c r="C140">
        <v>0</v>
      </c>
      <c r="D140">
        <v>0.5</v>
      </c>
      <c r="E140">
        <v>0.33333333333333331</v>
      </c>
      <c r="F140">
        <v>0.5</v>
      </c>
      <c r="G140">
        <v>0.33333333333333331</v>
      </c>
    </row>
    <row r="141" spans="1:7" x14ac:dyDescent="0.15">
      <c r="A141" t="str">
        <f>HYPERLINK("./new_k5/query_cmdrels_weight_analyze/0.7_0.2_0.1/au_493826.xlsx","au_493826")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HYPERLINK("./new_k5/query_cmdrels_weight_analyze/0.7_0.2_0.1/au_502110.xlsx","au_502110")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HYPERLINK("./new_k5/query_cmdrels_weight_analyze/0.7_0.2_0.1/au_50344.xlsx","au_50344")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HYPERLINK("./new_k5/query_cmdrels_weight_analyze/0.7_0.2_0.1/au_511467.xlsx","au_511467")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HYPERLINK("./new_k5/query_cmdrels_weight_analyze/0.7_0.2_0.1/au_513046.xlsx","au_513046")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HYPERLINK("./new_k5/query_cmdrels_weight_analyze/0.7_0.2_0.1/au_517354.xlsx","au_517354")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HYPERLINK("./new_k5/query_cmdrels_weight_analyze/0.7_0.2_0.1/au_522431.xlsx","au_522431")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HYPERLINK("./new_k5/query_cmdrels_weight_analyze/0.7_0.2_0.1/au_52773.xlsx","au_52773")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HYPERLINK("./new_k5/query_cmdrels_weight_analyze/0.7_0.2_0.1/au_528411.xlsx","au_528411")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HYPERLINK("./new_k5/query_cmdrels_weight_analyze/0.7_0.2_0.1/au_53263.xlsx","au_53263")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HYPERLINK("./new_k5/query_cmdrels_weight_analyze/0.7_0.2_0.1/au_53444.xlsx","au_53444")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HYPERLINK("./new_k5/query_cmdrels_weight_analyze/0.7_0.2_0.1/au_538208.xlsx","au_538208")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HYPERLINK("./new_k5/query_cmdrels_weight_analyze/0.7_0.2_0.1/au_53822.xlsx","au_53822")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HYPERLINK("./new_k5/query_cmdrels_weight_analyze/0.7_0.2_0.1/au_539243.xlsx","au_539243")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HYPERLINK("./new_k5/query_cmdrels_weight_analyze/0.7_0.2_0.1/au_558280.xlsx","au_558280")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HYPERLINK("./new_k5/query_cmdrels_weight_analyze/0.7_0.2_0.1/au_558669.xlsx","au_558669")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HYPERLINK("./new_k5/query_cmdrels_weight_analyze/0.7_0.2_0.1/au_55868.xlsx","au_55868")</f>
        <v>au_55868</v>
      </c>
      <c r="B157">
        <v>0</v>
      </c>
      <c r="C157">
        <v>1</v>
      </c>
      <c r="D157">
        <v>0.5</v>
      </c>
      <c r="E157">
        <v>1</v>
      </c>
      <c r="F157">
        <v>0.5</v>
      </c>
      <c r="G157">
        <v>1</v>
      </c>
    </row>
    <row r="158" spans="1:7" x14ac:dyDescent="0.15">
      <c r="A158" t="str">
        <f>HYPERLINK("./new_k5/query_cmdrels_weight_analyze/0.7_0.2_0.1/au_561.xlsx","au_561")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HYPERLINK("./new_k5/query_cmdrels_weight_analyze/0.7_0.2_0.1/au_564567.xlsx","au_564567")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HYPERLINK("./new_k5/query_cmdrels_weight_analyze/0.7_0.2_0.1/au_57994.xlsx","au_57994")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HYPERLINK("./new_k5/query_cmdrels_weight_analyze/0.7_0.2_0.1/au_589210.xlsx","au_589210")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HYPERLINK("./new_k5/query_cmdrels_weight_analyze/0.7_0.2_0.1/au_5911.xlsx","au_5911")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HYPERLINK("./new_k5/query_cmdrels_weight_analyze/0.7_0.2_0.1/au_59356.xlsx","au_59356")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HYPERLINK("./new_k5/query_cmdrels_weight_analyze/0.7_0.2_0.1/au_609850.xlsx","au_609850")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HYPERLINK("./new_k5/query_cmdrels_weight_analyze/0.7_0.2_0.1/au_61408.xlsx","au_61408")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HYPERLINK("./new_k5/query_cmdrels_weight_analyze/0.7_0.2_0.1/au_617850.xlsx","au_617850")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HYPERLINK("./new_k5/query_cmdrels_weight_analyze/0.7_0.2_0.1/au_62073.xlsx","au_62073")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HYPERLINK("./new_k5/query_cmdrels_weight_analyze/0.7_0.2_0.1/au_620930.xlsx","au_620930")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HYPERLINK("./new_k5/query_cmdrels_weight_analyze/0.7_0.2_0.1/au_62492.xlsx","au_62492")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HYPERLINK("./new_k5/query_cmdrels_weight_analyze/0.7_0.2_0.1/au_626078.xlsx","au_626078")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HYPERLINK("./new_k5/query_cmdrels_weight_analyze/0.7_0.2_0.1/au_636944.xlsx","au_636944")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HYPERLINK("./new_k5/query_cmdrels_weight_analyze/0.7_0.2_0.1/au_648603.xlsx","au_648603")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HYPERLINK("./new_k5/query_cmdrels_weight_analyze/0.7_0.2_0.1/au_65331.xlsx","au_65331")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HYPERLINK("./new_k5/query_cmdrels_weight_analyze/0.7_0.2_0.1/au_66000.xlsx","au_66000")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HYPERLINK("./new_k5/query_cmdrels_weight_analyze/0.7_0.2_0.1/au_660846.xlsx","au_660846")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HYPERLINK("./new_k5/query_cmdrels_weight_analyze/0.7_0.2_0.1/au_662935.xlsx","au_662935")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HYPERLINK("./new_k5/query_cmdrels_weight_analyze/0.7_0.2_0.1/au_67663.xlsx","au_67663")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HYPERLINK("./new_k5/query_cmdrels_weight_analyze/0.7_0.2_0.1/au_68028.xlsx","au_68028")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HYPERLINK("./new_k5/query_cmdrels_weight_analyze/0.7_0.2_0.1/au_681312.xlsx","au_681312")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HYPERLINK("./new_k5/query_cmdrels_weight_analyze/0.7_0.2_0.1/au_686239.xlsx","au_686239")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HYPERLINK("./new_k5/query_cmdrels_weight_analyze/0.7_0.2_0.1/au_68809.xlsx","au_68809")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HYPERLINK("./new_k5/query_cmdrels_weight_analyze/0.7_0.2_0.1/au_69556.xlsx","au_69556")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HYPERLINK("./new_k5/query_cmdrels_weight_analyze/0.7_0.2_0.1/au_698993.xlsx","au_698993")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HYPERLINK("./new_k5/query_cmdrels_weight_analyze/0.7_0.2_0.1/au_707881.xlsx","au_707881")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HYPERLINK("./new_k5/query_cmdrels_weight_analyze/0.7_0.2_0.1/au_709594.xlsx","au_709594")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HYPERLINK("./new_k5/query_cmdrels_weight_analyze/0.7_0.2_0.1/au_71309.xlsx","au_71309")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HYPERLINK("./new_k5/query_cmdrels_weight_analyze/0.7_0.2_0.1/au_7138.xlsx","au_7138")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0.25</v>
      </c>
    </row>
    <row r="188" spans="1:7" x14ac:dyDescent="0.15">
      <c r="A188" t="str">
        <f>HYPERLINK("./new_k5/query_cmdrels_weight_analyze/0.7_0.2_0.1/au_72549.xlsx","au_72549")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HYPERLINK("./new_k5/query_cmdrels_weight_analyze/0.7_0.2_0.1/au_740805.xlsx","au_740805")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HYPERLINK("./new_k5/query_cmdrels_weight_analyze/0.7_0.2_0.1/au_760796.xlsx","au_760796")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HYPERLINK("./new_k5/query_cmdrels_weight_analyze/0.7_0.2_0.1/au_762846.xlsx","au_762846")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HYPERLINK("./new_k5/query_cmdrels_weight_analyze/0.7_0.2_0.1/au_767786.xlsx","au_767786")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HYPERLINK("./new_k5/query_cmdrels_weight_analyze/0.7_0.2_0.1/au_778906.xlsx","au_778906")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HYPERLINK("./new_k5/query_cmdrels_weight_analyze/0.7_0.2_0.1/au_818929.xlsx","au_818929")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HYPERLINK("./new_k5/query_cmdrels_weight_analyze/0.7_0.2_0.1/au_844876.xlsx","au_844876")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HYPERLINK("./new_k5/query_cmdrels_weight_analyze/0.7_0.2_0.1/au_85318.xlsx","au_85318")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HYPERLINK("./new_k5/query_cmdrels_weight_analyze/0.7_0.2_0.1/au_854332.xlsx","au_854332")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HYPERLINK("./new_k5/query_cmdrels_weight_analyze/0.7_0.2_0.1/au_854373.xlsx","au_854373")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HYPERLINK("./new_k5/query_cmdrels_weight_analyze/0.7_0.2_0.1/au_86843.xlsx","au_86843")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HYPERLINK("./new_k5/query_cmdrels_weight_analyze/0.7_0.2_0.1/au_88108.xlsx","au_88108")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0.25</v>
      </c>
    </row>
    <row r="201" spans="1:7" x14ac:dyDescent="0.15">
      <c r="A201" t="str">
        <f>HYPERLINK("./new_k5/query_cmdrels_weight_analyze/0.7_0.2_0.1/au_90214.xlsx","au_90214")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HYPERLINK("./new_k5/query_cmdrels_weight_analyze/0.7_0.2_0.1/au_90339.xlsx","au_90339")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HYPERLINK("./new_k5/query_cmdrels_weight_analyze/0.7_0.2_0.1/au_91286.xlsx","au_91286")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HYPERLINK("./new_k5/query_cmdrels_weight_analyze/0.7_0.2_0.1/au_9135.xlsx","au_9135")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HYPERLINK("./new_k5/query_cmdrels_weight_analyze/0.7_0.2_0.1/au_935569.xlsx","au_935569")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HYPERLINK("./new_k5/query_cmdrels_weight_analyze/0.7_0.2_0.1/au_97936.xlsx","au_97936")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HYPERLINK("./new_k5/query_cmdrels_weight_analyze/0.7_0.2_0.1/so_10235778.xlsx","so_10235778")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HYPERLINK("./new_k5/query_cmdrels_weight_analyze/0.7_0.2_0.1/so_1045910.xlsx","so_1045910")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HYPERLINK("./new_k5/query_cmdrels_weight_analyze/0.7_0.2_0.1/so_10557360.xlsx","so_10557360")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HYPERLINK("./new_k5/query_cmdrels_weight_analyze/0.7_0.2_0.1/so_1058047.xlsx","so_1058047")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HYPERLINK("./new_k5/query_cmdrels_weight_analyze/0.7_0.2_0.1/so_10829402.xlsx","so_10829402")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HYPERLINK("./new_k5/query_cmdrels_weight_analyze/0.7_0.2_0.1/so_1088098.xlsx","so_1088098")</f>
        <v>so_1088098</v>
      </c>
      <c r="B212">
        <v>0</v>
      </c>
      <c r="C212">
        <v>1</v>
      </c>
      <c r="D212">
        <v>0.5</v>
      </c>
      <c r="E212">
        <v>1</v>
      </c>
      <c r="F212">
        <v>0.5</v>
      </c>
      <c r="G212">
        <v>1</v>
      </c>
    </row>
    <row r="213" spans="1:7" x14ac:dyDescent="0.15">
      <c r="A213" t="str">
        <f>HYPERLINK("./new_k5/query_cmdrels_weight_analyze/0.7_0.2_0.1/so_10990949.xlsx","so_10990949")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HYPERLINK("./new_k5/query_cmdrels_weight_analyze/0.7_0.2_0.1/so_11211705.xlsx","so_11211705")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HYPERLINK("./new_k5/query_cmdrels_weight_analyze/0.7_0.2_0.1/so_112932.xlsx","so_112932")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HYPERLINK("./new_k5/query_cmdrels_weight_analyze/0.7_0.2_0.1/so_11392189.xlsx","so_11392189")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0.25</v>
      </c>
    </row>
    <row r="217" spans="1:7" x14ac:dyDescent="0.15">
      <c r="A217" t="str">
        <f>HYPERLINK("./new_k5/query_cmdrels_weight_analyze/0.7_0.2_0.1/so_1183183.xlsx","so_1183183")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HYPERLINK("./new_k5/query_cmdrels_weight_analyze/0.7_0.2_0.1/so_1194882.xlsx","so_1194882")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HYPERLINK("./new_k5/query_cmdrels_weight_analyze/0.7_0.2_0.1/so_12120935.xlsx","so_12120935")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HYPERLINK("./new_k5/query_cmdrels_weight_analyze/0.7_0.2_0.1/so_12313384.xlsx","so_12313384")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HYPERLINK("./new_k5/query_cmdrels_weight_analyze/0.7_0.2_0.1/so_12392598.xlsx","so_12392598")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HYPERLINK("./new_k5/query_cmdrels_weight_analyze/0.7_0.2_0.1/so_1241801.xlsx","so_1241801")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HYPERLINK("./new_k5/query_cmdrels_weight_analyze/0.7_0.2_0.1/so_12522269.xlsx","so_12522269")</f>
        <v>so_12522269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</row>
    <row r="224" spans="1:7" x14ac:dyDescent="0.15">
      <c r="A224" t="str">
        <f>HYPERLINK("./new_k5/query_cmdrels_weight_analyze/0.7_0.2_0.1/so_1293907.xlsx","so_1293907")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HYPERLINK("./new_k5/query_cmdrels_weight_analyze/0.7_0.2_0.1/so_13428910.xlsx","so_13428910")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HYPERLINK("./new_k5/query_cmdrels_weight_analyze/0.7_0.2_0.1/so_135688.xlsx","so_135688")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HYPERLINK("./new_k5/query_cmdrels_weight_analyze/0.7_0.2_0.1/so_13778273.xlsx","so_13778273")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HYPERLINK("./new_k5/query_cmdrels_weight_analyze/0.7_0.2_0.1/so_1405611.xlsx","so_1405611")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HYPERLINK("./new_k5/query_cmdrels_weight_analyze/0.7_0.2_0.1/so_14300794.xlsx","so_14300794")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HYPERLINK("./new_k5/query_cmdrels_weight_analyze/0.7_0.2_0.1/so_143791.xlsx","so_143791")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HYPERLINK("./new_k5/query_cmdrels_weight_analyze/0.7_0.2_0.1/so_14750650.xlsx","so_14750650")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HYPERLINK("./new_k5/query_cmdrels_weight_analyze/0.7_0.2_0.1/so_14978411.xlsx","so_14978411")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HYPERLINK("./new_k5/query_cmdrels_weight_analyze/0.7_0.2_0.1/so_15236308.xlsx","so_15236308")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HYPERLINK("./new_k5/query_cmdrels_weight_analyze/0.7_0.2_0.1/so_15286947.xlsx","so_15286947")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HYPERLINK("./new_k5/query_cmdrels_weight_analyze/0.7_0.2_0.1/so_15402770.xlsx","so_15402770")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HYPERLINK("./new_k5/query_cmdrels_weight_analyze/0.7_0.2_0.1/so_1570262.xlsx","so_1570262")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HYPERLINK("./new_k5/query_cmdrels_weight_analyze/0.7_0.2_0.1/so_1583219.xlsx","so_1583219")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HYPERLINK("./new_k5/query_cmdrels_weight_analyze/0.7_0.2_0.1/so_15872543.xlsx","so_15872543")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HYPERLINK("./new_k5/query_cmdrels_weight_analyze/0.7_0.2_0.1/so_16038087.xlsx","so_16038087")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HYPERLINK("./new_k5/query_cmdrels_weight_analyze/0.7_0.2_0.1/so_16212656.xlsx","so_16212656")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HYPERLINK("./new_k5/query_cmdrels_weight_analyze/0.7_0.2_0.1/so_16575419.xlsx","so_16575419")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HYPERLINK("./new_k5/query_cmdrels_weight_analyze/0.7_0.2_0.1/so_17582768.xlsx","so_17582768")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HYPERLINK("./new_k5/query_cmdrels_weight_analyze/0.7_0.2_0.1/so_17607612.xlsx","so_17607612")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HYPERLINK("./new_k5/query_cmdrels_weight_analyze/0.7_0.2_0.1/so_17829785.xlsx","so_17829785")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HYPERLINK("./new_k5/query_cmdrels_weight_analyze/0.7_0.2_0.1/so_1839841.xlsx","so_1839841")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HYPERLINK("./new_k5/query_cmdrels_weight_analyze/0.7_0.2_0.1/so_18468716.xlsx","so_18468716")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HYPERLINK("./new_k5/query_cmdrels_weight_analyze/0.7_0.2_0.1/so_19196105.xlsx","so_19196105")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HYPERLINK("./new_k5/query_cmdrels_weight_analyze/0.7_0.2_0.1/so_19482123.xlsx","so_19482123")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HYPERLINK("./new_k5/query_cmdrels_weight_analyze/0.7_0.2_0.1/so_1975849.xlsx","so_1975849")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HYPERLINK("./new_k5/query_cmdrels_weight_analyze/0.7_0.2_0.1/so_212528.xlsx","so_212528")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HYPERLINK("./new_k5/query_cmdrels_weight_analyze/0.7_0.2_0.1/so_21620406.xlsx","so_21620406")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HYPERLINK("./new_k5/query_cmdrels_weight_analyze/0.7_0.2_0.1/so_23509348.xlsx","so_23509348")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HYPERLINK("./new_k5/query_cmdrels_weight_analyze/0.7_0.2_0.1/so_24058544.xlsx","so_24058544")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HYPERLINK("./new_k5/query_cmdrels_weight_analyze/0.7_0.2_0.1/so_24283097.xlsx","so_24283097")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HYPERLINK("./new_k5/query_cmdrels_weight_analyze/0.7_0.2_0.1/so_26256279.xlsx","so_26256279")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HYPERLINK("./new_k5/query_cmdrels_weight_analyze/0.7_0.2_0.1/so_26331651.xlsx","so_26331651")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HYPERLINK("./new_k5/query_cmdrels_weight_analyze/0.7_0.2_0.1/so_26988262.xlsx","so_26988262")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HYPERLINK("./new_k5/query_cmdrels_weight_analyze/0.7_0.2_0.1/so_27238411.xlsx","so_27238411")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HYPERLINK("./new_k5/query_cmdrels_weight_analyze/0.7_0.2_0.1/so_27943059.xlsx","so_27943059")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HYPERLINK("./new_k5/query_cmdrels_weight_analyze/0.7_0.2_0.1/so_28869004.xlsx","so_28869004")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HYPERLINK("./new_k5/query_cmdrels_weight_analyze/0.7_0.2_0.1/so_2973624.xlsx","so_2973624")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HYPERLINK("./new_k5/query_cmdrels_weight_analyze/0.7_0.2_0.1/so_30177455.xlsx","so_30177455")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0.25</v>
      </c>
    </row>
    <row r="263" spans="1:7" x14ac:dyDescent="0.15">
      <c r="A263" t="str">
        <f>HYPERLINK("./new_k5/query_cmdrels_weight_analyze/0.7_0.2_0.1/so_30251889.xlsx","so_30251889")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HYPERLINK("./new_k5/query_cmdrels_weight_analyze/0.7_0.2_0.1/so_305035.xlsx","so_305035")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HYPERLINK("./new_k5/query_cmdrels_weight_analyze/0.7_0.2_0.1/so_36249744.xlsx","so_36249744")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HYPERLINK("./new_k5/query_cmdrels_weight_analyze/0.7_0.2_0.1/so_3643848.xlsx","so_3643848")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HYPERLINK("./new_k5/query_cmdrels_weight_analyze/0.7_0.2_0.1/so_3667329.xlsx","so_3667329")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HYPERLINK("./new_k5/query_cmdrels_weight_analyze/0.7_0.2_0.1/so_369758.xlsx","so_369758")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HYPERLINK("./new_k5/query_cmdrels_weight_analyze/0.7_0.2_0.1/so_3756323.xlsx","so_3756323")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HYPERLINK("./new_k5/query_cmdrels_weight_analyze/0.7_0.2_0.1/so_3767267.xlsx","so_3767267")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HYPERLINK("./new_k5/query_cmdrels_weight_analyze/0.7_0.2_0.1/so_3833578.xlsx","so_3833578")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HYPERLINK("./new_k5/query_cmdrels_weight_analyze/0.7_0.2_0.1/so_3891076.xlsx","so_3891076")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HYPERLINK("./new_k5/query_cmdrels_weight_analyze/0.7_0.2_0.1/so_3963085.xlsx","so_3963085")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HYPERLINK("./new_k5/query_cmdrels_weight_analyze/0.7_0.2_0.1/so_4325216.xlsx","so_4325216")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HYPERLINK("./new_k5/query_cmdrels_weight_analyze/0.7_0.2_0.1/so_448005.xlsx","so_448005")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HYPERLINK("./new_k5/query_cmdrels_weight_analyze/0.7_0.2_0.1/so_4921879.xlsx","so_4921879")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HYPERLINK("./new_k5/query_cmdrels_weight_analyze/0.7_0.2_0.1/so_4922943.xlsx","so_4922943")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HYPERLINK("./new_k5/query_cmdrels_weight_analyze/0.7_0.2_0.1/so_5119946.xlsx","so_5119946")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HYPERLINK("./new_k5/query_cmdrels_weight_analyze/0.7_0.2_0.1/so_5164985.xlsx","so_5164985")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HYPERLINK("./new_k5/query_cmdrels_weight_analyze/0.7_0.2_0.1/so_5306153.xlsx","so_5306153")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HYPERLINK("./new_k5/query_cmdrels_weight_analyze/0.7_0.2_0.1/so_5566310.xlsx","so_5566310")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HYPERLINK("./new_k5/query_cmdrels_weight_analyze/0.7_0.2_0.1/so_5927369.xlsx","so_5927369")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HYPERLINK("./new_k5/query_cmdrels_weight_analyze/0.7_0.2_0.1/so_5947742.xlsx","so_5947742")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HYPERLINK("./new_k5/query_cmdrels_weight_analyze/0.7_0.2_0.1/so_614795.xlsx","so_614795")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HYPERLINK("./new_k5/query_cmdrels_weight_analyze/0.7_0.2_0.1/so_6207573.xlsx","so_6207573")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HYPERLINK("./new_k5/query_cmdrels_weight_analyze/0.7_0.2_0.1/so_6283167.xlsx","so_6283167")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HYPERLINK("./new_k5/query_cmdrels_weight_analyze/0.7_0.2_0.1/so_6329505.xlsx","so_6329505")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HYPERLINK("./new_k5/query_cmdrels_weight_analyze/0.7_0.2_0.1/so_6423532.xlsx","so_6423532")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HYPERLINK("./new_k5/query_cmdrels_weight_analyze/0.7_0.2_0.1/so_669438.xlsx","so_669438")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HYPERLINK("./new_k5/query_cmdrels_weight_analyze/0.7_0.2_0.1/so_7052875.xlsx","so_7052875")</f>
        <v>so_7052875</v>
      </c>
      <c r="B290">
        <v>1</v>
      </c>
      <c r="C290">
        <v>0</v>
      </c>
      <c r="D290">
        <v>1</v>
      </c>
      <c r="E290">
        <v>0.5</v>
      </c>
      <c r="F290">
        <v>1</v>
      </c>
      <c r="G290">
        <v>0.5</v>
      </c>
    </row>
    <row r="291" spans="1:7" x14ac:dyDescent="0.15">
      <c r="A291" t="str">
        <f>HYPERLINK("./new_k5/query_cmdrels_weight_analyze/0.7_0.2_0.1/so_7221757.xlsx","so_7221757")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HYPERLINK("./new_k5/query_cmdrels_weight_analyze/0.7_0.2_0.1/so_750604.xlsx","so_750604")</f>
        <v>so_750604</v>
      </c>
      <c r="B292">
        <v>0</v>
      </c>
      <c r="C292">
        <v>0</v>
      </c>
      <c r="D292">
        <v>0.33333333333333331</v>
      </c>
      <c r="E292">
        <v>0.33333333333333331</v>
      </c>
      <c r="F292">
        <v>0.33333333333333331</v>
      </c>
      <c r="G292">
        <v>0.33333333333333331</v>
      </c>
    </row>
    <row r="293" spans="1:7" x14ac:dyDescent="0.15">
      <c r="A293" t="str">
        <f>HYPERLINK("./new_k5/query_cmdrels_weight_analyze/0.7_0.2_0.1/so_7575267.xlsx","so_7575267")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HYPERLINK("./new_k5/query_cmdrels_weight_analyze/0.7_0.2_0.1/so_7698488.xlsx","so_7698488")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HYPERLINK("./new_k5/query_cmdrels_weight_analyze/0.7_0.2_0.1/so_801095.xlsx","so_801095")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HYPERLINK("./new_k5/query_cmdrels_weight_analyze/0.7_0.2_0.1/so_8249705.xlsx","so_8249705")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HYPERLINK("./new_k5/query_cmdrels_weight_analyze/0.7_0.2_0.1/so_8423541.xlsx","so_8423541")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HYPERLINK("./new_k5/query_cmdrels_weight_analyze/0.7_0.2_0.1/so_8654051.xlsx","so_8654051")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HYPERLINK("./new_k5/query_cmdrels_weight_analyze/0.7_0.2_0.1/so_890262.xlsx","so_890262")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HYPERLINK("./new_k5/query_cmdrels_weight_analyze/0.7_0.2_0.1/so_893585.xlsx","so_893585")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HYPERLINK("./new_k5/query_cmdrels_weight_analyze/0.7_0.2_0.1/so_9223460.xlsx","so_9223460")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HYPERLINK("./new_k5/query_cmdrels_weight_analyze/0.7_0.2_0.1/so_9245638.xlsx","so_9245638")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HYPERLINK("./new_k5/query_cmdrels_weight_analyze/0.7_0.2_0.1/so_9304953.xlsx","so_9304953")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HYPERLINK("./new_k5/query_cmdrels_weight_analyze/0.7_0.2_0.1/so_9361816.xlsx","so_9361816")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HYPERLINK("./new_k5/query_cmdrels_weight_analyze/0.7_0.2_0.1/su_116617.xlsx","su_116617")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HYPERLINK("./new_k5/query_cmdrels_weight_analyze/0.7_0.2_0.1/su_120045.xlsx","su_120045")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HYPERLINK("./new_k5/query_cmdrels_weight_analyze/0.7_0.2_0.1/su_127863.xlsx","su_127863")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HYPERLINK("./new_k5/query_cmdrels_weight_analyze/0.7_0.2_0.1/su_135498.xlsx","su_135498")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HYPERLINK("./new_k5/query_cmdrels_weight_analyze/0.7_0.2_0.1/su_147027.xlsx","su_147027")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HYPERLINK("./new_k5/query_cmdrels_weight_analyze/0.7_0.2_0.1/su_151911.xlsx","su_151911")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HYPERLINK("./new_k5/query_cmdrels_weight_analyze/0.7_0.2_0.1/su_153415.xlsx","su_153415")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HYPERLINK("./new_k5/query_cmdrels_weight_analyze/0.7_0.2_0.1/su_156189.xlsx","su_156189")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HYPERLINK("./new_k5/query_cmdrels_weight_analyze/0.7_0.2_0.1/su_161531.xlsx","su_161531")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HYPERLINK("./new_k5/query_cmdrels_weight_analyze/0.7_0.2_0.1/su_204209.xlsx","su_204209")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HYPERLINK("./new_k5/query_cmdrels_weight_analyze/0.7_0.2_0.1/su_214390.xlsx","su_214390")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HYPERLINK("./new_k5/query_cmdrels_weight_analyze/0.7_0.2_0.1/su_215483.xlsx","su_215483")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HYPERLINK("./new_k5/query_cmdrels_weight_analyze/0.7_0.2_0.1/su_215504.xlsx","su_215504")</f>
        <v>su_215504</v>
      </c>
      <c r="B317">
        <v>0</v>
      </c>
      <c r="C317">
        <v>1</v>
      </c>
      <c r="D317">
        <v>0.5</v>
      </c>
      <c r="E317">
        <v>1</v>
      </c>
      <c r="F317">
        <v>0.5</v>
      </c>
      <c r="G317">
        <v>1</v>
      </c>
    </row>
    <row r="318" spans="1:7" x14ac:dyDescent="0.15">
      <c r="A318" t="str">
        <f>HYPERLINK("./new_k5/query_cmdrels_weight_analyze/0.7_0.2_0.1/su_227385.xlsx","su_227385")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HYPERLINK("./new_k5/query_cmdrels_weight_analyze/0.7_0.2_0.1/su_273254.xlsx","su_273254")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HYPERLINK("./new_k5/query_cmdrels_weight_analyze/0.7_0.2_0.1/su_294161.xlsx","su_294161")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HYPERLINK("./new_k5/query_cmdrels_weight_analyze/0.7_0.2_0.1/su_302396.xlsx","su_302396")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HYPERLINK("./new_k5/query_cmdrels_weight_analyze/0.7_0.2_0.1/su_303981.xlsx","su_303981")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HYPERLINK("./new_k5/query_cmdrels_weight_analyze/0.7_0.2_0.1/su_305128.xlsx","su_305128")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HYPERLINK("./new_k5/query_cmdrels_weight_analyze/0.7_0.2_0.1/su_31512.xlsx","su_31512")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HYPERLINK("./new_k5/query_cmdrels_weight_analyze/0.7_0.2_0.1/su_380520.xlsx","su_380520")</f>
        <v>su_380520</v>
      </c>
      <c r="B325">
        <v>1</v>
      </c>
      <c r="C325">
        <v>0</v>
      </c>
      <c r="D325">
        <v>1</v>
      </c>
      <c r="E325">
        <v>0.33333333333333331</v>
      </c>
      <c r="F325">
        <v>1</v>
      </c>
      <c r="G325">
        <v>0.33333333333333331</v>
      </c>
    </row>
    <row r="326" spans="1:7" x14ac:dyDescent="0.15">
      <c r="A326" t="str">
        <f>HYPERLINK("./new_k5/query_cmdrels_weight_analyze/0.7_0.2_0.1/su_38981.xlsx","su_38981")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HYPERLINK("./new_k5/query_cmdrels_weight_analyze/0.7_0.2_0.1/su_437330.xlsx","su_437330")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HYPERLINK("./new_k5/query_cmdrels_weight_analyze/0.7_0.2_0.1/su_441379.xlsx","su_441379")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HYPERLINK("./new_k5/query_cmdrels_weight_analyze/0.7_0.2_0.1/su_462788.xlsx","su_462788")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HYPERLINK("./new_k5/query_cmdrels_weight_analyze/0.7_0.2_0.1/su_626606.xlsx","su_626606")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HYPERLINK("./new_k5/query_cmdrels_weight_analyze/0.7_0.2_0.1/su_634469.xlsx","su_634469")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HYPERLINK("./new_k5/query_cmdrels_weight_analyze/0.7_0.2_0.1/su_638616.xlsx","su_638616")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HYPERLINK("./new_k5/query_cmdrels_weight_analyze/0.7_0.2_0.1/su_678113.xlsx","su_678113")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HYPERLINK("./new_k5/query_cmdrels_weight_analyze/0.7_0.2_0.1/su_686394.xlsx","su_686394")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HYPERLINK("./new_k5/query_cmdrels_weight_analyze/0.7_0.2_0.1/su_716795.xlsx","su_716795")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HYPERLINK("./new_k5/query_cmdrels_weight_analyze/0.7_0.2_0.1/su_758463.xlsx","su_758463")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HYPERLINK("./new_k5/query_cmdrels_weight_analyze/0.7_0.2_0.1/su_766437.xlsx","su_766437")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HYPERLINK("./new_k5/query_cmdrels_weight_analyze/0.7_0.2_0.1/su_904001.xlsx","su_904001")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HYPERLINK("./new_k5/query_cmdrels_weight_analyze/0.7_0.2_0.1/ul_100959.xlsx","ul_100959")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HYPERLINK("./new_k5/query_cmdrels_weight_analyze/0.7_0.2_0.1/ul_101073.xlsx","ul_101073")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HYPERLINK("./new_k5/query_cmdrels_weight_analyze/0.7_0.2_0.1/ul_101237.xlsx","ul_101237")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HYPERLINK("./new_k5/query_cmdrels_weight_analyze/0.7_0.2_0.1/ul_102752.xlsx","ul_102752")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HYPERLINK("./new_k5/query_cmdrels_weight_analyze/0.7_0.2_0.1/ul_108174.xlsx","ul_108174")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HYPERLINK("./new_k5/query_cmdrels_weight_analyze/0.7_0.2_0.1/ul_109536.xlsx","ul_109536")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HYPERLINK("./new_k5/query_cmdrels_weight_analyze/0.7_0.2_0.1/ul_112050.xlsx","ul_112050")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HYPERLINK("./new_k5/query_cmdrels_weight_analyze/0.7_0.2_0.1/ul_116070.xlsx","ul_116070")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HYPERLINK("./new_k5/query_cmdrels_weight_analyze/0.7_0.2_0.1/ul_11851.xlsx","ul_11851")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HYPERLINK("./new_k5/query_cmdrels_weight_analyze/0.7_0.2_0.1/ul_119126.xlsx","ul_119126")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HYPERLINK("./new_k5/query_cmdrels_weight_analyze/0.7_0.2_0.1/ul_121718.xlsx","ul_121718")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HYPERLINK("./new_k5/query_cmdrels_weight_analyze/0.7_0.2_0.1/ul_12227.xlsx","ul_12227")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HYPERLINK("./new_k5/query_cmdrels_weight_analyze/0.7_0.2_0.1/ul_12453.xlsx","ul_12453")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HYPERLINK("./new_k5/query_cmdrels_weight_analyze/0.7_0.2_0.1/ul_12535.xlsx","ul_12535")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HYPERLINK("./new_k5/query_cmdrels_weight_analyze/0.7_0.2_0.1/ul_127066.xlsx","ul_127066")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HYPERLINK("./new_k5/query_cmdrels_weight_analyze/0.7_0.2_0.1/ul_128953.xlsx","ul_128953")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HYPERLINK("./new_k5/query_cmdrels_weight_analyze/0.7_0.2_0.1/ul_134829.xlsx","ul_134829")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HYPERLINK("./new_k5/query_cmdrels_weight_analyze/0.7_0.2_0.1/ul_136371.xlsx","ul_136371")</f>
        <v>ul_136371</v>
      </c>
      <c r="B356">
        <v>0</v>
      </c>
      <c r="C356">
        <v>0</v>
      </c>
      <c r="D356">
        <v>0</v>
      </c>
      <c r="E356">
        <v>0.33333333333333331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HYPERLINK("./new_k5/query_cmdrels_weight_analyze/0.7_0.2_0.1/ul_136884.xlsx","ul_136884")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HYPERLINK("./new_k5/query_cmdrels_weight_analyze/0.7_0.2_0.1/ul_138398.xlsx","ul_138398")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HYPERLINK("./new_k5/query_cmdrels_weight_analyze/0.7_0.2_0.1/ul_139271.xlsx","ul_139271")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HYPERLINK("./new_k5/query_cmdrels_weight_analyze/0.7_0.2_0.1/ul_140482.xlsx","ul_140482")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HYPERLINK("./new_k5/query_cmdrels_weight_analyze/0.7_0.2_0.1/ul_14191.xlsx","ul_14191")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HYPERLINK("./new_k5/query_cmdrels_weight_analyze/0.7_0.2_0.1/ul_145929.xlsx","ul_145929")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HYPERLINK("./new_k5/query_cmdrels_weight_analyze/0.7_0.2_0.1/ul_148985.xlsx","ul_148985")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HYPERLINK("./new_k5/query_cmdrels_weight_analyze/0.7_0.2_0.1/ul_15405.xlsx","ul_15405")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HYPERLINK("./new_k5/query_cmdrels_weight_analyze/0.7_0.2_0.1/ul_155551.xlsx","ul_155551")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HYPERLINK("./new_k5/query_cmdrels_weight_analyze/0.7_0.2_0.1/ul_159672.xlsx","ul_159672")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HYPERLINK("./new_k5/query_cmdrels_weight_analyze/0.7_0.2_0.1/ul_163845.xlsx","ul_163845")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HYPERLINK("./new_k5/query_cmdrels_weight_analyze/0.7_0.2_0.1/ul_16407.xlsx","ul_16407")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HYPERLINK("./new_k5/query_cmdrels_weight_analyze/0.7_0.2_0.1/ul_166558.xlsx","ul_166558")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HYPERLINK("./new_k5/query_cmdrels_weight_analyze/0.7_0.2_0.1/ul_171314.xlsx","ul_171314")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HYPERLINK("./new_k5/query_cmdrels_weight_analyze/0.7_0.2_0.1/ul_182032.xlsx","ul_182032")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HYPERLINK("./new_k5/query_cmdrels_weight_analyze/0.7_0.2_0.1/ul_19344.xlsx","ul_19344")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HYPERLINK("./new_k5/query_cmdrels_weight_analyze/0.7_0.2_0.1/ul_19369.xlsx","ul_19369")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HYPERLINK("./new_k5/query_cmdrels_weight_analyze/0.7_0.2_0.1/ul_19485.xlsx","ul_19485")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HYPERLINK("./new_k5/query_cmdrels_weight_analyze/0.7_0.2_0.1/ul_20370.xlsx","ul_20370")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HYPERLINK("./new_k5/query_cmdrels_weight_analyze/0.7_0.2_0.1/ul_211817.xlsx","ul_211817")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HYPERLINK("./new_k5/query_cmdrels_weight_analyze/0.7_0.2_0.1/ul_212925.xlsx","ul_212925")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HYPERLINK("./new_k5/query_cmdrels_weight_analyze/0.7_0.2_0.1/ul_21471.xlsx","ul_21471")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HYPERLINK("./new_k5/query_cmdrels_weight_analyze/0.7_0.2_0.1/ul_22545.xlsx","ul_22545")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HYPERLINK("./new_k5/query_cmdrels_weight_analyze/0.7_0.2_0.1/ul_230481.xlsx","ul_230481")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HYPERLINK("./new_k5/query_cmdrels_weight_analyze/0.7_0.2_0.1/ul_230673.xlsx","ul_230673")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HYPERLINK("./new_k5/query_cmdrels_weight_analyze/0.7_0.2_0.1/ul_230800.xlsx","ul_230800")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HYPERLINK("./new_k5/query_cmdrels_weight_analyze/0.7_0.2_0.1/ul_232384.xlsx","ul_232384")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HYPERLINK("./new_k5/query_cmdrels_weight_analyze/0.7_0.2_0.1/ul_24441.xlsx","ul_24441")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HYPERLINK("./new_k5/query_cmdrels_weight_analyze/0.7_0.2_0.1/ul_246535.xlsx","ul_246535")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HYPERLINK("./new_k5/query_cmdrels_weight_analyze/0.7_0.2_0.1/ul_259791.xlsx","ul_259791")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HYPERLINK("./new_k5/query_cmdrels_weight_analyze/0.7_0.2_0.1/ul_273971.xlsx","ul_273971")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HYPERLINK("./new_k5/query_cmdrels_weight_analyze/0.7_0.2_0.1/ul_28553.xlsx","ul_28553")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HYPERLINK("./new_k5/query_cmdrels_weight_analyze/0.7_0.2_0.1/ul_288521.xlsx","ul_288521")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HYPERLINK("./new_k5/query_cmdrels_weight_analyze/0.7_0.2_0.1/ul_32290.xlsx","ul_32290")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HYPERLINK("./new_k5/query_cmdrels_weight_analyze/0.7_0.2_0.1/ul_328882.xlsx","ul_328882")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HYPERLINK("./new_k5/query_cmdrels_weight_analyze/0.7_0.2_0.1/ul_35131.xlsx","ul_35131")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HYPERLINK("./new_k5/query_cmdrels_weight_analyze/0.7_0.2_0.1/ul_35333.xlsx","ul_35333")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HYPERLINK("./new_k5/query_cmdrels_weight_analyze/0.7_0.2_0.1/ul_35711.xlsx","ul_35711")</f>
        <v>ul_35711</v>
      </c>
      <c r="B394">
        <v>1</v>
      </c>
      <c r="C394">
        <v>0</v>
      </c>
      <c r="D394">
        <v>1</v>
      </c>
      <c r="E394">
        <v>0.33333333333333331</v>
      </c>
      <c r="F394">
        <v>1</v>
      </c>
      <c r="G394">
        <v>0.33333333333333331</v>
      </c>
    </row>
    <row r="395" spans="1:7" x14ac:dyDescent="0.15">
      <c r="A395" t="str">
        <f>HYPERLINK("./new_k5/query_cmdrels_weight_analyze/0.7_0.2_0.1/ul_3575.xlsx","ul_3575")</f>
        <v>ul_3575</v>
      </c>
      <c r="B395">
        <v>0</v>
      </c>
      <c r="C395">
        <v>0</v>
      </c>
      <c r="D395">
        <v>0.5</v>
      </c>
      <c r="E395">
        <v>0.33333333333333331</v>
      </c>
      <c r="F395">
        <v>0.5</v>
      </c>
      <c r="G395">
        <v>0.33333333333333331</v>
      </c>
    </row>
    <row r="396" spans="1:7" x14ac:dyDescent="0.15">
      <c r="A396" t="str">
        <f>HYPERLINK("./new_k5/query_cmdrels_weight_analyze/0.7_0.2_0.1/ul_35832.xlsx","ul_35832")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HYPERLINK("./new_k5/query_cmdrels_weight_analyze/0.7_0.2_0.1/ul_370318.xlsx","ul_370318")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HYPERLINK("./new_k5/query_cmdrels_weight_analyze/0.7_0.2_0.1/ul_37329.xlsx","ul_37329")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HYPERLINK("./new_k5/query_cmdrels_weight_analyze/0.7_0.2_0.1/ul_38209.xlsx","ul_38209")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HYPERLINK("./new_k5/query_cmdrels_weight_analyze/0.7_0.2_0.1/ul_41246.xlsx","ul_41246")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HYPERLINK("./new_k5/query_cmdrels_weight_analyze/0.7_0.2_0.1/ul_41362.xlsx","ul_41362")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HYPERLINK("./new_k5/query_cmdrels_weight_analyze/0.7_0.2_0.1/ul_48200.xlsx","ul_48200")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HYPERLINK("./new_k5/query_cmdrels_weight_analyze/0.7_0.2_0.1/ul_50098.xlsx","ul_50098")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HYPERLINK("./new_k5/query_cmdrels_weight_analyze/0.7_0.2_0.1/ul_50785.xlsx","ul_50785")</f>
        <v>ul_50785</v>
      </c>
      <c r="B404">
        <v>1</v>
      </c>
      <c r="C404">
        <v>0</v>
      </c>
      <c r="D404">
        <v>1</v>
      </c>
      <c r="E404">
        <v>0.5</v>
      </c>
      <c r="F404">
        <v>1</v>
      </c>
      <c r="G404">
        <v>0.5</v>
      </c>
    </row>
    <row r="405" spans="1:7" x14ac:dyDescent="0.15">
      <c r="A405" t="str">
        <f>HYPERLINK("./new_k5/query_cmdrels_weight_analyze/0.7_0.2_0.1/ul_5085.xlsx","ul_5085")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HYPERLINK("./new_k5/query_cmdrels_weight_analyze/0.7_0.2_0.1/ul_53737.xlsx","ul_53737")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HYPERLINK("./new_k5/query_cmdrels_weight_analyze/0.7_0.2_0.1/ul_55125.xlsx","ul_55125")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HYPERLINK("./new_k5/query_cmdrels_weight_analyze/0.7_0.2_0.1/ul_56453.xlsx","ul_56453")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HYPERLINK("./new_k5/query_cmdrels_weight_analyze/0.7_0.2_0.1/ul_63648.xlsx","ul_63648")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HYPERLINK("./new_k5/query_cmdrels_weight_analyze/0.7_0.2_0.1/ul_6402.xlsx","ul_6402")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HYPERLINK("./new_k5/query_cmdrels_weight_analyze/0.7_0.2_0.1/ul_65106.xlsx","ul_65106")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HYPERLINK("./new_k5/query_cmdrels_weight_analyze/0.7_0.2_0.1/ul_65932.xlsx","ul_65932")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HYPERLINK("./new_k5/query_cmdrels_weight_analyze/0.7_0.2_0.1/ul_6596.xlsx","ul_6596")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HYPERLINK("./new_k5/query_cmdrels_weight_analyze/0.7_0.2_0.1/ul_67503.xlsx","ul_67503")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HYPERLINK("./new_k5/query_cmdrels_weight_analyze/0.7_0.2_0.1/ul_67592.xlsx","ul_67592")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HYPERLINK("./new_k5/query_cmdrels_weight_analyze/0.7_0.2_0.1/ul_70581.xlsx","ul_70581")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HYPERLINK("./new_k5/query_cmdrels_weight_analyze/0.7_0.2_0.1/ul_70614.xlsx","ul_70614")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HYPERLINK("./new_k5/query_cmdrels_weight_analyze/0.7_0.2_0.1/ul_71465.xlsx","ul_71465")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HYPERLINK("./new_k5/query_cmdrels_weight_analyze/0.7_0.2_0.1/ul_7226.xlsx","ul_7226")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HYPERLINK("./new_k5/query_cmdrels_weight_analyze/0.7_0.2_0.1/ul_78182.xlsx","ul_78182")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HYPERLINK("./new_k5/query_cmdrels_weight_analyze/0.7_0.2_0.1/ul_79678.xlsx","ul_79678")</f>
        <v>ul_79678</v>
      </c>
      <c r="B421">
        <v>0</v>
      </c>
      <c r="C421">
        <v>0</v>
      </c>
      <c r="D421">
        <v>0.5</v>
      </c>
      <c r="E421">
        <v>0.33333333333333331</v>
      </c>
      <c r="F421">
        <v>0.5</v>
      </c>
      <c r="G421">
        <v>0.33333333333333331</v>
      </c>
    </row>
    <row r="422" spans="1:7" x14ac:dyDescent="0.15">
      <c r="A422" t="str">
        <f>HYPERLINK("./new_k5/query_cmdrels_weight_analyze/0.7_0.2_0.1/ul_79702.xlsx","ul_79702")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HYPERLINK("./new_k5/query_cmdrels_weight_analyze/0.7_0.2_0.1/ul_83593.xlsx","ul_83593")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HYPERLINK("./new_k5/query_cmdrels_weight_analyze/0.7_0.2_0.1/ul_84381.xlsx","ul_84381")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HYPERLINK("./new_k5/query_cmdrels_weight_analyze/0.7_0.2_0.1/ul_85180.xlsx","ul_85180")</f>
        <v>ul_85180</v>
      </c>
      <c r="B425">
        <v>0</v>
      </c>
      <c r="C425">
        <v>1</v>
      </c>
      <c r="D425">
        <v>0.5</v>
      </c>
      <c r="E425">
        <v>1</v>
      </c>
      <c r="F425">
        <v>0.5</v>
      </c>
      <c r="G425">
        <v>1</v>
      </c>
    </row>
    <row r="426" spans="1:7" x14ac:dyDescent="0.15">
      <c r="A426" t="str">
        <f>HYPERLINK("./new_k5/query_cmdrels_weight_analyze/0.7_0.2_0.1/ul_86071.xlsx","ul_86071")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HYPERLINK("./new_k5/query_cmdrels_weight_analyze/0.7_0.2_0.1/ul_86729.xlsx","ul_86729")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HYPERLINK("./new_k5/query_cmdrels_weight_analyze/0.7_0.2_0.1/ul_88824.xlsx","ul_88824")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HYPERLINK("./new_k5/query_cmdrels_weight_analyze/0.7_0.2_0.1/ul_8945.xlsx","ul_8945")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HYPERLINK("./new_k5/query_cmdrels_weight_analyze/0.7_0.2_0.1/ul_89933.xlsx","ul_89933")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HYPERLINK("./new_k5/query_cmdrels_weight_analyze/0.7_0.2_0.1/ul_91297.xlsx","ul_91297")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HYPERLINK("./new_k5/query_cmdrels_weight_analyze/0.7_0.2_0.1/ul_9252.xlsx","ul_9252")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HYPERLINK("./new_k5/query_cmdrels_weight_analyze/0.7_0.2_0.1/ul_92560.xlsx","ul_92560")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HYPERLINK("./new_k5/query_cmdrels_weight_analyze/0.7_0.2_0.1/ul_92799.xlsx","ul_92799")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HYPERLINK("./new_k5/query_cmdrels_weight_analyze/0.7_0.2_0.1/ul_93139.xlsx","ul_93139")</f>
        <v>ul_93139</v>
      </c>
      <c r="B435">
        <v>0</v>
      </c>
      <c r="C435">
        <v>1</v>
      </c>
      <c r="D435">
        <v>0.5</v>
      </c>
      <c r="E435">
        <v>1</v>
      </c>
      <c r="F435">
        <v>0.5</v>
      </c>
      <c r="G435">
        <v>1</v>
      </c>
    </row>
    <row r="436" spans="1:7" x14ac:dyDescent="0.15">
      <c r="A436" t="str">
        <f>HYPERLINK("./new_k5/query_cmdrels_weight_analyze/0.7_0.2_0.1/ul_98461.xlsx","ul_98461")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HYPERLINK("./new_k5/query_cmdrels_weight_analyze/0.8_0.1_0.1/au_102733.xlsx","au_102733")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HYPERLINK("./new_k5/query_cmdrels_weight_analyze/0.8_0.1_0.1/au_1029436.xlsx","au_1029436")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HYPERLINK("./new_k5/query_cmdrels_weight_analyze/0.8_0.1_0.1/au_1029502.xlsx","au_1029502")</f>
        <v>au_1029502</v>
      </c>
      <c r="B5">
        <v>1</v>
      </c>
      <c r="C5">
        <v>0</v>
      </c>
      <c r="D5">
        <v>1</v>
      </c>
      <c r="E5">
        <v>0.33333333333333331</v>
      </c>
      <c r="F5">
        <v>1</v>
      </c>
      <c r="G5">
        <v>0.33333333333333331</v>
      </c>
    </row>
    <row r="6" spans="1:7" x14ac:dyDescent="0.15">
      <c r="A6" t="str">
        <f>HYPERLINK("./new_k5/query_cmdrels_weight_analyze/0.8_0.1_0.1/au_1029531.xlsx","au_1029531")</f>
        <v>au_1029531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15">
      <c r="A7" t="str">
        <f>HYPERLINK("./new_k5/query_cmdrels_weight_analyze/0.8_0.1_0.1/au_104542.xlsx","au_104542")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HYPERLINK("./new_k5/query_cmdrels_weight_analyze/0.8_0.1_0.1/au_109070.xlsx","au_109070")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HYPERLINK("./new_k5/query_cmdrels_weight_analyze/0.8_0.1_0.1/au_109381.xlsx","au_109381")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</row>
    <row r="10" spans="1:7" x14ac:dyDescent="0.15">
      <c r="A10" t="str">
        <f>HYPERLINK("./new_k5/query_cmdrels_weight_analyze/0.8_0.1_0.1/au_110477.xlsx","au_110477")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HYPERLINK("./new_k5/query_cmdrels_weight_analyze/0.8_0.1_0.1/au_111678.xlsx","au_111678")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HYPERLINK("./new_k5/query_cmdrels_weight_analyze/0.8_0.1_0.1/au_112512.xlsx","au_112512")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HYPERLINK("./new_k5/query_cmdrels_weight_analyze/0.8_0.1_0.1/au_115369.xlsx","au_115369")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HYPERLINK("./new_k5/query_cmdrels_weight_analyze/0.8_0.1_0.1/au_11789.xlsx","au_11789")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HYPERLINK("./new_k5/query_cmdrels_weight_analyze/0.8_0.1_0.1/au_117950.xlsx","au_117950")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0.25</v>
      </c>
    </row>
    <row r="16" spans="1:7" x14ac:dyDescent="0.15">
      <c r="A16" t="str">
        <f>HYPERLINK("./new_k5/query_cmdrels_weight_analyze/0.8_0.1_0.1/au_122113.xlsx","au_122113")</f>
        <v>au_122113</v>
      </c>
      <c r="B16">
        <v>1</v>
      </c>
      <c r="C16">
        <v>0</v>
      </c>
      <c r="D16">
        <v>1</v>
      </c>
      <c r="E16">
        <v>0.33333333333333331</v>
      </c>
      <c r="F16">
        <v>1</v>
      </c>
      <c r="G16">
        <v>0.33333333333333331</v>
      </c>
    </row>
    <row r="17" spans="1:7" x14ac:dyDescent="0.15">
      <c r="A17" t="str">
        <f>HYPERLINK("./new_k5/query_cmdrels_weight_analyze/0.8_0.1_0.1/au_123798.xlsx","au_123798")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HYPERLINK("./new_k5/query_cmdrels_weight_analyze/0.8_0.1_0.1/au_125257.xlsx","au_125257")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HYPERLINK("./new_k5/query_cmdrels_weight_analyze/0.8_0.1_0.1/au_126153.xlsx","au_126153")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HYPERLINK("./new_k5/query_cmdrels_weight_analyze/0.8_0.1_0.1/au_127326.xlsx","au_127326")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HYPERLINK("./new_k5/query_cmdrels_weight_analyze/0.8_0.1_0.1/au_128463.xlsx","au_128463")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HYPERLINK("./new_k5/query_cmdrels_weight_analyze/0.8_0.1_0.1/au_130393.xlsx","au_130393")</f>
        <v>au_130393</v>
      </c>
      <c r="B22">
        <v>0</v>
      </c>
      <c r="C22">
        <v>0</v>
      </c>
      <c r="D22">
        <v>0.5</v>
      </c>
      <c r="E22">
        <v>0.5</v>
      </c>
      <c r="F22">
        <v>0.5</v>
      </c>
      <c r="G22">
        <v>0.5</v>
      </c>
    </row>
    <row r="23" spans="1:7" x14ac:dyDescent="0.15">
      <c r="A23" t="str">
        <f>HYPERLINK("./new_k5/query_cmdrels_weight_analyze/0.8_0.1_0.1/au_131570.xlsx","au_131570")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HYPERLINK("./new_k5/query_cmdrels_weight_analyze/0.8_0.1_0.1/au_133318.xlsx","au_133318")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HYPERLINK("./new_k5/query_cmdrels_weight_analyze/0.8_0.1_0.1/au_133343.xlsx","au_133343")</f>
        <v>au_133343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</row>
    <row r="26" spans="1:7" x14ac:dyDescent="0.15">
      <c r="A26" t="str">
        <f>HYPERLINK("./new_k5/query_cmdrels_weight_analyze/0.8_0.1_0.1/au_133389.xlsx","au_133389")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HYPERLINK("./new_k5/query_cmdrels_weight_analyze/0.8_0.1_0.1/au_141277.xlsx","au_141277")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HYPERLINK("./new_k5/query_cmdrels_weight_analyze/0.8_0.1_0.1/au_143819.xlsx","au_143819")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HYPERLINK("./new_k5/query_cmdrels_weight_analyze/0.8_0.1_0.1/au_145935.xlsx","au_145935")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HYPERLINK("./new_k5/query_cmdrels_weight_analyze/0.8_0.1_0.1/au_147241.xlsx","au_147241")</f>
        <v>au_147241</v>
      </c>
      <c r="B30">
        <v>0</v>
      </c>
      <c r="C30">
        <v>0</v>
      </c>
      <c r="D30">
        <v>0.5</v>
      </c>
      <c r="E30">
        <v>0.5</v>
      </c>
      <c r="F30">
        <v>0.5</v>
      </c>
      <c r="G30">
        <v>0.5</v>
      </c>
    </row>
    <row r="31" spans="1:7" x14ac:dyDescent="0.15">
      <c r="A31" t="str">
        <f>HYPERLINK("./new_k5/query_cmdrels_weight_analyze/0.8_0.1_0.1/au_147800.xlsx","au_147800")</f>
        <v>au_147800</v>
      </c>
      <c r="B31">
        <v>0</v>
      </c>
      <c r="C31">
        <v>1</v>
      </c>
      <c r="D31">
        <v>0.33333333333333331</v>
      </c>
      <c r="E31">
        <v>1</v>
      </c>
      <c r="F31">
        <v>0.33333333333333331</v>
      </c>
      <c r="G31">
        <v>1</v>
      </c>
    </row>
    <row r="32" spans="1:7" x14ac:dyDescent="0.15">
      <c r="A32" t="str">
        <f>HYPERLINK("./new_k5/query_cmdrels_weight_analyze/0.8_0.1_0.1/au_148321.xlsx","au_148321")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HYPERLINK("./new_k5/query_cmdrels_weight_analyze/0.8_0.1_0.1/au_148638.xlsx","au_148638")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HYPERLINK("./new_k5/query_cmdrels_weight_analyze/0.8_0.1_0.1/au_151049.xlsx","au_151049")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HYPERLINK("./new_k5/query_cmdrels_weight_analyze/0.8_0.1_0.1/au_151941.xlsx","au_151941")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HYPERLINK("./new_k5/query_cmdrels_weight_analyze/0.8_0.1_0.1/au_152297.xlsx","au_152297")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HYPERLINK("./new_k5/query_cmdrels_weight_analyze/0.8_0.1_0.1/au_153976.xlsx","au_153976")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HYPERLINK("./new_k5/query_cmdrels_weight_analyze/0.8_0.1_0.1/au_154431.xlsx","au_154431")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HYPERLINK("./new_k5/query_cmdrels_weight_analyze/0.8_0.1_0.1/au_159708.xlsx","au_159708")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HYPERLINK("./new_k5/query_cmdrels_weight_analyze/0.8_0.1_0.1/au_160869.xlsx","au_160869")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HYPERLINK("./new_k5/query_cmdrels_weight_analyze/0.8_0.1_0.1/au_161313.xlsx","au_161313")</f>
        <v>au_161313</v>
      </c>
      <c r="B41">
        <v>1</v>
      </c>
      <c r="C41">
        <v>0</v>
      </c>
      <c r="D41">
        <v>1</v>
      </c>
      <c r="E41">
        <v>0.33333333333333331</v>
      </c>
      <c r="F41">
        <v>1</v>
      </c>
      <c r="G41">
        <v>0.33333333333333331</v>
      </c>
    </row>
    <row r="42" spans="1:7" x14ac:dyDescent="0.15">
      <c r="A42" t="str">
        <f>HYPERLINK("./new_k5/query_cmdrels_weight_analyze/0.8_0.1_0.1/au_162075.xlsx","au_162075")</f>
        <v>au_162075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15">
      <c r="A43" t="str">
        <f>HYPERLINK("./new_k5/query_cmdrels_weight_analyze/0.8_0.1_0.1/au_16277.xlsx","au_16277")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HYPERLINK("./new_k5/query_cmdrels_weight_analyze/0.8_0.1_0.1/au_163155.xlsx","au_163155")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HYPERLINK("./new_k5/query_cmdrels_weight_analyze/0.8_0.1_0.1/au_164473.xlsx","au_164473")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HYPERLINK("./new_k5/query_cmdrels_weight_analyze/0.8_0.1_0.1/au_16584.xlsx","au_16584")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HYPERLINK("./new_k5/query_cmdrels_weight_analyze/0.8_0.1_0.1/au_166420.xlsx","au_166420")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HYPERLINK("./new_k5/query_cmdrels_weight_analyze/0.8_0.1_0.1/au_169473.xlsx","au_169473")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HYPERLINK("./new_k5/query_cmdrels_weight_analyze/0.8_0.1_0.1/au_169516.xlsx","au_169516")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HYPERLINK("./new_k5/query_cmdrels_weight_analyze/0.8_0.1_0.1/au_174292.xlsx","au_174292")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HYPERLINK("./new_k5/query_cmdrels_weight_analyze/0.8_0.1_0.1/au_178481.xlsx","au_178481")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HYPERLINK("./new_k5/query_cmdrels_weight_analyze/0.8_0.1_0.1/au_180925.xlsx","au_180925")</f>
        <v>au_180925</v>
      </c>
      <c r="B52">
        <v>1</v>
      </c>
      <c r="C52">
        <v>0</v>
      </c>
      <c r="D52">
        <v>1</v>
      </c>
      <c r="E52">
        <v>0.5</v>
      </c>
      <c r="F52">
        <v>1</v>
      </c>
      <c r="G52">
        <v>0.5</v>
      </c>
    </row>
    <row r="53" spans="1:7" x14ac:dyDescent="0.15">
      <c r="A53" t="str">
        <f>HYPERLINK("./new_k5/query_cmdrels_weight_analyze/0.8_0.1_0.1/au_187888.xlsx","au_187888")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HYPERLINK("./new_k5/query_cmdrels_weight_analyze/0.8_0.1_0.1/au_191390.xlsx","au_191390")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HYPERLINK("./new_k5/query_cmdrels_weight_analyze/0.8_0.1_0.1/au_192798.xlsx","au_192798")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HYPERLINK("./new_k5/query_cmdrels_weight_analyze/0.8_0.1_0.1/au_201775.xlsx","au_201775")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HYPERLINK("./new_k5/query_cmdrels_weight_analyze/0.8_0.1_0.1/au_204166.xlsx","au_204166")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HYPERLINK("./new_k5/query_cmdrels_weight_analyze/0.8_0.1_0.1/au_207447.xlsx","au_207447")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HYPERLINK("./new_k5/query_cmdrels_weight_analyze/0.8_0.1_0.1/au_210680.xlsx","au_210680")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HYPERLINK("./new_k5/query_cmdrels_weight_analyze/0.8_0.1_0.1/au_214246.xlsx","au_214246")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HYPERLINK("./new_k5/query_cmdrels_weight_analyze/0.8_0.1_0.1/au_214643.xlsx","au_214643")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HYPERLINK("./new_k5/query_cmdrels_weight_analyze/0.8_0.1_0.1/au_2194.xlsx","au_2194")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HYPERLINK("./new_k5/query_cmdrels_weight_analyze/0.8_0.1_0.1/au_221962.xlsx","au_221962")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HYPERLINK("./new_k5/query_cmdrels_weight_analyze/0.8_0.1_0.1/au_22608.xlsx","au_22608")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HYPERLINK("./new_k5/query_cmdrels_weight_analyze/0.8_0.1_0.1/au_230698.xlsx","au_230698")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HYPERLINK("./new_k5/query_cmdrels_weight_analyze/0.8_0.1_0.1/au_232442.xlsx","au_232442")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HYPERLINK("./new_k5/query_cmdrels_weight_analyze/0.8_0.1_0.1/au_233378.xlsx","au_233378")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HYPERLINK("./new_k5/query_cmdrels_weight_analyze/0.8_0.1_0.1/au_24027.xlsx","au_24027")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HYPERLINK("./new_k5/query_cmdrels_weight_analyze/0.8_0.1_0.1/au_246647.xlsx","au_246647")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HYPERLINK("./new_k5/query_cmdrels_weight_analyze/0.8_0.1_0.1/au_254424.xlsx","au_254424")</f>
        <v>au_254424</v>
      </c>
      <c r="B70">
        <v>0</v>
      </c>
      <c r="C70">
        <v>0</v>
      </c>
      <c r="D70">
        <v>0.5</v>
      </c>
      <c r="E70">
        <v>0.33333333333333331</v>
      </c>
      <c r="F70">
        <v>0.5</v>
      </c>
      <c r="G70">
        <v>0.33333333333333331</v>
      </c>
    </row>
    <row r="71" spans="1:7" x14ac:dyDescent="0.15">
      <c r="A71" t="str">
        <f>HYPERLINK("./new_k5/query_cmdrels_weight_analyze/0.8_0.1_0.1/au_255890.xlsx","au_255890")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HYPERLINK("./new_k5/query_cmdrels_weight_analyze/0.8_0.1_0.1/au_257248.xlsx","au_257248")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HYPERLINK("./new_k5/query_cmdrels_weight_analyze/0.8_0.1_0.1/au_259354.xlsx","au_259354")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HYPERLINK("./new_k5/query_cmdrels_weight_analyze/0.8_0.1_0.1/au_263378.xlsx","au_263378")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HYPERLINK("./new_k5/query_cmdrels_weight_analyze/0.8_0.1_0.1/au_264215.xlsx","au_264215")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HYPERLINK("./new_k5/query_cmdrels_weight_analyze/0.8_0.1_0.1/au_265176.xlsx","au_265176")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HYPERLINK("./new_k5/query_cmdrels_weight_analyze/0.8_0.1_0.1/au_275704.xlsx","au_275704")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HYPERLINK("./new_k5/query_cmdrels_weight_analyze/0.8_0.1_0.1/au_276669.xlsx","au_276669")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HYPERLINK("./new_k5/query_cmdrels_weight_analyze/0.8_0.1_0.1/au_277565.xlsx","au_277565")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HYPERLINK("./new_k5/query_cmdrels_weight_analyze/0.8_0.1_0.1/au_278403.xlsx","au_278403")</f>
        <v>au_278403</v>
      </c>
      <c r="B80">
        <v>0</v>
      </c>
      <c r="C80">
        <v>0</v>
      </c>
      <c r="D80">
        <v>0.33333333333333331</v>
      </c>
      <c r="E80">
        <v>0.5</v>
      </c>
      <c r="F80">
        <v>0.33333333333333331</v>
      </c>
      <c r="G80">
        <v>0.5</v>
      </c>
    </row>
    <row r="81" spans="1:7" x14ac:dyDescent="0.15">
      <c r="A81" t="str">
        <f>HYPERLINK("./new_k5/query_cmdrels_weight_analyze/0.8_0.1_0.1/au_28039.xlsx","au_28039")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HYPERLINK("./new_k5/query_cmdrels_weight_analyze/0.8_0.1_0.1/au_281509.xlsx","au_281509")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HYPERLINK("./new_k5/query_cmdrels_weight_analyze/0.8_0.1_0.1/au_282806.xlsx","au_282806")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HYPERLINK("./new_k5/query_cmdrels_weight_analyze/0.8_0.1_0.1/au_283559.xlsx","au_283559")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HYPERLINK("./new_k5/query_cmdrels_weight_analyze/0.8_0.1_0.1/au_285539.xlsx","au_285539")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HYPERLINK("./new_k5/query_cmdrels_weight_analyze/0.8_0.1_0.1/au_287532.xlsx","au_287532")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15">
      <c r="A87" t="str">
        <f>HYPERLINK("./new_k5/query_cmdrels_weight_analyze/0.8_0.1_0.1/au_294257.xlsx","au_294257")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HYPERLINK("./new_k5/query_cmdrels_weight_analyze/0.8_0.1_0.1/au_296155.xlsx","au_296155")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HYPERLINK("./new_k5/query_cmdrels_weight_analyze/0.8_0.1_0.1/au_299975.xlsx","au_299975")</f>
        <v>au_299975</v>
      </c>
      <c r="B89">
        <v>1</v>
      </c>
      <c r="C89">
        <v>0</v>
      </c>
      <c r="D89">
        <v>1</v>
      </c>
      <c r="E89">
        <v>0.33333333333333331</v>
      </c>
      <c r="F89">
        <v>1</v>
      </c>
      <c r="G89">
        <v>0.33333333333333331</v>
      </c>
    </row>
    <row r="90" spans="1:7" x14ac:dyDescent="0.15">
      <c r="A90" t="str">
        <f>HYPERLINK("./new_k5/query_cmdrels_weight_analyze/0.8_0.1_0.1/au_301096.xlsx","au_301096")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HYPERLINK("./new_k5/query_cmdrels_weight_analyze/0.8_0.1_0.1/au_303593.xlsx","au_303593")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HYPERLINK("./new_k5/query_cmdrels_weight_analyze/0.8_0.1_0.1/au_303849.xlsx","au_303849")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HYPERLINK("./new_k5/query_cmdrels_weight_analyze/0.8_0.1_0.1/au_307541.xlsx","au_307541")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HYPERLINK("./new_k5/query_cmdrels_weight_analyze/0.8_0.1_0.1/au_307688.xlsx","au_307688")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HYPERLINK("./new_k5/query_cmdrels_weight_analyze/0.8_0.1_0.1/au_309047.xlsx","au_309047")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HYPERLINK("./new_k5/query_cmdrels_weight_analyze/0.8_0.1_0.1/au_311558.xlsx","au_311558")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HYPERLINK("./new_k5/query_cmdrels_weight_analyze/0.8_0.1_0.1/au_318973.xlsx","au_318973")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HYPERLINK("./new_k5/query_cmdrels_weight_analyze/0.8_0.1_0.1/au_3205.xlsx","au_3205")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HYPERLINK("./new_k5/query_cmdrels_weight_analyze/0.8_0.1_0.1/au_323131.xlsx","au_323131")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HYPERLINK("./new_k5/query_cmdrels_weight_analyze/0.8_0.1_0.1/au_323392.xlsx","au_323392")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HYPERLINK("./new_k5/query_cmdrels_weight_analyze/0.8_0.1_0.1/au_325368.xlsx","au_325368")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HYPERLINK("./new_k5/query_cmdrels_weight_analyze/0.8_0.1_0.1/au_328162.xlsx","au_328162")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HYPERLINK("./new_k5/query_cmdrels_weight_analyze/0.8_0.1_0.1/au_330148.xlsx","au_330148")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HYPERLINK("./new_k5/query_cmdrels_weight_analyze/0.8_0.1_0.1/au_332315.xlsx","au_332315")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HYPERLINK("./new_k5/query_cmdrels_weight_analyze/0.8_0.1_0.1/au_334081.xlsx","au_334081")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HYPERLINK("./new_k5/query_cmdrels_weight_analyze/0.8_0.1_0.1/au_34077.xlsx","au_34077")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HYPERLINK("./new_k5/query_cmdrels_weight_analyze/0.8_0.1_0.1/au_341428.xlsx","au_341428")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HYPERLINK("./new_k5/query_cmdrels_weight_analyze/0.8_0.1_0.1/au_341584.xlsx","au_341584")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HYPERLINK("./new_k5/query_cmdrels_weight_analyze/0.8_0.1_0.1/au_346864.xlsx","au_346864")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HYPERLINK("./new_k5/query_cmdrels_weight_analyze/0.8_0.1_0.1/au_351765.xlsx","au_351765")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HYPERLINK("./new_k5/query_cmdrels_weight_analyze/0.8_0.1_0.1/au_35922.xlsx","au_35922")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HYPERLINK("./new_k5/query_cmdrels_weight_analyze/0.8_0.1_0.1/au_359856.xlsx","au_359856")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HYPERLINK("./new_k5/query_cmdrels_weight_analyze/0.8_0.1_0.1/au_360423.xlsx","au_360423")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HYPERLINK("./new_k5/query_cmdrels_weight_analyze/0.8_0.1_0.1/au_36287.xlsx","au_36287")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HYPERLINK("./new_k5/query_cmdrels_weight_analyze/0.8_0.1_0.1/au_366742.xlsx","au_366742")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HYPERLINK("./new_k5/query_cmdrels_weight_analyze/0.8_0.1_0.1/au_377937.xlsx","au_377937")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HYPERLINK("./new_k5/query_cmdrels_weight_analyze/0.8_0.1_0.1/au_383997.xlsx","au_383997")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HYPERLINK("./new_k5/query_cmdrels_weight_analyze/0.8_0.1_0.1/au_3883.xlsx","au_3883")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HYPERLINK("./new_k5/query_cmdrels_weight_analyze/0.8_0.1_0.1/au_396883.xlsx","au_396883")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HYPERLINK("./new_k5/query_cmdrels_weight_analyze/0.8_0.1_0.1/au_39760.xlsx","au_39760")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HYPERLINK("./new_k5/query_cmdrels_weight_analyze/0.8_0.1_0.1/au_398818.xlsx","au_398818")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HYPERLINK("./new_k5/query_cmdrels_weight_analyze/0.8_0.1_0.1/au_400807.xlsx","au_400807")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HYPERLINK("./new_k5/query_cmdrels_weight_analyze/0.8_0.1_0.1/au_408611.xlsx","au_408611")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HYPERLINK("./new_k5/query_cmdrels_weight_analyze/0.8_0.1_0.1/au_414737.xlsx","au_414737")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HYPERLINK("./new_k5/query_cmdrels_weight_analyze/0.8_0.1_0.1/au_420722.xlsx","au_420722")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HYPERLINK("./new_k5/query_cmdrels_weight_analyze/0.8_0.1_0.1/au_423942.xlsx","au_423942")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HYPERLINK("./new_k5/query_cmdrels_weight_analyze/0.8_0.1_0.1/au_430382.xlsx","au_430382")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HYPERLINK("./new_k5/query_cmdrels_weight_analyze/0.8_0.1_0.1/au_432836.xlsx","au_432836")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HYPERLINK("./new_k5/query_cmdrels_weight_analyze/0.8_0.1_0.1/au_440326.xlsx","au_440326")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HYPERLINK("./new_k5/query_cmdrels_weight_analyze/0.8_0.1_0.1/au_442914.xlsx","au_442914")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HYPERLINK("./new_k5/query_cmdrels_weight_analyze/0.8_0.1_0.1/au_443227.xlsx","au_443227")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HYPERLINK("./new_k5/query_cmdrels_weight_analyze/0.8_0.1_0.1/au_44534.xlsx","au_44534")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HYPERLINK("./new_k5/query_cmdrels_weight_analyze/0.8_0.1_0.1/au_451805.xlsx","au_451805")</f>
        <v>au_451805</v>
      </c>
      <c r="B133">
        <v>1</v>
      </c>
      <c r="C133">
        <v>0</v>
      </c>
      <c r="D133">
        <v>1</v>
      </c>
      <c r="E133">
        <v>0.33333333333333331</v>
      </c>
      <c r="F133">
        <v>1</v>
      </c>
      <c r="G133">
        <v>0.33333333333333331</v>
      </c>
    </row>
    <row r="134" spans="1:7" x14ac:dyDescent="0.15">
      <c r="A134" t="str">
        <f>HYPERLINK("./new_k5/query_cmdrels_weight_analyze/0.8_0.1_0.1/au_464264.xlsx","au_464264")</f>
        <v>au_464264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0.25</v>
      </c>
    </row>
    <row r="135" spans="1:7" x14ac:dyDescent="0.15">
      <c r="A135" t="str">
        <f>HYPERLINK("./new_k5/query_cmdrels_weight_analyze/0.8_0.1_0.1/au_468808.xlsx","au_468808")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HYPERLINK("./new_k5/query_cmdrels_weight_analyze/0.8_0.1_0.1/au_469143.xlsx","au_469143")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HYPERLINK("./new_k5/query_cmdrels_weight_analyze/0.8_0.1_0.1/au_470237.xlsx","au_470237")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HYPERLINK("./new_k5/query_cmdrels_weight_analyze/0.8_0.1_0.1/au_473037.xlsx","au_473037")</f>
        <v>au_473037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0.2</v>
      </c>
    </row>
    <row r="139" spans="1:7" x14ac:dyDescent="0.15">
      <c r="A139" t="str">
        <f>HYPERLINK("./new_k5/query_cmdrels_weight_analyze/0.8_0.1_0.1/au_48362.xlsx","au_48362")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HYPERLINK("./new_k5/query_cmdrels_weight_analyze/0.8_0.1_0.1/au_488435.xlsx","au_488435")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HYPERLINK("./new_k5/query_cmdrels_weight_analyze/0.8_0.1_0.1/au_493826.xlsx","au_493826")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HYPERLINK("./new_k5/query_cmdrels_weight_analyze/0.8_0.1_0.1/au_502110.xlsx","au_502110")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HYPERLINK("./new_k5/query_cmdrels_weight_analyze/0.8_0.1_0.1/au_50344.xlsx","au_50344")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HYPERLINK("./new_k5/query_cmdrels_weight_analyze/0.8_0.1_0.1/au_511467.xlsx","au_511467")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HYPERLINK("./new_k5/query_cmdrels_weight_analyze/0.8_0.1_0.1/au_513046.xlsx","au_513046")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HYPERLINK("./new_k5/query_cmdrels_weight_analyze/0.8_0.1_0.1/au_517354.xlsx","au_517354")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HYPERLINK("./new_k5/query_cmdrels_weight_analyze/0.8_0.1_0.1/au_522431.xlsx","au_522431")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HYPERLINK("./new_k5/query_cmdrels_weight_analyze/0.8_0.1_0.1/au_52773.xlsx","au_52773")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</v>
      </c>
    </row>
    <row r="149" spans="1:7" x14ac:dyDescent="0.15">
      <c r="A149" t="str">
        <f>HYPERLINK("./new_k5/query_cmdrels_weight_analyze/0.8_0.1_0.1/au_528411.xlsx","au_528411")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HYPERLINK("./new_k5/query_cmdrels_weight_analyze/0.8_0.1_0.1/au_53263.xlsx","au_53263")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HYPERLINK("./new_k5/query_cmdrels_weight_analyze/0.8_0.1_0.1/au_53444.xlsx","au_53444")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15">
      <c r="A152" t="str">
        <f>HYPERLINK("./new_k5/query_cmdrels_weight_analyze/0.8_0.1_0.1/au_538208.xlsx","au_538208")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HYPERLINK("./new_k5/query_cmdrels_weight_analyze/0.8_0.1_0.1/au_53822.xlsx","au_53822")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HYPERLINK("./new_k5/query_cmdrels_weight_analyze/0.8_0.1_0.1/au_539243.xlsx","au_539243")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HYPERLINK("./new_k5/query_cmdrels_weight_analyze/0.8_0.1_0.1/au_558280.xlsx","au_558280")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HYPERLINK("./new_k5/query_cmdrels_weight_analyze/0.8_0.1_0.1/au_558669.xlsx","au_558669")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HYPERLINK("./new_k5/query_cmdrels_weight_analyze/0.8_0.1_0.1/au_55868.xlsx","au_55868")</f>
        <v>au_55868</v>
      </c>
      <c r="B157">
        <v>0</v>
      </c>
      <c r="C157">
        <v>1</v>
      </c>
      <c r="D157">
        <v>0.5</v>
      </c>
      <c r="E157">
        <v>1</v>
      </c>
      <c r="F157">
        <v>0.5</v>
      </c>
      <c r="G157">
        <v>1</v>
      </c>
    </row>
    <row r="158" spans="1:7" x14ac:dyDescent="0.15">
      <c r="A158" t="str">
        <f>HYPERLINK("./new_k5/query_cmdrels_weight_analyze/0.8_0.1_0.1/au_561.xlsx","au_561")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HYPERLINK("./new_k5/query_cmdrels_weight_analyze/0.8_0.1_0.1/au_564567.xlsx","au_564567")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HYPERLINK("./new_k5/query_cmdrels_weight_analyze/0.8_0.1_0.1/au_57994.xlsx","au_57994")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HYPERLINK("./new_k5/query_cmdrels_weight_analyze/0.8_0.1_0.1/au_589210.xlsx","au_589210")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HYPERLINK("./new_k5/query_cmdrels_weight_analyze/0.8_0.1_0.1/au_5911.xlsx","au_5911")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HYPERLINK("./new_k5/query_cmdrels_weight_analyze/0.8_0.1_0.1/au_59356.xlsx","au_59356")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HYPERLINK("./new_k5/query_cmdrels_weight_analyze/0.8_0.1_0.1/au_609850.xlsx","au_609850")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HYPERLINK("./new_k5/query_cmdrels_weight_analyze/0.8_0.1_0.1/au_61408.xlsx","au_61408")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HYPERLINK("./new_k5/query_cmdrels_weight_analyze/0.8_0.1_0.1/au_617850.xlsx","au_617850")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HYPERLINK("./new_k5/query_cmdrels_weight_analyze/0.8_0.1_0.1/au_62073.xlsx","au_62073")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HYPERLINK("./new_k5/query_cmdrels_weight_analyze/0.8_0.1_0.1/au_620930.xlsx","au_620930")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HYPERLINK("./new_k5/query_cmdrels_weight_analyze/0.8_0.1_0.1/au_62492.xlsx","au_62492")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HYPERLINK("./new_k5/query_cmdrels_weight_analyze/0.8_0.1_0.1/au_626078.xlsx","au_626078")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HYPERLINK("./new_k5/query_cmdrels_weight_analyze/0.8_0.1_0.1/au_636944.xlsx","au_636944")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HYPERLINK("./new_k5/query_cmdrels_weight_analyze/0.8_0.1_0.1/au_648603.xlsx","au_648603")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HYPERLINK("./new_k5/query_cmdrels_weight_analyze/0.8_0.1_0.1/au_65331.xlsx","au_65331")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HYPERLINK("./new_k5/query_cmdrels_weight_analyze/0.8_0.1_0.1/au_66000.xlsx","au_66000")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HYPERLINK("./new_k5/query_cmdrels_weight_analyze/0.8_0.1_0.1/au_660846.xlsx","au_660846")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HYPERLINK("./new_k5/query_cmdrels_weight_analyze/0.8_0.1_0.1/au_662935.xlsx","au_662935")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HYPERLINK("./new_k5/query_cmdrels_weight_analyze/0.8_0.1_0.1/au_67663.xlsx","au_67663")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HYPERLINK("./new_k5/query_cmdrels_weight_analyze/0.8_0.1_0.1/au_68028.xlsx","au_68028")</f>
        <v>au_68028</v>
      </c>
      <c r="B178">
        <v>1</v>
      </c>
      <c r="C178">
        <v>0</v>
      </c>
      <c r="D178">
        <v>1</v>
      </c>
      <c r="E178">
        <v>0.5</v>
      </c>
      <c r="F178">
        <v>1</v>
      </c>
      <c r="G178">
        <v>0.5</v>
      </c>
    </row>
    <row r="179" spans="1:7" x14ac:dyDescent="0.15">
      <c r="A179" t="str">
        <f>HYPERLINK("./new_k5/query_cmdrels_weight_analyze/0.8_0.1_0.1/au_681312.xlsx","au_681312")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HYPERLINK("./new_k5/query_cmdrels_weight_analyze/0.8_0.1_0.1/au_686239.xlsx","au_686239")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HYPERLINK("./new_k5/query_cmdrels_weight_analyze/0.8_0.1_0.1/au_68809.xlsx","au_68809")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HYPERLINK("./new_k5/query_cmdrels_weight_analyze/0.8_0.1_0.1/au_69556.xlsx","au_69556")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HYPERLINK("./new_k5/query_cmdrels_weight_analyze/0.8_0.1_0.1/au_698993.xlsx","au_698993")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HYPERLINK("./new_k5/query_cmdrels_weight_analyze/0.8_0.1_0.1/au_707881.xlsx","au_707881")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HYPERLINK("./new_k5/query_cmdrels_weight_analyze/0.8_0.1_0.1/au_709594.xlsx","au_709594")</f>
        <v>au_709594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</row>
    <row r="186" spans="1:7" x14ac:dyDescent="0.15">
      <c r="A186" t="str">
        <f>HYPERLINK("./new_k5/query_cmdrels_weight_analyze/0.8_0.1_0.1/au_71309.xlsx","au_71309")</f>
        <v>au_71309</v>
      </c>
      <c r="B186">
        <v>1</v>
      </c>
      <c r="C186">
        <v>0</v>
      </c>
      <c r="D186">
        <v>1</v>
      </c>
      <c r="E186">
        <v>0.5</v>
      </c>
      <c r="F186">
        <v>1</v>
      </c>
      <c r="G186">
        <v>0.5</v>
      </c>
    </row>
    <row r="187" spans="1:7" x14ac:dyDescent="0.15">
      <c r="A187" t="str">
        <f>HYPERLINK("./new_k5/query_cmdrels_weight_analyze/0.8_0.1_0.1/au_7138.xlsx","au_7138")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HYPERLINK("./new_k5/query_cmdrels_weight_analyze/0.8_0.1_0.1/au_72549.xlsx","au_72549")</f>
        <v>au_72549</v>
      </c>
      <c r="B188">
        <v>0</v>
      </c>
      <c r="C188">
        <v>0</v>
      </c>
      <c r="D188">
        <v>0</v>
      </c>
      <c r="E188">
        <v>0.5</v>
      </c>
      <c r="F188">
        <v>0</v>
      </c>
      <c r="G188">
        <v>0.5</v>
      </c>
    </row>
    <row r="189" spans="1:7" x14ac:dyDescent="0.15">
      <c r="A189" t="str">
        <f>HYPERLINK("./new_k5/query_cmdrels_weight_analyze/0.8_0.1_0.1/au_740805.xlsx","au_740805")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HYPERLINK("./new_k5/query_cmdrels_weight_analyze/0.8_0.1_0.1/au_760796.xlsx","au_760796")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HYPERLINK("./new_k5/query_cmdrels_weight_analyze/0.8_0.1_0.1/au_762846.xlsx","au_762846")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HYPERLINK("./new_k5/query_cmdrels_weight_analyze/0.8_0.1_0.1/au_767786.xlsx","au_767786")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HYPERLINK("./new_k5/query_cmdrels_weight_analyze/0.8_0.1_0.1/au_778906.xlsx","au_778906")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HYPERLINK("./new_k5/query_cmdrels_weight_analyze/0.8_0.1_0.1/au_818929.xlsx","au_818929")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HYPERLINK("./new_k5/query_cmdrels_weight_analyze/0.8_0.1_0.1/au_844876.xlsx","au_844876")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HYPERLINK("./new_k5/query_cmdrels_weight_analyze/0.8_0.1_0.1/au_85318.xlsx","au_85318")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HYPERLINK("./new_k5/query_cmdrels_weight_analyze/0.8_0.1_0.1/au_854332.xlsx","au_854332")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HYPERLINK("./new_k5/query_cmdrels_weight_analyze/0.8_0.1_0.1/au_854373.xlsx","au_854373")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HYPERLINK("./new_k5/query_cmdrels_weight_analyze/0.8_0.1_0.1/au_86843.xlsx","au_86843")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HYPERLINK("./new_k5/query_cmdrels_weight_analyze/0.8_0.1_0.1/au_88108.xlsx","au_88108")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0.25</v>
      </c>
    </row>
    <row r="201" spans="1:7" x14ac:dyDescent="0.15">
      <c r="A201" t="str">
        <f>HYPERLINK("./new_k5/query_cmdrels_weight_analyze/0.8_0.1_0.1/au_90214.xlsx","au_90214")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HYPERLINK("./new_k5/query_cmdrels_weight_analyze/0.8_0.1_0.1/au_90339.xlsx","au_90339")</f>
        <v>au_90339</v>
      </c>
      <c r="B202">
        <v>0</v>
      </c>
      <c r="C202">
        <v>0</v>
      </c>
      <c r="D202">
        <v>0.33333333333333331</v>
      </c>
      <c r="E202">
        <v>0.33333333333333331</v>
      </c>
      <c r="F202">
        <v>0.33333333333333331</v>
      </c>
      <c r="G202">
        <v>0.33333333333333331</v>
      </c>
    </row>
    <row r="203" spans="1:7" x14ac:dyDescent="0.15">
      <c r="A203" t="str">
        <f>HYPERLINK("./new_k5/query_cmdrels_weight_analyze/0.8_0.1_0.1/au_91286.xlsx","au_91286")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HYPERLINK("./new_k5/query_cmdrels_weight_analyze/0.8_0.1_0.1/au_9135.xlsx","au_9135")</f>
        <v>au_9135</v>
      </c>
      <c r="B204">
        <v>1</v>
      </c>
      <c r="C204">
        <v>0</v>
      </c>
      <c r="D204">
        <v>1</v>
      </c>
      <c r="E204">
        <v>0.5</v>
      </c>
      <c r="F204">
        <v>1</v>
      </c>
      <c r="G204">
        <v>0.5</v>
      </c>
    </row>
    <row r="205" spans="1:7" x14ac:dyDescent="0.15">
      <c r="A205" t="str">
        <f>HYPERLINK("./new_k5/query_cmdrels_weight_analyze/0.8_0.1_0.1/au_935569.xlsx","au_935569")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HYPERLINK("./new_k5/query_cmdrels_weight_analyze/0.8_0.1_0.1/au_97936.xlsx","au_97936")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HYPERLINK("./new_k5/query_cmdrels_weight_analyze/0.8_0.1_0.1/so_10235778.xlsx","so_10235778")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HYPERLINK("./new_k5/query_cmdrels_weight_analyze/0.8_0.1_0.1/so_1045910.xlsx","so_1045910")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HYPERLINK("./new_k5/query_cmdrels_weight_analyze/0.8_0.1_0.1/so_10557360.xlsx","so_10557360")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</v>
      </c>
      <c r="G209">
        <v>0.33333333333333331</v>
      </c>
    </row>
    <row r="210" spans="1:7" x14ac:dyDescent="0.15">
      <c r="A210" t="str">
        <f>HYPERLINK("./new_k5/query_cmdrels_weight_analyze/0.8_0.1_0.1/so_1058047.xlsx","so_1058047")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HYPERLINK("./new_k5/query_cmdrels_weight_analyze/0.8_0.1_0.1/so_10829402.xlsx","so_10829402")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HYPERLINK("./new_k5/query_cmdrels_weight_analyze/0.8_0.1_0.1/so_1088098.xlsx","so_1088098")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HYPERLINK("./new_k5/query_cmdrels_weight_analyze/0.8_0.1_0.1/so_10990949.xlsx","so_10990949")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HYPERLINK("./new_k5/query_cmdrels_weight_analyze/0.8_0.1_0.1/so_11211705.xlsx","so_11211705")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HYPERLINK("./new_k5/query_cmdrels_weight_analyze/0.8_0.1_0.1/so_112932.xlsx","so_112932")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HYPERLINK("./new_k5/query_cmdrels_weight_analyze/0.8_0.1_0.1/so_11392189.xlsx","so_11392189")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0.25</v>
      </c>
    </row>
    <row r="217" spans="1:7" x14ac:dyDescent="0.15">
      <c r="A217" t="str">
        <f>HYPERLINK("./new_k5/query_cmdrels_weight_analyze/0.8_0.1_0.1/so_1183183.xlsx","so_1183183")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HYPERLINK("./new_k5/query_cmdrels_weight_analyze/0.8_0.1_0.1/so_1194882.xlsx","so_1194882")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HYPERLINK("./new_k5/query_cmdrels_weight_analyze/0.8_0.1_0.1/so_12120935.xlsx","so_12120935")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HYPERLINK("./new_k5/query_cmdrels_weight_analyze/0.8_0.1_0.1/so_12313384.xlsx","so_12313384")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HYPERLINK("./new_k5/query_cmdrels_weight_analyze/0.8_0.1_0.1/so_12392598.xlsx","so_12392598")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HYPERLINK("./new_k5/query_cmdrels_weight_analyze/0.8_0.1_0.1/so_1241801.xlsx","so_1241801")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HYPERLINK("./new_k5/query_cmdrels_weight_analyze/0.8_0.1_0.1/so_12522269.xlsx","so_12522269")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HYPERLINK("./new_k5/query_cmdrels_weight_analyze/0.8_0.1_0.1/so_1293907.xlsx","so_1293907")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HYPERLINK("./new_k5/query_cmdrels_weight_analyze/0.8_0.1_0.1/so_13428910.xlsx","so_13428910")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HYPERLINK("./new_k5/query_cmdrels_weight_analyze/0.8_0.1_0.1/so_135688.xlsx","so_135688")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HYPERLINK("./new_k5/query_cmdrels_weight_analyze/0.8_0.1_0.1/so_13778273.xlsx","so_13778273")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HYPERLINK("./new_k5/query_cmdrels_weight_analyze/0.8_0.1_0.1/so_1405611.xlsx","so_1405611")</f>
        <v>so_1405611</v>
      </c>
      <c r="B228">
        <v>1</v>
      </c>
      <c r="C228">
        <v>0</v>
      </c>
      <c r="D228">
        <v>1</v>
      </c>
      <c r="E228">
        <v>0.33333333333333331</v>
      </c>
      <c r="F228">
        <v>1</v>
      </c>
      <c r="G228">
        <v>0.33333333333333331</v>
      </c>
    </row>
    <row r="229" spans="1:7" x14ac:dyDescent="0.15">
      <c r="A229" t="str">
        <f>HYPERLINK("./new_k5/query_cmdrels_weight_analyze/0.8_0.1_0.1/so_14300794.xlsx","so_14300794")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HYPERLINK("./new_k5/query_cmdrels_weight_analyze/0.8_0.1_0.1/so_143791.xlsx","so_143791")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HYPERLINK("./new_k5/query_cmdrels_weight_analyze/0.8_0.1_0.1/so_14750650.xlsx","so_14750650")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HYPERLINK("./new_k5/query_cmdrels_weight_analyze/0.8_0.1_0.1/so_14978411.xlsx","so_14978411")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HYPERLINK("./new_k5/query_cmdrels_weight_analyze/0.8_0.1_0.1/so_15236308.xlsx","so_15236308")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HYPERLINK("./new_k5/query_cmdrels_weight_analyze/0.8_0.1_0.1/so_15286947.xlsx","so_15286947")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HYPERLINK("./new_k5/query_cmdrels_weight_analyze/0.8_0.1_0.1/so_15402770.xlsx","so_15402770")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HYPERLINK("./new_k5/query_cmdrels_weight_analyze/0.8_0.1_0.1/so_1570262.xlsx","so_1570262")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HYPERLINK("./new_k5/query_cmdrels_weight_analyze/0.8_0.1_0.1/so_1583219.xlsx","so_1583219")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HYPERLINK("./new_k5/query_cmdrels_weight_analyze/0.8_0.1_0.1/so_15872543.xlsx","so_15872543")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HYPERLINK("./new_k5/query_cmdrels_weight_analyze/0.8_0.1_0.1/so_16038087.xlsx","so_16038087")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HYPERLINK("./new_k5/query_cmdrels_weight_analyze/0.8_0.1_0.1/so_16212656.xlsx","so_16212656")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HYPERLINK("./new_k5/query_cmdrels_weight_analyze/0.8_0.1_0.1/so_16575419.xlsx","so_16575419")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HYPERLINK("./new_k5/query_cmdrels_weight_analyze/0.8_0.1_0.1/so_17582768.xlsx","so_17582768")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HYPERLINK("./new_k5/query_cmdrels_weight_analyze/0.8_0.1_0.1/so_17607612.xlsx","so_17607612")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HYPERLINK("./new_k5/query_cmdrels_weight_analyze/0.8_0.1_0.1/so_17829785.xlsx","so_17829785")</f>
        <v>so_17829785</v>
      </c>
      <c r="B244">
        <v>1</v>
      </c>
      <c r="C244">
        <v>0</v>
      </c>
      <c r="D244">
        <v>1</v>
      </c>
      <c r="E244">
        <v>0.5</v>
      </c>
      <c r="F244">
        <v>1</v>
      </c>
      <c r="G244">
        <v>0.5</v>
      </c>
    </row>
    <row r="245" spans="1:7" x14ac:dyDescent="0.15">
      <c r="A245" t="str">
        <f>HYPERLINK("./new_k5/query_cmdrels_weight_analyze/0.8_0.1_0.1/so_1839841.xlsx","so_1839841")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HYPERLINK("./new_k5/query_cmdrels_weight_analyze/0.8_0.1_0.1/so_18468716.xlsx","so_18468716")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HYPERLINK("./new_k5/query_cmdrels_weight_analyze/0.8_0.1_0.1/so_19196105.xlsx","so_19196105")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HYPERLINK("./new_k5/query_cmdrels_weight_analyze/0.8_0.1_0.1/so_19482123.xlsx","so_19482123")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HYPERLINK("./new_k5/query_cmdrels_weight_analyze/0.8_0.1_0.1/so_1975849.xlsx","so_1975849")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HYPERLINK("./new_k5/query_cmdrels_weight_analyze/0.8_0.1_0.1/so_212528.xlsx","so_212528")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HYPERLINK("./new_k5/query_cmdrels_weight_analyze/0.8_0.1_0.1/so_21620406.xlsx","so_21620406")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0.25</v>
      </c>
    </row>
    <row r="252" spans="1:7" x14ac:dyDescent="0.15">
      <c r="A252" t="str">
        <f>HYPERLINK("./new_k5/query_cmdrels_weight_analyze/0.8_0.1_0.1/so_23509348.xlsx","so_23509348")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HYPERLINK("./new_k5/query_cmdrels_weight_analyze/0.8_0.1_0.1/so_24058544.xlsx","so_24058544")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HYPERLINK("./new_k5/query_cmdrels_weight_analyze/0.8_0.1_0.1/so_24283097.xlsx","so_24283097")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HYPERLINK("./new_k5/query_cmdrels_weight_analyze/0.8_0.1_0.1/so_26256279.xlsx","so_26256279")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HYPERLINK("./new_k5/query_cmdrels_weight_analyze/0.8_0.1_0.1/so_26331651.xlsx","so_26331651")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HYPERLINK("./new_k5/query_cmdrels_weight_analyze/0.8_0.1_0.1/so_26988262.xlsx","so_26988262")</f>
        <v>so_26988262</v>
      </c>
      <c r="B257">
        <v>0</v>
      </c>
      <c r="C257">
        <v>0</v>
      </c>
      <c r="D257">
        <v>0.5</v>
      </c>
      <c r="E257">
        <v>0.5</v>
      </c>
      <c r="F257">
        <v>0.5</v>
      </c>
      <c r="G257">
        <v>0.5</v>
      </c>
    </row>
    <row r="258" spans="1:7" x14ac:dyDescent="0.15">
      <c r="A258" t="str">
        <f>HYPERLINK("./new_k5/query_cmdrels_weight_analyze/0.8_0.1_0.1/so_27238411.xlsx","so_27238411")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HYPERLINK("./new_k5/query_cmdrels_weight_analyze/0.8_0.1_0.1/so_27943059.xlsx","so_27943059")</f>
        <v>so_27943059</v>
      </c>
      <c r="B259">
        <v>0</v>
      </c>
      <c r="C259">
        <v>0</v>
      </c>
      <c r="D259">
        <v>0.5</v>
      </c>
      <c r="E259">
        <v>0.5</v>
      </c>
      <c r="F259">
        <v>0.5</v>
      </c>
      <c r="G259">
        <v>0.5</v>
      </c>
    </row>
    <row r="260" spans="1:7" x14ac:dyDescent="0.15">
      <c r="A260" t="str">
        <f>HYPERLINK("./new_k5/query_cmdrels_weight_analyze/0.8_0.1_0.1/so_28869004.xlsx","so_28869004")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HYPERLINK("./new_k5/query_cmdrels_weight_analyze/0.8_0.1_0.1/so_2973624.xlsx","so_2973624")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HYPERLINK("./new_k5/query_cmdrels_weight_analyze/0.8_0.1_0.1/so_30177455.xlsx","so_30177455")</f>
        <v>so_30177455</v>
      </c>
      <c r="B262">
        <v>0</v>
      </c>
      <c r="C262">
        <v>0</v>
      </c>
      <c r="D262">
        <v>0.5</v>
      </c>
      <c r="E262">
        <v>0</v>
      </c>
      <c r="F262">
        <v>0.5</v>
      </c>
      <c r="G262">
        <v>0.25</v>
      </c>
    </row>
    <row r="263" spans="1:7" x14ac:dyDescent="0.15">
      <c r="A263" t="str">
        <f>HYPERLINK("./new_k5/query_cmdrels_weight_analyze/0.8_0.1_0.1/so_30251889.xlsx","so_30251889")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HYPERLINK("./new_k5/query_cmdrels_weight_analyze/0.8_0.1_0.1/so_305035.xlsx","so_305035")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HYPERLINK("./new_k5/query_cmdrels_weight_analyze/0.8_0.1_0.1/so_36249744.xlsx","so_36249744")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HYPERLINK("./new_k5/query_cmdrels_weight_analyze/0.8_0.1_0.1/so_3643848.xlsx","so_3643848")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HYPERLINK("./new_k5/query_cmdrels_weight_analyze/0.8_0.1_0.1/so_3667329.xlsx","so_3667329")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HYPERLINK("./new_k5/query_cmdrels_weight_analyze/0.8_0.1_0.1/so_369758.xlsx","so_369758")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HYPERLINK("./new_k5/query_cmdrels_weight_analyze/0.8_0.1_0.1/so_3756323.xlsx","so_3756323")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HYPERLINK("./new_k5/query_cmdrels_weight_analyze/0.8_0.1_0.1/so_3767267.xlsx","so_3767267")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HYPERLINK("./new_k5/query_cmdrels_weight_analyze/0.8_0.1_0.1/so_3833578.xlsx","so_3833578")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HYPERLINK("./new_k5/query_cmdrels_weight_analyze/0.8_0.1_0.1/so_3891076.xlsx","so_3891076")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HYPERLINK("./new_k5/query_cmdrels_weight_analyze/0.8_0.1_0.1/so_3963085.xlsx","so_3963085")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HYPERLINK("./new_k5/query_cmdrels_weight_analyze/0.8_0.1_0.1/so_4325216.xlsx","so_4325216")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HYPERLINK("./new_k5/query_cmdrels_weight_analyze/0.8_0.1_0.1/so_448005.xlsx","so_448005")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HYPERLINK("./new_k5/query_cmdrels_weight_analyze/0.8_0.1_0.1/so_4921879.xlsx","so_4921879")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HYPERLINK("./new_k5/query_cmdrels_weight_analyze/0.8_0.1_0.1/so_4922943.xlsx","so_4922943")</f>
        <v>so_4922943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</row>
    <row r="278" spans="1:7" x14ac:dyDescent="0.15">
      <c r="A278" t="str">
        <f>HYPERLINK("./new_k5/query_cmdrels_weight_analyze/0.8_0.1_0.1/so_5119946.xlsx","so_5119946")</f>
        <v>so_5119946</v>
      </c>
      <c r="B278">
        <v>1</v>
      </c>
      <c r="C278">
        <v>0</v>
      </c>
      <c r="D278">
        <v>1</v>
      </c>
      <c r="E278">
        <v>0.33333333333333331</v>
      </c>
      <c r="F278">
        <v>1</v>
      </c>
      <c r="G278">
        <v>0.33333333333333331</v>
      </c>
    </row>
    <row r="279" spans="1:7" x14ac:dyDescent="0.15">
      <c r="A279" t="str">
        <f>HYPERLINK("./new_k5/query_cmdrels_weight_analyze/0.8_0.1_0.1/so_5164985.xlsx","so_5164985")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HYPERLINK("./new_k5/query_cmdrels_weight_analyze/0.8_0.1_0.1/so_5306153.xlsx","so_5306153")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HYPERLINK("./new_k5/query_cmdrels_weight_analyze/0.8_0.1_0.1/so_5566310.xlsx","so_5566310")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HYPERLINK("./new_k5/query_cmdrels_weight_analyze/0.8_0.1_0.1/so_5927369.xlsx","so_5927369")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HYPERLINK("./new_k5/query_cmdrels_weight_analyze/0.8_0.1_0.1/so_5947742.xlsx","so_5947742")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HYPERLINK("./new_k5/query_cmdrels_weight_analyze/0.8_0.1_0.1/so_614795.xlsx","so_614795")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HYPERLINK("./new_k5/query_cmdrels_weight_analyze/0.8_0.1_0.1/so_6207573.xlsx","so_6207573")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HYPERLINK("./new_k5/query_cmdrels_weight_analyze/0.8_0.1_0.1/so_6283167.xlsx","so_6283167")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HYPERLINK("./new_k5/query_cmdrels_weight_analyze/0.8_0.1_0.1/so_6329505.xlsx","so_6329505")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HYPERLINK("./new_k5/query_cmdrels_weight_analyze/0.8_0.1_0.1/so_6423532.xlsx","so_6423532")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HYPERLINK("./new_k5/query_cmdrels_weight_analyze/0.8_0.1_0.1/so_669438.xlsx","so_669438")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HYPERLINK("./new_k5/query_cmdrels_weight_analyze/0.8_0.1_0.1/so_7052875.xlsx","so_7052875")</f>
        <v>so_7052875</v>
      </c>
      <c r="B290">
        <v>1</v>
      </c>
      <c r="C290">
        <v>0</v>
      </c>
      <c r="D290">
        <v>1</v>
      </c>
      <c r="E290">
        <v>0.33333333333333331</v>
      </c>
      <c r="F290">
        <v>1</v>
      </c>
      <c r="G290">
        <v>0.33333333333333331</v>
      </c>
    </row>
    <row r="291" spans="1:7" x14ac:dyDescent="0.15">
      <c r="A291" t="str">
        <f>HYPERLINK("./new_k5/query_cmdrels_weight_analyze/0.8_0.1_0.1/so_7221757.xlsx","so_7221757")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HYPERLINK("./new_k5/query_cmdrels_weight_analyze/0.8_0.1_0.1/so_750604.xlsx","so_750604")</f>
        <v>so_750604</v>
      </c>
      <c r="B292">
        <v>0</v>
      </c>
      <c r="C292">
        <v>0</v>
      </c>
      <c r="D292">
        <v>0.33333333333333331</v>
      </c>
      <c r="E292">
        <v>0.33333333333333331</v>
      </c>
      <c r="F292">
        <v>0.33333333333333331</v>
      </c>
      <c r="G292">
        <v>0.33333333333333331</v>
      </c>
    </row>
    <row r="293" spans="1:7" x14ac:dyDescent="0.15">
      <c r="A293" t="str">
        <f>HYPERLINK("./new_k5/query_cmdrels_weight_analyze/0.8_0.1_0.1/so_7575267.xlsx","so_7575267")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HYPERLINK("./new_k5/query_cmdrels_weight_analyze/0.8_0.1_0.1/so_7698488.xlsx","so_7698488")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15">
      <c r="A295" t="str">
        <f>HYPERLINK("./new_k5/query_cmdrels_weight_analyze/0.8_0.1_0.1/so_801095.xlsx","so_801095")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HYPERLINK("./new_k5/query_cmdrels_weight_analyze/0.8_0.1_0.1/so_8249705.xlsx","so_8249705")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HYPERLINK("./new_k5/query_cmdrels_weight_analyze/0.8_0.1_0.1/so_8423541.xlsx","so_8423541")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HYPERLINK("./new_k5/query_cmdrels_weight_analyze/0.8_0.1_0.1/so_8654051.xlsx","so_8654051")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HYPERLINK("./new_k5/query_cmdrels_weight_analyze/0.8_0.1_0.1/so_890262.xlsx","so_890262")</f>
        <v>so_890262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0.5</v>
      </c>
    </row>
    <row r="300" spans="1:7" x14ac:dyDescent="0.15">
      <c r="A300" t="str">
        <f>HYPERLINK("./new_k5/query_cmdrels_weight_analyze/0.8_0.1_0.1/so_893585.xlsx","so_893585")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HYPERLINK("./new_k5/query_cmdrels_weight_analyze/0.8_0.1_0.1/so_9223460.xlsx","so_9223460")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HYPERLINK("./new_k5/query_cmdrels_weight_analyze/0.8_0.1_0.1/so_9245638.xlsx","so_9245638")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HYPERLINK("./new_k5/query_cmdrels_weight_analyze/0.8_0.1_0.1/so_9304953.xlsx","so_9304953")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HYPERLINK("./new_k5/query_cmdrels_weight_analyze/0.8_0.1_0.1/so_9361816.xlsx","so_9361816")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HYPERLINK("./new_k5/query_cmdrels_weight_analyze/0.8_0.1_0.1/su_116617.xlsx","su_116617")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HYPERLINK("./new_k5/query_cmdrels_weight_analyze/0.8_0.1_0.1/su_120045.xlsx","su_120045")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HYPERLINK("./new_k5/query_cmdrels_weight_analyze/0.8_0.1_0.1/su_127863.xlsx","su_127863")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HYPERLINK("./new_k5/query_cmdrels_weight_analyze/0.8_0.1_0.1/su_135498.xlsx","su_135498")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HYPERLINK("./new_k5/query_cmdrels_weight_analyze/0.8_0.1_0.1/su_147027.xlsx","su_147027")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HYPERLINK("./new_k5/query_cmdrels_weight_analyze/0.8_0.1_0.1/su_151911.xlsx","su_151911")</f>
        <v>su_151911</v>
      </c>
      <c r="B310">
        <v>0</v>
      </c>
      <c r="C310">
        <v>0</v>
      </c>
      <c r="D310">
        <v>0</v>
      </c>
      <c r="E310">
        <v>0.33333333333333331</v>
      </c>
      <c r="F310">
        <v>0</v>
      </c>
      <c r="G310">
        <v>0.33333333333333331</v>
      </c>
    </row>
    <row r="311" spans="1:7" x14ac:dyDescent="0.15">
      <c r="A311" t="str">
        <f>HYPERLINK("./new_k5/query_cmdrels_weight_analyze/0.8_0.1_0.1/su_153415.xlsx","su_153415")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HYPERLINK("./new_k5/query_cmdrels_weight_analyze/0.8_0.1_0.1/su_156189.xlsx","su_156189")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HYPERLINK("./new_k5/query_cmdrels_weight_analyze/0.8_0.1_0.1/su_161531.xlsx","su_161531")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HYPERLINK("./new_k5/query_cmdrels_weight_analyze/0.8_0.1_0.1/su_204209.xlsx","su_204209")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HYPERLINK("./new_k5/query_cmdrels_weight_analyze/0.8_0.1_0.1/su_214390.xlsx","su_214390")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HYPERLINK("./new_k5/query_cmdrels_weight_analyze/0.8_0.1_0.1/su_215483.xlsx","su_215483")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HYPERLINK("./new_k5/query_cmdrels_weight_analyze/0.8_0.1_0.1/su_215504.xlsx","su_215504")</f>
        <v>su_215504</v>
      </c>
      <c r="B317">
        <v>0</v>
      </c>
      <c r="C317">
        <v>1</v>
      </c>
      <c r="D317">
        <v>0.5</v>
      </c>
      <c r="E317">
        <v>1</v>
      </c>
      <c r="F317">
        <v>0.5</v>
      </c>
      <c r="G317">
        <v>1</v>
      </c>
    </row>
    <row r="318" spans="1:7" x14ac:dyDescent="0.15">
      <c r="A318" t="str">
        <f>HYPERLINK("./new_k5/query_cmdrels_weight_analyze/0.8_0.1_0.1/su_227385.xlsx","su_227385")</f>
        <v>su_227385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0.5</v>
      </c>
    </row>
    <row r="319" spans="1:7" x14ac:dyDescent="0.15">
      <c r="A319" t="str">
        <f>HYPERLINK("./new_k5/query_cmdrels_weight_analyze/0.8_0.1_0.1/su_273254.xlsx","su_273254")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HYPERLINK("./new_k5/query_cmdrels_weight_analyze/0.8_0.1_0.1/su_294161.xlsx","su_294161")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HYPERLINK("./new_k5/query_cmdrels_weight_analyze/0.8_0.1_0.1/su_302396.xlsx","su_302396")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HYPERLINK("./new_k5/query_cmdrels_weight_analyze/0.8_0.1_0.1/su_303981.xlsx","su_303981")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HYPERLINK("./new_k5/query_cmdrels_weight_analyze/0.8_0.1_0.1/su_305128.xlsx","su_305128")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HYPERLINK("./new_k5/query_cmdrels_weight_analyze/0.8_0.1_0.1/su_31512.xlsx","su_31512")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HYPERLINK("./new_k5/query_cmdrels_weight_analyze/0.8_0.1_0.1/su_380520.xlsx","su_380520")</f>
        <v>su_380520</v>
      </c>
      <c r="B325">
        <v>1</v>
      </c>
      <c r="C325">
        <v>0</v>
      </c>
      <c r="D325">
        <v>1</v>
      </c>
      <c r="E325">
        <v>0.33333333333333331</v>
      </c>
      <c r="F325">
        <v>1</v>
      </c>
      <c r="G325">
        <v>0.33333333333333331</v>
      </c>
    </row>
    <row r="326" spans="1:7" x14ac:dyDescent="0.15">
      <c r="A326" t="str">
        <f>HYPERLINK("./new_k5/query_cmdrels_weight_analyze/0.8_0.1_0.1/su_38981.xlsx","su_38981")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HYPERLINK("./new_k5/query_cmdrels_weight_analyze/0.8_0.1_0.1/su_437330.xlsx","su_437330")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HYPERLINK("./new_k5/query_cmdrels_weight_analyze/0.8_0.1_0.1/su_441379.xlsx","su_441379")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HYPERLINK("./new_k5/query_cmdrels_weight_analyze/0.8_0.1_0.1/su_462788.xlsx","su_462788")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HYPERLINK("./new_k5/query_cmdrels_weight_analyze/0.8_0.1_0.1/su_626606.xlsx","su_626606")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HYPERLINK("./new_k5/query_cmdrels_weight_analyze/0.8_0.1_0.1/su_634469.xlsx","su_634469")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15">
      <c r="A332" t="str">
        <f>HYPERLINK("./new_k5/query_cmdrels_weight_analyze/0.8_0.1_0.1/su_638616.xlsx","su_638616")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HYPERLINK("./new_k5/query_cmdrels_weight_analyze/0.8_0.1_0.1/su_678113.xlsx","su_678113")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HYPERLINK("./new_k5/query_cmdrels_weight_analyze/0.8_0.1_0.1/su_686394.xlsx","su_686394")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HYPERLINK("./new_k5/query_cmdrels_weight_analyze/0.8_0.1_0.1/su_716795.xlsx","su_716795")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HYPERLINK("./new_k5/query_cmdrels_weight_analyze/0.8_0.1_0.1/su_758463.xlsx","su_758463")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HYPERLINK("./new_k5/query_cmdrels_weight_analyze/0.8_0.1_0.1/su_766437.xlsx","su_766437")</f>
        <v>su_766437</v>
      </c>
      <c r="B337">
        <v>0</v>
      </c>
      <c r="C337">
        <v>0</v>
      </c>
      <c r="D337">
        <v>0</v>
      </c>
      <c r="E337">
        <v>0.5</v>
      </c>
      <c r="F337">
        <v>0.25</v>
      </c>
      <c r="G337">
        <v>0.5</v>
      </c>
    </row>
    <row r="338" spans="1:7" x14ac:dyDescent="0.15">
      <c r="A338" t="str">
        <f>HYPERLINK("./new_k5/query_cmdrels_weight_analyze/0.8_0.1_0.1/su_904001.xlsx","su_904001")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HYPERLINK("./new_k5/query_cmdrels_weight_analyze/0.8_0.1_0.1/ul_100959.xlsx","ul_100959")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15">
      <c r="A340" t="str">
        <f>HYPERLINK("./new_k5/query_cmdrels_weight_analyze/0.8_0.1_0.1/ul_101073.xlsx","ul_101073")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HYPERLINK("./new_k5/query_cmdrels_weight_analyze/0.8_0.1_0.1/ul_101237.xlsx","ul_101237")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HYPERLINK("./new_k5/query_cmdrels_weight_analyze/0.8_0.1_0.1/ul_102752.xlsx","ul_102752")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HYPERLINK("./new_k5/query_cmdrels_weight_analyze/0.8_0.1_0.1/ul_108174.xlsx","ul_108174")</f>
        <v>ul_108174</v>
      </c>
      <c r="B343">
        <v>0</v>
      </c>
      <c r="C343">
        <v>0</v>
      </c>
      <c r="D343">
        <v>0.5</v>
      </c>
      <c r="E343">
        <v>0.33333333333333331</v>
      </c>
      <c r="F343">
        <v>0.5</v>
      </c>
      <c r="G343">
        <v>0.33333333333333331</v>
      </c>
    </row>
    <row r="344" spans="1:7" x14ac:dyDescent="0.15">
      <c r="A344" t="str">
        <f>HYPERLINK("./new_k5/query_cmdrels_weight_analyze/0.8_0.1_0.1/ul_109536.xlsx","ul_109536")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HYPERLINK("./new_k5/query_cmdrels_weight_analyze/0.8_0.1_0.1/ul_112050.xlsx","ul_112050")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HYPERLINK("./new_k5/query_cmdrels_weight_analyze/0.8_0.1_0.1/ul_116070.xlsx","ul_116070")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HYPERLINK("./new_k5/query_cmdrels_weight_analyze/0.8_0.1_0.1/ul_11851.xlsx","ul_11851")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HYPERLINK("./new_k5/query_cmdrels_weight_analyze/0.8_0.1_0.1/ul_119126.xlsx","ul_119126")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HYPERLINK("./new_k5/query_cmdrels_weight_analyze/0.8_0.1_0.1/ul_121718.xlsx","ul_121718")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HYPERLINK("./new_k5/query_cmdrels_weight_analyze/0.8_0.1_0.1/ul_12227.xlsx","ul_12227")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HYPERLINK("./new_k5/query_cmdrels_weight_analyze/0.8_0.1_0.1/ul_12453.xlsx","ul_12453")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HYPERLINK("./new_k5/query_cmdrels_weight_analyze/0.8_0.1_0.1/ul_12535.xlsx","ul_12535")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HYPERLINK("./new_k5/query_cmdrels_weight_analyze/0.8_0.1_0.1/ul_127066.xlsx","ul_127066")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HYPERLINK("./new_k5/query_cmdrels_weight_analyze/0.8_0.1_0.1/ul_128953.xlsx","ul_128953")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HYPERLINK("./new_k5/query_cmdrels_weight_analyze/0.8_0.1_0.1/ul_134829.xlsx","ul_134829")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HYPERLINK("./new_k5/query_cmdrels_weight_analyze/0.8_0.1_0.1/ul_136371.xlsx","ul_136371")</f>
        <v>ul_136371</v>
      </c>
      <c r="B356">
        <v>0</v>
      </c>
      <c r="C356">
        <v>0</v>
      </c>
      <c r="D356">
        <v>0</v>
      </c>
      <c r="E356">
        <v>0.33333333333333331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HYPERLINK("./new_k5/query_cmdrels_weight_analyze/0.8_0.1_0.1/ul_136884.xlsx","ul_136884")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HYPERLINK("./new_k5/query_cmdrels_weight_analyze/0.8_0.1_0.1/ul_138398.xlsx","ul_138398")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HYPERLINK("./new_k5/query_cmdrels_weight_analyze/0.8_0.1_0.1/ul_139271.xlsx","ul_139271")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HYPERLINK("./new_k5/query_cmdrels_weight_analyze/0.8_0.1_0.1/ul_140482.xlsx","ul_140482")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HYPERLINK("./new_k5/query_cmdrels_weight_analyze/0.8_0.1_0.1/ul_14191.xlsx","ul_14191")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HYPERLINK("./new_k5/query_cmdrels_weight_analyze/0.8_0.1_0.1/ul_145929.xlsx","ul_145929")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HYPERLINK("./new_k5/query_cmdrels_weight_analyze/0.8_0.1_0.1/ul_148985.xlsx","ul_148985")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HYPERLINK("./new_k5/query_cmdrels_weight_analyze/0.8_0.1_0.1/ul_15405.xlsx","ul_15405")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HYPERLINK("./new_k5/query_cmdrels_weight_analyze/0.8_0.1_0.1/ul_155551.xlsx","ul_155551")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HYPERLINK("./new_k5/query_cmdrels_weight_analyze/0.8_0.1_0.1/ul_159672.xlsx","ul_159672")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HYPERLINK("./new_k5/query_cmdrels_weight_analyze/0.8_0.1_0.1/ul_163845.xlsx","ul_163845")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HYPERLINK("./new_k5/query_cmdrels_weight_analyze/0.8_0.1_0.1/ul_16407.xlsx","ul_16407")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HYPERLINK("./new_k5/query_cmdrels_weight_analyze/0.8_0.1_0.1/ul_166558.xlsx","ul_166558")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HYPERLINK("./new_k5/query_cmdrels_weight_analyze/0.8_0.1_0.1/ul_171314.xlsx","ul_171314")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HYPERLINK("./new_k5/query_cmdrels_weight_analyze/0.8_0.1_0.1/ul_182032.xlsx","ul_182032")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HYPERLINK("./new_k5/query_cmdrels_weight_analyze/0.8_0.1_0.1/ul_19344.xlsx","ul_19344")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HYPERLINK("./new_k5/query_cmdrels_weight_analyze/0.8_0.1_0.1/ul_19369.xlsx","ul_19369")</f>
        <v>ul_19369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0.25</v>
      </c>
    </row>
    <row r="374" spans="1:7" x14ac:dyDescent="0.15">
      <c r="A374" t="str">
        <f>HYPERLINK("./new_k5/query_cmdrels_weight_analyze/0.8_0.1_0.1/ul_19485.xlsx","ul_19485")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HYPERLINK("./new_k5/query_cmdrels_weight_analyze/0.8_0.1_0.1/ul_20370.xlsx","ul_20370")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HYPERLINK("./new_k5/query_cmdrels_weight_analyze/0.8_0.1_0.1/ul_211817.xlsx","ul_211817")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HYPERLINK("./new_k5/query_cmdrels_weight_analyze/0.8_0.1_0.1/ul_212925.xlsx","ul_212925")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HYPERLINK("./new_k5/query_cmdrels_weight_analyze/0.8_0.1_0.1/ul_21471.xlsx","ul_21471")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HYPERLINK("./new_k5/query_cmdrels_weight_analyze/0.8_0.1_0.1/ul_22545.xlsx","ul_22545")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HYPERLINK("./new_k5/query_cmdrels_weight_analyze/0.8_0.1_0.1/ul_230481.xlsx","ul_230481")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HYPERLINK("./new_k5/query_cmdrels_weight_analyze/0.8_0.1_0.1/ul_230673.xlsx","ul_230673")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HYPERLINK("./new_k5/query_cmdrels_weight_analyze/0.8_0.1_0.1/ul_230800.xlsx","ul_230800")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HYPERLINK("./new_k5/query_cmdrels_weight_analyze/0.8_0.1_0.1/ul_232384.xlsx","ul_232384")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HYPERLINK("./new_k5/query_cmdrels_weight_analyze/0.8_0.1_0.1/ul_24441.xlsx","ul_24441")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HYPERLINK("./new_k5/query_cmdrels_weight_analyze/0.8_0.1_0.1/ul_246535.xlsx","ul_246535")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HYPERLINK("./new_k5/query_cmdrels_weight_analyze/0.8_0.1_0.1/ul_259791.xlsx","ul_259791")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HYPERLINK("./new_k5/query_cmdrels_weight_analyze/0.8_0.1_0.1/ul_273971.xlsx","ul_273971")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HYPERLINK("./new_k5/query_cmdrels_weight_analyze/0.8_0.1_0.1/ul_28553.xlsx","ul_28553")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HYPERLINK("./new_k5/query_cmdrels_weight_analyze/0.8_0.1_0.1/ul_288521.xlsx","ul_288521")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HYPERLINK("./new_k5/query_cmdrels_weight_analyze/0.8_0.1_0.1/ul_32290.xlsx","ul_32290")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HYPERLINK("./new_k5/query_cmdrels_weight_analyze/0.8_0.1_0.1/ul_328882.xlsx","ul_328882")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HYPERLINK("./new_k5/query_cmdrels_weight_analyze/0.8_0.1_0.1/ul_35131.xlsx","ul_35131")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HYPERLINK("./new_k5/query_cmdrels_weight_analyze/0.8_0.1_0.1/ul_35333.xlsx","ul_35333")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HYPERLINK("./new_k5/query_cmdrels_weight_analyze/0.8_0.1_0.1/ul_35711.xlsx","ul_35711")</f>
        <v>ul_35711</v>
      </c>
      <c r="B394">
        <v>1</v>
      </c>
      <c r="C394">
        <v>0</v>
      </c>
      <c r="D394">
        <v>1</v>
      </c>
      <c r="E394">
        <v>0.33333333333333331</v>
      </c>
      <c r="F394">
        <v>1</v>
      </c>
      <c r="G394">
        <v>0.33333333333333331</v>
      </c>
    </row>
    <row r="395" spans="1:7" x14ac:dyDescent="0.15">
      <c r="A395" t="str">
        <f>HYPERLINK("./new_k5/query_cmdrels_weight_analyze/0.8_0.1_0.1/ul_3575.xlsx","ul_3575")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HYPERLINK("./new_k5/query_cmdrels_weight_analyze/0.8_0.1_0.1/ul_35832.xlsx","ul_35832")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HYPERLINK("./new_k5/query_cmdrels_weight_analyze/0.8_0.1_0.1/ul_370318.xlsx","ul_370318")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HYPERLINK("./new_k5/query_cmdrels_weight_analyze/0.8_0.1_0.1/ul_37329.xlsx","ul_37329")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HYPERLINK("./new_k5/query_cmdrels_weight_analyze/0.8_0.1_0.1/ul_38209.xlsx","ul_38209")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HYPERLINK("./new_k5/query_cmdrels_weight_analyze/0.8_0.1_0.1/ul_41246.xlsx","ul_41246")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HYPERLINK("./new_k5/query_cmdrels_weight_analyze/0.8_0.1_0.1/ul_41362.xlsx","ul_41362")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0.25</v>
      </c>
    </row>
    <row r="402" spans="1:7" x14ac:dyDescent="0.15">
      <c r="A402" t="str">
        <f>HYPERLINK("./new_k5/query_cmdrels_weight_analyze/0.8_0.1_0.1/ul_48200.xlsx","ul_48200")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HYPERLINK("./new_k5/query_cmdrels_weight_analyze/0.8_0.1_0.1/ul_50098.xlsx","ul_50098")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HYPERLINK("./new_k5/query_cmdrels_weight_analyze/0.8_0.1_0.1/ul_50785.xlsx","ul_50785")</f>
        <v>ul_50785</v>
      </c>
      <c r="B404">
        <v>1</v>
      </c>
      <c r="C404">
        <v>0</v>
      </c>
      <c r="D404">
        <v>1</v>
      </c>
      <c r="E404">
        <v>0.5</v>
      </c>
      <c r="F404">
        <v>1</v>
      </c>
      <c r="G404">
        <v>0.5</v>
      </c>
    </row>
    <row r="405" spans="1:7" x14ac:dyDescent="0.15">
      <c r="A405" t="str">
        <f>HYPERLINK("./new_k5/query_cmdrels_weight_analyze/0.8_0.1_0.1/ul_5085.xlsx","ul_5085")</f>
        <v>ul_5085</v>
      </c>
      <c r="B405">
        <v>0</v>
      </c>
      <c r="C405">
        <v>0</v>
      </c>
      <c r="D405">
        <v>0.5</v>
      </c>
      <c r="E405">
        <v>0.5</v>
      </c>
      <c r="F405">
        <v>0.5</v>
      </c>
      <c r="G405">
        <v>0.5</v>
      </c>
    </row>
    <row r="406" spans="1:7" x14ac:dyDescent="0.15">
      <c r="A406" t="str">
        <f>HYPERLINK("./new_k5/query_cmdrels_weight_analyze/0.8_0.1_0.1/ul_53737.xlsx","ul_53737")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HYPERLINK("./new_k5/query_cmdrels_weight_analyze/0.8_0.1_0.1/ul_55125.xlsx","ul_55125")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HYPERLINK("./new_k5/query_cmdrels_weight_analyze/0.8_0.1_0.1/ul_56453.xlsx","ul_56453")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HYPERLINK("./new_k5/query_cmdrels_weight_analyze/0.8_0.1_0.1/ul_63648.xlsx","ul_63648")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HYPERLINK("./new_k5/query_cmdrels_weight_analyze/0.8_0.1_0.1/ul_6402.xlsx","ul_6402")</f>
        <v>ul_6402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</row>
    <row r="411" spans="1:7" x14ac:dyDescent="0.15">
      <c r="A411" t="str">
        <f>HYPERLINK("./new_k5/query_cmdrels_weight_analyze/0.8_0.1_0.1/ul_65106.xlsx","ul_65106")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HYPERLINK("./new_k5/query_cmdrels_weight_analyze/0.8_0.1_0.1/ul_65932.xlsx","ul_65932")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HYPERLINK("./new_k5/query_cmdrels_weight_analyze/0.8_0.1_0.1/ul_6596.xlsx","ul_6596")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HYPERLINK("./new_k5/query_cmdrels_weight_analyze/0.8_0.1_0.1/ul_67503.xlsx","ul_67503")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HYPERLINK("./new_k5/query_cmdrels_weight_analyze/0.8_0.1_0.1/ul_67592.xlsx","ul_67592")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HYPERLINK("./new_k5/query_cmdrels_weight_analyze/0.8_0.1_0.1/ul_70581.xlsx","ul_70581")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HYPERLINK("./new_k5/query_cmdrels_weight_analyze/0.8_0.1_0.1/ul_70614.xlsx","ul_70614")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HYPERLINK("./new_k5/query_cmdrels_weight_analyze/0.8_0.1_0.1/ul_71465.xlsx","ul_71465")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HYPERLINK("./new_k5/query_cmdrels_weight_analyze/0.8_0.1_0.1/ul_7226.xlsx","ul_7226")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HYPERLINK("./new_k5/query_cmdrels_weight_analyze/0.8_0.1_0.1/ul_78182.xlsx","ul_78182")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HYPERLINK("./new_k5/query_cmdrels_weight_analyze/0.8_0.1_0.1/ul_79678.xlsx","ul_79678")</f>
        <v>ul_79678</v>
      </c>
      <c r="B421">
        <v>0</v>
      </c>
      <c r="C421">
        <v>0</v>
      </c>
      <c r="D421">
        <v>0.5</v>
      </c>
      <c r="E421">
        <v>0.33333333333333331</v>
      </c>
      <c r="F421">
        <v>0.5</v>
      </c>
      <c r="G421">
        <v>0.33333333333333331</v>
      </c>
    </row>
    <row r="422" spans="1:7" x14ac:dyDescent="0.15">
      <c r="A422" t="str">
        <f>HYPERLINK("./new_k5/query_cmdrels_weight_analyze/0.8_0.1_0.1/ul_79702.xlsx","ul_79702")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HYPERLINK("./new_k5/query_cmdrels_weight_analyze/0.8_0.1_0.1/ul_83593.xlsx","ul_83593")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HYPERLINK("./new_k5/query_cmdrels_weight_analyze/0.8_0.1_0.1/ul_84381.xlsx","ul_84381")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HYPERLINK("./new_k5/query_cmdrels_weight_analyze/0.8_0.1_0.1/ul_85180.xlsx","ul_85180")</f>
        <v>ul_85180</v>
      </c>
      <c r="B425">
        <v>0</v>
      </c>
      <c r="C425">
        <v>1</v>
      </c>
      <c r="D425">
        <v>0.5</v>
      </c>
      <c r="E425">
        <v>1</v>
      </c>
      <c r="F425">
        <v>0.5</v>
      </c>
      <c r="G425">
        <v>1</v>
      </c>
    </row>
    <row r="426" spans="1:7" x14ac:dyDescent="0.15">
      <c r="A426" t="str">
        <f>HYPERLINK("./new_k5/query_cmdrels_weight_analyze/0.8_0.1_0.1/ul_86071.xlsx","ul_86071")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HYPERLINK("./new_k5/query_cmdrels_weight_analyze/0.8_0.1_0.1/ul_86729.xlsx","ul_86729")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HYPERLINK("./new_k5/query_cmdrels_weight_analyze/0.8_0.1_0.1/ul_88824.xlsx","ul_88824")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HYPERLINK("./new_k5/query_cmdrels_weight_analyze/0.8_0.1_0.1/ul_8945.xlsx","ul_8945")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HYPERLINK("./new_k5/query_cmdrels_weight_analyze/0.8_0.1_0.1/ul_89933.xlsx","ul_89933")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HYPERLINK("./new_k5/query_cmdrels_weight_analyze/0.8_0.1_0.1/ul_91297.xlsx","ul_91297")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HYPERLINK("./new_k5/query_cmdrels_weight_analyze/0.8_0.1_0.1/ul_9252.xlsx","ul_9252")</f>
        <v>ul_9252</v>
      </c>
      <c r="B432">
        <v>0</v>
      </c>
      <c r="C432">
        <v>0</v>
      </c>
      <c r="D432">
        <v>0.5</v>
      </c>
      <c r="E432">
        <v>0</v>
      </c>
      <c r="F432">
        <v>0.5</v>
      </c>
      <c r="G432">
        <v>0.25</v>
      </c>
    </row>
    <row r="433" spans="1:7" x14ac:dyDescent="0.15">
      <c r="A433" t="str">
        <f>HYPERLINK("./new_k5/query_cmdrels_weight_analyze/0.8_0.1_0.1/ul_92560.xlsx","ul_92560")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HYPERLINK("./new_k5/query_cmdrels_weight_analyze/0.8_0.1_0.1/ul_92799.xlsx","ul_92799")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HYPERLINK("./new_k5/query_cmdrels_weight_analyze/0.8_0.1_0.1/ul_93139.xlsx","ul_93139")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HYPERLINK("./new_k5/query_cmdrels_weight_analyze/0.8_0.1_0.1/ul_98461.xlsx","ul_98461")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HYPERLINK("./new_k5/query_cmdrels_weight_analyze/0.1_0.3_0.6/au_102733.xlsx","au_102733")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HYPERLINK("./new_k5/query_cmdrels_weight_analyze/0.1_0.3_0.6/au_1029436.xlsx","au_1029436")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HYPERLINK("./new_k5/query_cmdrels_weight_analyze/0.1_0.3_0.6/au_1029502.xlsx","au_1029502")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HYPERLINK("./new_k5/query_cmdrels_weight_analyze/0.1_0.3_0.6/au_1029531.xlsx","au_1029531")</f>
        <v>au_1029531</v>
      </c>
      <c r="B6">
        <v>1</v>
      </c>
      <c r="C6">
        <v>0</v>
      </c>
      <c r="D6">
        <v>1</v>
      </c>
      <c r="E6">
        <v>0.5</v>
      </c>
      <c r="F6">
        <v>1</v>
      </c>
      <c r="G6">
        <v>0.5</v>
      </c>
    </row>
    <row r="7" spans="1:7" x14ac:dyDescent="0.15">
      <c r="A7" t="str">
        <f>HYPERLINK("./new_k5/query_cmdrels_weight_analyze/0.1_0.3_0.6/au_104542.xlsx","au_104542")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HYPERLINK("./new_k5/query_cmdrels_weight_analyze/0.1_0.3_0.6/au_109070.xlsx","au_109070")</f>
        <v>au_109070</v>
      </c>
      <c r="B8">
        <v>0</v>
      </c>
      <c r="C8">
        <v>0</v>
      </c>
      <c r="D8">
        <v>0.5</v>
      </c>
      <c r="E8">
        <v>0.5</v>
      </c>
      <c r="F8">
        <v>0.5</v>
      </c>
      <c r="G8">
        <v>0.5</v>
      </c>
    </row>
    <row r="9" spans="1:7" x14ac:dyDescent="0.15">
      <c r="A9" t="str">
        <f>HYPERLINK("./new_k5/query_cmdrels_weight_analyze/0.1_0.3_0.6/au_109381.xlsx","au_109381")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HYPERLINK("./new_k5/query_cmdrels_weight_analyze/0.1_0.3_0.6/au_110477.xlsx","au_110477")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HYPERLINK("./new_k5/query_cmdrels_weight_analyze/0.1_0.3_0.6/au_111678.xlsx","au_111678")</f>
        <v>au_111678</v>
      </c>
      <c r="B11">
        <v>0</v>
      </c>
      <c r="C11">
        <v>1</v>
      </c>
      <c r="D11">
        <v>0.33333333333333331</v>
      </c>
      <c r="E11">
        <v>1</v>
      </c>
      <c r="F11">
        <v>0.33333333333333331</v>
      </c>
      <c r="G11">
        <v>1</v>
      </c>
    </row>
    <row r="12" spans="1:7" x14ac:dyDescent="0.15">
      <c r="A12" t="str">
        <f>HYPERLINK("./new_k5/query_cmdrels_weight_analyze/0.1_0.3_0.6/au_112512.xlsx","au_112512")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HYPERLINK("./new_k5/query_cmdrels_weight_analyze/0.1_0.3_0.6/au_115369.xlsx","au_115369")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HYPERLINK("./new_k5/query_cmdrels_weight_analyze/0.1_0.3_0.6/au_11789.xlsx","au_11789")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HYPERLINK("./new_k5/query_cmdrels_weight_analyze/0.1_0.3_0.6/au_117950.xlsx","au_117950")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</v>
      </c>
    </row>
    <row r="16" spans="1:7" x14ac:dyDescent="0.15">
      <c r="A16" t="str">
        <f>HYPERLINK("./new_k5/query_cmdrels_weight_analyze/0.1_0.3_0.6/au_122113.xlsx","au_122113")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HYPERLINK("./new_k5/query_cmdrels_weight_analyze/0.1_0.3_0.6/au_123798.xlsx","au_123798")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HYPERLINK("./new_k5/query_cmdrels_weight_analyze/0.1_0.3_0.6/au_125257.xlsx","au_125257")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HYPERLINK("./new_k5/query_cmdrels_weight_analyze/0.1_0.3_0.6/au_126153.xlsx","au_126153")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HYPERLINK("./new_k5/query_cmdrels_weight_analyze/0.1_0.3_0.6/au_127326.xlsx","au_127326")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HYPERLINK("./new_k5/query_cmdrels_weight_analyze/0.1_0.3_0.6/au_128463.xlsx","au_128463")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HYPERLINK("./new_k5/query_cmdrels_weight_analyze/0.1_0.3_0.6/au_130393.xlsx","au_130393")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HYPERLINK("./new_k5/query_cmdrels_weight_analyze/0.1_0.3_0.6/au_131570.xlsx","au_131570")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HYPERLINK("./new_k5/query_cmdrels_weight_analyze/0.1_0.3_0.6/au_133318.xlsx","au_133318")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HYPERLINK("./new_k5/query_cmdrels_weight_analyze/0.1_0.3_0.6/au_133343.xlsx","au_133343")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15">
      <c r="A26" t="str">
        <f>HYPERLINK("./new_k5/query_cmdrels_weight_analyze/0.1_0.3_0.6/au_133389.xlsx","au_133389")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HYPERLINK("./new_k5/query_cmdrels_weight_analyze/0.1_0.3_0.6/au_141277.xlsx","au_141277")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HYPERLINK("./new_k5/query_cmdrels_weight_analyze/0.1_0.3_0.6/au_143819.xlsx","au_143819")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HYPERLINK("./new_k5/query_cmdrels_weight_analyze/0.1_0.3_0.6/au_145935.xlsx","au_145935")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HYPERLINK("./new_k5/query_cmdrels_weight_analyze/0.1_0.3_0.6/au_147241.xlsx","au_147241")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HYPERLINK("./new_k5/query_cmdrels_weight_analyze/0.1_0.3_0.6/au_147800.xlsx","au_147800")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HYPERLINK("./new_k5/query_cmdrels_weight_analyze/0.1_0.3_0.6/au_148321.xlsx","au_148321")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HYPERLINK("./new_k5/query_cmdrels_weight_analyze/0.1_0.3_0.6/au_148638.xlsx","au_148638")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HYPERLINK("./new_k5/query_cmdrels_weight_analyze/0.1_0.3_0.6/au_151049.xlsx","au_151049")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HYPERLINK("./new_k5/query_cmdrels_weight_analyze/0.1_0.3_0.6/au_151941.xlsx","au_151941")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HYPERLINK("./new_k5/query_cmdrels_weight_analyze/0.1_0.3_0.6/au_152297.xlsx","au_152297")</f>
        <v>au_152297</v>
      </c>
      <c r="B36">
        <v>0</v>
      </c>
      <c r="C36">
        <v>1</v>
      </c>
      <c r="D36">
        <v>0.5</v>
      </c>
      <c r="E36">
        <v>1</v>
      </c>
      <c r="F36">
        <v>0.5</v>
      </c>
      <c r="G36">
        <v>1</v>
      </c>
    </row>
    <row r="37" spans="1:7" x14ac:dyDescent="0.15">
      <c r="A37" t="str">
        <f>HYPERLINK("./new_k5/query_cmdrels_weight_analyze/0.1_0.3_0.6/au_153976.xlsx","au_153976")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HYPERLINK("./new_k5/query_cmdrels_weight_analyze/0.1_0.3_0.6/au_154431.xlsx","au_154431")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HYPERLINK("./new_k5/query_cmdrels_weight_analyze/0.1_0.3_0.6/au_159708.xlsx","au_159708")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HYPERLINK("./new_k5/query_cmdrels_weight_analyze/0.1_0.3_0.6/au_160869.xlsx","au_160869")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HYPERLINK("./new_k5/query_cmdrels_weight_analyze/0.1_0.3_0.6/au_161313.xlsx","au_161313")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HYPERLINK("./new_k5/query_cmdrels_weight_analyze/0.1_0.3_0.6/au_162075.xlsx","au_162075")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HYPERLINK("./new_k5/query_cmdrels_weight_analyze/0.1_0.3_0.6/au_16277.xlsx","au_16277")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HYPERLINK("./new_k5/query_cmdrels_weight_analyze/0.1_0.3_0.6/au_163155.xlsx","au_163155")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HYPERLINK("./new_k5/query_cmdrels_weight_analyze/0.1_0.3_0.6/au_164473.xlsx","au_164473")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HYPERLINK("./new_k5/query_cmdrels_weight_analyze/0.1_0.3_0.6/au_16584.xlsx","au_16584")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HYPERLINK("./new_k5/query_cmdrels_weight_analyze/0.1_0.3_0.6/au_166420.xlsx","au_166420")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HYPERLINK("./new_k5/query_cmdrels_weight_analyze/0.1_0.3_0.6/au_169473.xlsx","au_169473")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HYPERLINK("./new_k5/query_cmdrels_weight_analyze/0.1_0.3_0.6/au_169516.xlsx","au_169516")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HYPERLINK("./new_k5/query_cmdrels_weight_analyze/0.1_0.3_0.6/au_174292.xlsx","au_174292")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HYPERLINK("./new_k5/query_cmdrels_weight_analyze/0.1_0.3_0.6/au_178481.xlsx","au_178481")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HYPERLINK("./new_k5/query_cmdrels_weight_analyze/0.1_0.3_0.6/au_180925.xlsx","au_180925")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HYPERLINK("./new_k5/query_cmdrels_weight_analyze/0.1_0.3_0.6/au_187888.xlsx","au_187888")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HYPERLINK("./new_k5/query_cmdrels_weight_analyze/0.1_0.3_0.6/au_191390.xlsx","au_191390")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HYPERLINK("./new_k5/query_cmdrels_weight_analyze/0.1_0.3_0.6/au_192798.xlsx","au_192798")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HYPERLINK("./new_k5/query_cmdrels_weight_analyze/0.1_0.3_0.6/au_201775.xlsx","au_201775")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HYPERLINK("./new_k5/query_cmdrels_weight_analyze/0.1_0.3_0.6/au_204166.xlsx","au_204166")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HYPERLINK("./new_k5/query_cmdrels_weight_analyze/0.1_0.3_0.6/au_207447.xlsx","au_207447")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HYPERLINK("./new_k5/query_cmdrels_weight_analyze/0.1_0.3_0.6/au_210680.xlsx","au_210680")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HYPERLINK("./new_k5/query_cmdrels_weight_analyze/0.1_0.3_0.6/au_214246.xlsx","au_214246")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HYPERLINK("./new_k5/query_cmdrels_weight_analyze/0.1_0.3_0.6/au_214643.xlsx","au_214643")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HYPERLINK("./new_k5/query_cmdrels_weight_analyze/0.1_0.3_0.6/au_2194.xlsx","au_2194")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HYPERLINK("./new_k5/query_cmdrels_weight_analyze/0.1_0.3_0.6/au_221962.xlsx","au_221962")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HYPERLINK("./new_k5/query_cmdrels_weight_analyze/0.1_0.3_0.6/au_22608.xlsx","au_22608")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HYPERLINK("./new_k5/query_cmdrels_weight_analyze/0.1_0.3_0.6/au_230698.xlsx","au_230698")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HYPERLINK("./new_k5/query_cmdrels_weight_analyze/0.1_0.3_0.6/au_232442.xlsx","au_232442")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HYPERLINK("./new_k5/query_cmdrels_weight_analyze/0.1_0.3_0.6/au_233378.xlsx","au_233378")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HYPERLINK("./new_k5/query_cmdrels_weight_analyze/0.1_0.3_0.6/au_24027.xlsx","au_24027")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HYPERLINK("./new_k5/query_cmdrels_weight_analyze/0.1_0.3_0.6/au_246647.xlsx","au_246647")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HYPERLINK("./new_k5/query_cmdrels_weight_analyze/0.1_0.3_0.6/au_254424.xlsx","au_254424")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HYPERLINK("./new_k5/query_cmdrels_weight_analyze/0.1_0.3_0.6/au_255890.xlsx","au_255890")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HYPERLINK("./new_k5/query_cmdrels_weight_analyze/0.1_0.3_0.6/au_257248.xlsx","au_257248")</f>
        <v>au_257248</v>
      </c>
      <c r="B72">
        <v>0</v>
      </c>
      <c r="C72">
        <v>0</v>
      </c>
      <c r="D72">
        <v>0.5</v>
      </c>
      <c r="E72">
        <v>0.5</v>
      </c>
      <c r="F72">
        <v>0.5</v>
      </c>
      <c r="G72">
        <v>0.5</v>
      </c>
    </row>
    <row r="73" spans="1:7" x14ac:dyDescent="0.15">
      <c r="A73" t="str">
        <f>HYPERLINK("./new_k5/query_cmdrels_weight_analyze/0.1_0.3_0.6/au_259354.xlsx","au_259354")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HYPERLINK("./new_k5/query_cmdrels_weight_analyze/0.1_0.3_0.6/au_263378.xlsx","au_263378")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HYPERLINK("./new_k5/query_cmdrels_weight_analyze/0.1_0.3_0.6/au_264215.xlsx","au_264215")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HYPERLINK("./new_k5/query_cmdrels_weight_analyze/0.1_0.3_0.6/au_265176.xlsx","au_265176")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HYPERLINK("./new_k5/query_cmdrels_weight_analyze/0.1_0.3_0.6/au_275704.xlsx","au_275704")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HYPERLINK("./new_k5/query_cmdrels_weight_analyze/0.1_0.3_0.6/au_276669.xlsx","au_276669")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HYPERLINK("./new_k5/query_cmdrels_weight_analyze/0.1_0.3_0.6/au_277565.xlsx","au_277565")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HYPERLINK("./new_k5/query_cmdrels_weight_analyze/0.1_0.3_0.6/au_278403.xlsx","au_278403")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HYPERLINK("./new_k5/query_cmdrels_weight_analyze/0.1_0.3_0.6/au_28039.xlsx","au_28039")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HYPERLINK("./new_k5/query_cmdrels_weight_analyze/0.1_0.3_0.6/au_281509.xlsx","au_281509")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HYPERLINK("./new_k5/query_cmdrels_weight_analyze/0.1_0.3_0.6/au_282806.xlsx","au_282806")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HYPERLINK("./new_k5/query_cmdrels_weight_analyze/0.1_0.3_0.6/au_283559.xlsx","au_283559")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HYPERLINK("./new_k5/query_cmdrels_weight_analyze/0.1_0.3_0.6/au_285539.xlsx","au_285539")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HYPERLINK("./new_k5/query_cmdrels_weight_analyze/0.1_0.3_0.6/au_287532.xlsx","au_287532")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HYPERLINK("./new_k5/query_cmdrels_weight_analyze/0.1_0.3_0.6/au_294257.xlsx","au_294257")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HYPERLINK("./new_k5/query_cmdrels_weight_analyze/0.1_0.3_0.6/au_296155.xlsx","au_296155")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HYPERLINK("./new_k5/query_cmdrels_weight_analyze/0.1_0.3_0.6/au_299975.xlsx","au_299975")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HYPERLINK("./new_k5/query_cmdrels_weight_analyze/0.1_0.3_0.6/au_301096.xlsx","au_301096")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HYPERLINK("./new_k5/query_cmdrels_weight_analyze/0.1_0.3_0.6/au_303593.xlsx","au_303593")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HYPERLINK("./new_k5/query_cmdrels_weight_analyze/0.1_0.3_0.6/au_303849.xlsx","au_303849")</f>
        <v>au_303849</v>
      </c>
      <c r="B92">
        <v>1</v>
      </c>
      <c r="C92">
        <v>0</v>
      </c>
      <c r="D92">
        <v>1</v>
      </c>
      <c r="E92">
        <v>0.33333333333333331</v>
      </c>
      <c r="F92">
        <v>1</v>
      </c>
      <c r="G92">
        <v>0.33333333333333331</v>
      </c>
    </row>
    <row r="93" spans="1:7" x14ac:dyDescent="0.15">
      <c r="A93" t="str">
        <f>HYPERLINK("./new_k5/query_cmdrels_weight_analyze/0.1_0.3_0.6/au_307541.xlsx","au_307541")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HYPERLINK("./new_k5/query_cmdrels_weight_analyze/0.1_0.3_0.6/au_307688.xlsx","au_307688")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HYPERLINK("./new_k5/query_cmdrels_weight_analyze/0.1_0.3_0.6/au_309047.xlsx","au_309047")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HYPERLINK("./new_k5/query_cmdrels_weight_analyze/0.1_0.3_0.6/au_311558.xlsx","au_311558")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HYPERLINK("./new_k5/query_cmdrels_weight_analyze/0.1_0.3_0.6/au_318973.xlsx","au_318973")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HYPERLINK("./new_k5/query_cmdrels_weight_analyze/0.1_0.3_0.6/au_3205.xlsx","au_3205")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HYPERLINK("./new_k5/query_cmdrels_weight_analyze/0.1_0.3_0.6/au_323131.xlsx","au_323131")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HYPERLINK("./new_k5/query_cmdrels_weight_analyze/0.1_0.3_0.6/au_323392.xlsx","au_323392")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HYPERLINK("./new_k5/query_cmdrels_weight_analyze/0.1_0.3_0.6/au_325368.xlsx","au_325368")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HYPERLINK("./new_k5/query_cmdrels_weight_analyze/0.1_0.3_0.6/au_328162.xlsx","au_328162")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HYPERLINK("./new_k5/query_cmdrels_weight_analyze/0.1_0.3_0.6/au_330148.xlsx","au_330148")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HYPERLINK("./new_k5/query_cmdrels_weight_analyze/0.1_0.3_0.6/au_332315.xlsx","au_332315")</f>
        <v>au_332315</v>
      </c>
      <c r="B104">
        <v>1</v>
      </c>
      <c r="C104">
        <v>0</v>
      </c>
      <c r="D104">
        <v>1</v>
      </c>
      <c r="E104">
        <v>0.5</v>
      </c>
      <c r="F104">
        <v>1</v>
      </c>
      <c r="G104">
        <v>0.5</v>
      </c>
    </row>
    <row r="105" spans="1:7" x14ac:dyDescent="0.15">
      <c r="A105" t="str">
        <f>HYPERLINK("./new_k5/query_cmdrels_weight_analyze/0.1_0.3_0.6/au_334081.xlsx","au_334081")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HYPERLINK("./new_k5/query_cmdrels_weight_analyze/0.1_0.3_0.6/au_34077.xlsx","au_34077")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HYPERLINK("./new_k5/query_cmdrels_weight_analyze/0.1_0.3_0.6/au_341428.xlsx","au_341428")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HYPERLINK("./new_k5/query_cmdrels_weight_analyze/0.1_0.3_0.6/au_341584.xlsx","au_341584")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HYPERLINK("./new_k5/query_cmdrels_weight_analyze/0.1_0.3_0.6/au_346864.xlsx","au_346864")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HYPERLINK("./new_k5/query_cmdrels_weight_analyze/0.1_0.3_0.6/au_351765.xlsx","au_351765")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HYPERLINK("./new_k5/query_cmdrels_weight_analyze/0.1_0.3_0.6/au_35922.xlsx","au_35922")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HYPERLINK("./new_k5/query_cmdrels_weight_analyze/0.1_0.3_0.6/au_359856.xlsx","au_359856")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HYPERLINK("./new_k5/query_cmdrels_weight_analyze/0.1_0.3_0.6/au_360423.xlsx","au_360423")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HYPERLINK("./new_k5/query_cmdrels_weight_analyze/0.1_0.3_0.6/au_36287.xlsx","au_36287")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HYPERLINK("./new_k5/query_cmdrels_weight_analyze/0.1_0.3_0.6/au_366742.xlsx","au_366742")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0.2</v>
      </c>
    </row>
    <row r="116" spans="1:7" x14ac:dyDescent="0.15">
      <c r="A116" t="str">
        <f>HYPERLINK("./new_k5/query_cmdrels_weight_analyze/0.1_0.3_0.6/au_377937.xlsx","au_377937")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HYPERLINK("./new_k5/query_cmdrels_weight_analyze/0.1_0.3_0.6/au_383997.xlsx","au_383997")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HYPERLINK("./new_k5/query_cmdrels_weight_analyze/0.1_0.3_0.6/au_3883.xlsx","au_3883")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HYPERLINK("./new_k5/query_cmdrels_weight_analyze/0.1_0.3_0.6/au_396883.xlsx","au_396883")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HYPERLINK("./new_k5/query_cmdrels_weight_analyze/0.1_0.3_0.6/au_39760.xlsx","au_39760")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HYPERLINK("./new_k5/query_cmdrels_weight_analyze/0.1_0.3_0.6/au_398818.xlsx","au_398818")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HYPERLINK("./new_k5/query_cmdrels_weight_analyze/0.1_0.3_0.6/au_400807.xlsx","au_400807")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HYPERLINK("./new_k5/query_cmdrels_weight_analyze/0.1_0.3_0.6/au_408611.xlsx","au_408611")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HYPERLINK("./new_k5/query_cmdrels_weight_analyze/0.1_0.3_0.6/au_414737.xlsx","au_414737")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HYPERLINK("./new_k5/query_cmdrels_weight_analyze/0.1_0.3_0.6/au_420722.xlsx","au_420722")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HYPERLINK("./new_k5/query_cmdrels_weight_analyze/0.1_0.3_0.6/au_423942.xlsx","au_423942")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HYPERLINK("./new_k5/query_cmdrels_weight_analyze/0.1_0.3_0.6/au_430382.xlsx","au_430382")</f>
        <v>au_430382</v>
      </c>
      <c r="B127">
        <v>0</v>
      </c>
      <c r="C127">
        <v>1</v>
      </c>
      <c r="D127">
        <v>0.5</v>
      </c>
      <c r="E127">
        <v>1</v>
      </c>
      <c r="F127">
        <v>0.5</v>
      </c>
      <c r="G127">
        <v>1</v>
      </c>
    </row>
    <row r="128" spans="1:7" x14ac:dyDescent="0.15">
      <c r="A128" t="str">
        <f>HYPERLINK("./new_k5/query_cmdrels_weight_analyze/0.1_0.3_0.6/au_432836.xlsx","au_432836")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HYPERLINK("./new_k5/query_cmdrels_weight_analyze/0.1_0.3_0.6/au_440326.xlsx","au_440326")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HYPERLINK("./new_k5/query_cmdrels_weight_analyze/0.1_0.3_0.6/au_442914.xlsx","au_442914")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HYPERLINK("./new_k5/query_cmdrels_weight_analyze/0.1_0.3_0.6/au_443227.xlsx","au_443227")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</row>
    <row r="132" spans="1:7" x14ac:dyDescent="0.15">
      <c r="A132" t="str">
        <f>HYPERLINK("./new_k5/query_cmdrels_weight_analyze/0.1_0.3_0.6/au_44534.xlsx","au_44534")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HYPERLINK("./new_k5/query_cmdrels_weight_analyze/0.1_0.3_0.6/au_451805.xlsx","au_451805")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HYPERLINK("./new_k5/query_cmdrels_weight_analyze/0.1_0.3_0.6/au_464264.xlsx","au_464264")</f>
        <v>au_464264</v>
      </c>
      <c r="B134">
        <v>1</v>
      </c>
      <c r="C134">
        <v>0</v>
      </c>
      <c r="D134">
        <v>1</v>
      </c>
      <c r="E134">
        <v>0.33333333333333331</v>
      </c>
      <c r="F134">
        <v>1</v>
      </c>
      <c r="G134">
        <v>0.33333333333333331</v>
      </c>
    </row>
    <row r="135" spans="1:7" x14ac:dyDescent="0.15">
      <c r="A135" t="str">
        <f>HYPERLINK("./new_k5/query_cmdrels_weight_analyze/0.1_0.3_0.6/au_468808.xlsx","au_468808")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HYPERLINK("./new_k5/query_cmdrels_weight_analyze/0.1_0.3_0.6/au_469143.xlsx","au_469143")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HYPERLINK("./new_k5/query_cmdrels_weight_analyze/0.1_0.3_0.6/au_470237.xlsx","au_470237")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HYPERLINK("./new_k5/query_cmdrels_weight_analyze/0.1_0.3_0.6/au_473037.xlsx","au_473037")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HYPERLINK("./new_k5/query_cmdrels_weight_analyze/0.1_0.3_0.6/au_48362.xlsx","au_48362")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HYPERLINK("./new_k5/query_cmdrels_weight_analyze/0.1_0.3_0.6/au_488435.xlsx","au_488435")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HYPERLINK("./new_k5/query_cmdrels_weight_analyze/0.1_0.3_0.6/au_493826.xlsx","au_493826")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HYPERLINK("./new_k5/query_cmdrels_weight_analyze/0.1_0.3_0.6/au_502110.xlsx","au_502110")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HYPERLINK("./new_k5/query_cmdrels_weight_analyze/0.1_0.3_0.6/au_50344.xlsx","au_50344")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HYPERLINK("./new_k5/query_cmdrels_weight_analyze/0.1_0.3_0.6/au_511467.xlsx","au_511467")</f>
        <v>au_511467</v>
      </c>
      <c r="B144">
        <v>0</v>
      </c>
      <c r="C144">
        <v>0</v>
      </c>
      <c r="D144">
        <v>0.5</v>
      </c>
      <c r="E144">
        <v>0.5</v>
      </c>
      <c r="F144">
        <v>0.5</v>
      </c>
      <c r="G144">
        <v>0.5</v>
      </c>
    </row>
    <row r="145" spans="1:7" x14ac:dyDescent="0.15">
      <c r="A145" t="str">
        <f>HYPERLINK("./new_k5/query_cmdrels_weight_analyze/0.1_0.3_0.6/au_513046.xlsx","au_513046")</f>
        <v>au_513046</v>
      </c>
      <c r="B145">
        <v>1</v>
      </c>
      <c r="C145">
        <v>0</v>
      </c>
      <c r="D145">
        <v>1</v>
      </c>
      <c r="E145">
        <v>0.5</v>
      </c>
      <c r="F145">
        <v>1</v>
      </c>
      <c r="G145">
        <v>0.5</v>
      </c>
    </row>
    <row r="146" spans="1:7" x14ac:dyDescent="0.15">
      <c r="A146" t="str">
        <f>HYPERLINK("./new_k5/query_cmdrels_weight_analyze/0.1_0.3_0.6/au_517354.xlsx","au_517354")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HYPERLINK("./new_k5/query_cmdrels_weight_analyze/0.1_0.3_0.6/au_522431.xlsx","au_522431")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HYPERLINK("./new_k5/query_cmdrels_weight_analyze/0.1_0.3_0.6/au_52773.xlsx","au_52773")</f>
        <v>au_52773</v>
      </c>
      <c r="B148">
        <v>0</v>
      </c>
      <c r="C148">
        <v>0</v>
      </c>
      <c r="D148">
        <v>0.5</v>
      </c>
      <c r="E148">
        <v>0</v>
      </c>
      <c r="F148">
        <v>0.5</v>
      </c>
      <c r="G148">
        <v>0.25</v>
      </c>
    </row>
    <row r="149" spans="1:7" x14ac:dyDescent="0.15">
      <c r="A149" t="str">
        <f>HYPERLINK("./new_k5/query_cmdrels_weight_analyze/0.1_0.3_0.6/au_528411.xlsx","au_528411")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HYPERLINK("./new_k5/query_cmdrels_weight_analyze/0.1_0.3_0.6/au_53263.xlsx","au_53263")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HYPERLINK("./new_k5/query_cmdrels_weight_analyze/0.1_0.3_0.6/au_53444.xlsx","au_53444")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</row>
    <row r="152" spans="1:7" x14ac:dyDescent="0.15">
      <c r="A152" t="str">
        <f>HYPERLINK("./new_k5/query_cmdrels_weight_analyze/0.1_0.3_0.6/au_538208.xlsx","au_538208")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HYPERLINK("./new_k5/query_cmdrels_weight_analyze/0.1_0.3_0.6/au_53822.xlsx","au_53822")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HYPERLINK("./new_k5/query_cmdrels_weight_analyze/0.1_0.3_0.6/au_539243.xlsx","au_539243")</f>
        <v>au_539243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</row>
    <row r="155" spans="1:7" x14ac:dyDescent="0.15">
      <c r="A155" t="str">
        <f>HYPERLINK("./new_k5/query_cmdrels_weight_analyze/0.1_0.3_0.6/au_558280.xlsx","au_558280")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HYPERLINK("./new_k5/query_cmdrels_weight_analyze/0.1_0.3_0.6/au_558669.xlsx","au_558669")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HYPERLINK("./new_k5/query_cmdrels_weight_analyze/0.1_0.3_0.6/au_55868.xlsx","au_55868")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HYPERLINK("./new_k5/query_cmdrels_weight_analyze/0.1_0.3_0.6/au_561.xlsx","au_561")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HYPERLINK("./new_k5/query_cmdrels_weight_analyze/0.1_0.3_0.6/au_564567.xlsx","au_564567")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HYPERLINK("./new_k5/query_cmdrels_weight_analyze/0.1_0.3_0.6/au_57994.xlsx","au_57994")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HYPERLINK("./new_k5/query_cmdrels_weight_analyze/0.1_0.3_0.6/au_589210.xlsx","au_589210")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HYPERLINK("./new_k5/query_cmdrels_weight_analyze/0.1_0.3_0.6/au_5911.xlsx","au_5911")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HYPERLINK("./new_k5/query_cmdrels_weight_analyze/0.1_0.3_0.6/au_59356.xlsx","au_59356")</f>
        <v>au_59356</v>
      </c>
      <c r="B163">
        <v>0</v>
      </c>
      <c r="C163">
        <v>0</v>
      </c>
      <c r="D163">
        <v>0.33333333333333331</v>
      </c>
      <c r="E163">
        <v>0.5</v>
      </c>
      <c r="F163">
        <v>0.33333333333333331</v>
      </c>
      <c r="G163">
        <v>0.5</v>
      </c>
    </row>
    <row r="164" spans="1:7" x14ac:dyDescent="0.15">
      <c r="A164" t="str">
        <f>HYPERLINK("./new_k5/query_cmdrels_weight_analyze/0.1_0.3_0.6/au_609850.xlsx","au_609850")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HYPERLINK("./new_k5/query_cmdrels_weight_analyze/0.1_0.3_0.6/au_61408.xlsx","au_61408")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HYPERLINK("./new_k5/query_cmdrels_weight_analyze/0.1_0.3_0.6/au_617850.xlsx","au_617850")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HYPERLINK("./new_k5/query_cmdrels_weight_analyze/0.1_0.3_0.6/au_62073.xlsx","au_62073")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HYPERLINK("./new_k5/query_cmdrels_weight_analyze/0.1_0.3_0.6/au_620930.xlsx","au_620930")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HYPERLINK("./new_k5/query_cmdrels_weight_analyze/0.1_0.3_0.6/au_62492.xlsx","au_62492")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HYPERLINK("./new_k5/query_cmdrels_weight_analyze/0.1_0.3_0.6/au_626078.xlsx","au_626078")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HYPERLINK("./new_k5/query_cmdrels_weight_analyze/0.1_0.3_0.6/au_636944.xlsx","au_636944")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HYPERLINK("./new_k5/query_cmdrels_weight_analyze/0.1_0.3_0.6/au_648603.xlsx","au_648603")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HYPERLINK("./new_k5/query_cmdrels_weight_analyze/0.1_0.3_0.6/au_65331.xlsx","au_65331")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HYPERLINK("./new_k5/query_cmdrels_weight_analyze/0.1_0.3_0.6/au_66000.xlsx","au_66000")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HYPERLINK("./new_k5/query_cmdrels_weight_analyze/0.1_0.3_0.6/au_660846.xlsx","au_660846")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HYPERLINK("./new_k5/query_cmdrels_weight_analyze/0.1_0.3_0.6/au_662935.xlsx","au_662935")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HYPERLINK("./new_k5/query_cmdrels_weight_analyze/0.1_0.3_0.6/au_67663.xlsx","au_67663")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HYPERLINK("./new_k5/query_cmdrels_weight_analyze/0.1_0.3_0.6/au_68028.xlsx","au_68028")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HYPERLINK("./new_k5/query_cmdrels_weight_analyze/0.1_0.3_0.6/au_681312.xlsx","au_681312")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HYPERLINK("./new_k5/query_cmdrels_weight_analyze/0.1_0.3_0.6/au_686239.xlsx","au_686239")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HYPERLINK("./new_k5/query_cmdrels_weight_analyze/0.1_0.3_0.6/au_68809.xlsx","au_68809")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HYPERLINK("./new_k5/query_cmdrels_weight_analyze/0.1_0.3_0.6/au_69556.xlsx","au_69556")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HYPERLINK("./new_k5/query_cmdrels_weight_analyze/0.1_0.3_0.6/au_698993.xlsx","au_698993")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HYPERLINK("./new_k5/query_cmdrels_weight_analyze/0.1_0.3_0.6/au_707881.xlsx","au_707881")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HYPERLINK("./new_k5/query_cmdrels_weight_analyze/0.1_0.3_0.6/au_709594.xlsx","au_709594")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HYPERLINK("./new_k5/query_cmdrels_weight_analyze/0.1_0.3_0.6/au_71309.xlsx","au_71309")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HYPERLINK("./new_k5/query_cmdrels_weight_analyze/0.1_0.3_0.6/au_7138.xlsx","au_7138")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HYPERLINK("./new_k5/query_cmdrels_weight_analyze/0.1_0.3_0.6/au_72549.xlsx","au_72549")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HYPERLINK("./new_k5/query_cmdrels_weight_analyze/0.1_0.3_0.6/au_740805.xlsx","au_740805")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HYPERLINK("./new_k5/query_cmdrels_weight_analyze/0.1_0.3_0.6/au_760796.xlsx","au_760796")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HYPERLINK("./new_k5/query_cmdrels_weight_analyze/0.1_0.3_0.6/au_762846.xlsx","au_762846")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HYPERLINK("./new_k5/query_cmdrels_weight_analyze/0.1_0.3_0.6/au_767786.xlsx","au_767786")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HYPERLINK("./new_k5/query_cmdrels_weight_analyze/0.1_0.3_0.6/au_778906.xlsx","au_778906")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HYPERLINK("./new_k5/query_cmdrels_weight_analyze/0.1_0.3_0.6/au_818929.xlsx","au_818929")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HYPERLINK("./new_k5/query_cmdrels_weight_analyze/0.1_0.3_0.6/au_844876.xlsx","au_844876")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HYPERLINK("./new_k5/query_cmdrels_weight_analyze/0.1_0.3_0.6/au_85318.xlsx","au_85318")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HYPERLINK("./new_k5/query_cmdrels_weight_analyze/0.1_0.3_0.6/au_854332.xlsx","au_854332")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HYPERLINK("./new_k5/query_cmdrels_weight_analyze/0.1_0.3_0.6/au_854373.xlsx","au_854373")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HYPERLINK("./new_k5/query_cmdrels_weight_analyze/0.1_0.3_0.6/au_86843.xlsx","au_86843")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HYPERLINK("./new_k5/query_cmdrels_weight_analyze/0.1_0.3_0.6/au_88108.xlsx","au_88108")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0.25</v>
      </c>
    </row>
    <row r="201" spans="1:7" x14ac:dyDescent="0.15">
      <c r="A201" t="str">
        <f>HYPERLINK("./new_k5/query_cmdrels_weight_analyze/0.1_0.3_0.6/au_90214.xlsx","au_90214")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HYPERLINK("./new_k5/query_cmdrels_weight_analyze/0.1_0.3_0.6/au_90339.xlsx","au_90339")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HYPERLINK("./new_k5/query_cmdrels_weight_analyze/0.1_0.3_0.6/au_91286.xlsx","au_91286")</f>
        <v>au_91286</v>
      </c>
      <c r="B203">
        <v>1</v>
      </c>
      <c r="C203">
        <v>0</v>
      </c>
      <c r="D203">
        <v>1</v>
      </c>
      <c r="E203">
        <v>0.5</v>
      </c>
      <c r="F203">
        <v>1</v>
      </c>
      <c r="G203">
        <v>0.5</v>
      </c>
    </row>
    <row r="204" spans="1:7" x14ac:dyDescent="0.15">
      <c r="A204" t="str">
        <f>HYPERLINK("./new_k5/query_cmdrels_weight_analyze/0.1_0.3_0.6/au_9135.xlsx","au_9135")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HYPERLINK("./new_k5/query_cmdrels_weight_analyze/0.1_0.3_0.6/au_935569.xlsx","au_935569")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HYPERLINK("./new_k5/query_cmdrels_weight_analyze/0.1_0.3_0.6/au_97936.xlsx","au_97936")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HYPERLINK("./new_k5/query_cmdrels_weight_analyze/0.1_0.3_0.6/so_10235778.xlsx","so_10235778")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HYPERLINK("./new_k5/query_cmdrels_weight_analyze/0.1_0.3_0.6/so_1045910.xlsx","so_1045910")</f>
        <v>so_1045910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x14ac:dyDescent="0.15">
      <c r="A209" t="str">
        <f>HYPERLINK("./new_k5/query_cmdrels_weight_analyze/0.1_0.3_0.6/so_10557360.xlsx","so_10557360")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HYPERLINK("./new_k5/query_cmdrels_weight_analyze/0.1_0.3_0.6/so_1058047.xlsx","so_1058047")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HYPERLINK("./new_k5/query_cmdrels_weight_analyze/0.1_0.3_0.6/so_10829402.xlsx","so_10829402")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HYPERLINK("./new_k5/query_cmdrels_weight_analyze/0.1_0.3_0.6/so_1088098.xlsx","so_1088098")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HYPERLINK("./new_k5/query_cmdrels_weight_analyze/0.1_0.3_0.6/so_10990949.xlsx","so_10990949")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HYPERLINK("./new_k5/query_cmdrels_weight_analyze/0.1_0.3_0.6/so_11211705.xlsx","so_11211705")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HYPERLINK("./new_k5/query_cmdrels_weight_analyze/0.1_0.3_0.6/so_112932.xlsx","so_112932")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HYPERLINK("./new_k5/query_cmdrels_weight_analyze/0.1_0.3_0.6/so_11392189.xlsx","so_11392189")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HYPERLINK("./new_k5/query_cmdrels_weight_analyze/0.1_0.3_0.6/so_1183183.xlsx","so_1183183")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HYPERLINK("./new_k5/query_cmdrels_weight_analyze/0.1_0.3_0.6/so_1194882.xlsx","so_1194882")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HYPERLINK("./new_k5/query_cmdrels_weight_analyze/0.1_0.3_0.6/so_12120935.xlsx","so_12120935")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HYPERLINK("./new_k5/query_cmdrels_weight_analyze/0.1_0.3_0.6/so_12313384.xlsx","so_12313384")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HYPERLINK("./new_k5/query_cmdrels_weight_analyze/0.1_0.3_0.6/so_12392598.xlsx","so_12392598")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HYPERLINK("./new_k5/query_cmdrels_weight_analyze/0.1_0.3_0.6/so_1241801.xlsx","so_1241801")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HYPERLINK("./new_k5/query_cmdrels_weight_analyze/0.1_0.3_0.6/so_12522269.xlsx","so_12522269")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HYPERLINK("./new_k5/query_cmdrels_weight_analyze/0.1_0.3_0.6/so_1293907.xlsx","so_1293907")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HYPERLINK("./new_k5/query_cmdrels_weight_analyze/0.1_0.3_0.6/so_13428910.xlsx","so_13428910")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HYPERLINK("./new_k5/query_cmdrels_weight_analyze/0.1_0.3_0.6/so_135688.xlsx","so_135688")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HYPERLINK("./new_k5/query_cmdrels_weight_analyze/0.1_0.3_0.6/so_13778273.xlsx","so_13778273")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HYPERLINK("./new_k5/query_cmdrels_weight_analyze/0.1_0.3_0.6/so_1405611.xlsx","so_1405611")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</v>
      </c>
    </row>
    <row r="229" spans="1:7" x14ac:dyDescent="0.15">
      <c r="A229" t="str">
        <f>HYPERLINK("./new_k5/query_cmdrels_weight_analyze/0.1_0.3_0.6/so_14300794.xlsx","so_14300794")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HYPERLINK("./new_k5/query_cmdrels_weight_analyze/0.1_0.3_0.6/so_143791.xlsx","so_143791")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HYPERLINK("./new_k5/query_cmdrels_weight_analyze/0.1_0.3_0.6/so_14750650.xlsx","so_14750650")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HYPERLINK("./new_k5/query_cmdrels_weight_analyze/0.1_0.3_0.6/so_14978411.xlsx","so_14978411")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HYPERLINK("./new_k5/query_cmdrels_weight_analyze/0.1_0.3_0.6/so_15236308.xlsx","so_15236308")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HYPERLINK("./new_k5/query_cmdrels_weight_analyze/0.1_0.3_0.6/so_15286947.xlsx","so_15286947")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HYPERLINK("./new_k5/query_cmdrels_weight_analyze/0.1_0.3_0.6/so_15402770.xlsx","so_15402770")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HYPERLINK("./new_k5/query_cmdrels_weight_analyze/0.1_0.3_0.6/so_1570262.xlsx","so_1570262")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HYPERLINK("./new_k5/query_cmdrels_weight_analyze/0.1_0.3_0.6/so_1583219.xlsx","so_1583219")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HYPERLINK("./new_k5/query_cmdrels_weight_analyze/0.1_0.3_0.6/so_15872543.xlsx","so_15872543")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HYPERLINK("./new_k5/query_cmdrels_weight_analyze/0.1_0.3_0.6/so_16038087.xlsx","so_16038087")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HYPERLINK("./new_k5/query_cmdrels_weight_analyze/0.1_0.3_0.6/so_16212656.xlsx","so_16212656")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HYPERLINK("./new_k5/query_cmdrels_weight_analyze/0.1_0.3_0.6/so_16575419.xlsx","so_16575419")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HYPERLINK("./new_k5/query_cmdrels_weight_analyze/0.1_0.3_0.6/so_17582768.xlsx","so_17582768")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HYPERLINK("./new_k5/query_cmdrels_weight_analyze/0.1_0.3_0.6/so_17607612.xlsx","so_17607612")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HYPERLINK("./new_k5/query_cmdrels_weight_analyze/0.1_0.3_0.6/so_17829785.xlsx","so_17829785")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HYPERLINK("./new_k5/query_cmdrels_weight_analyze/0.1_0.3_0.6/so_1839841.xlsx","so_1839841")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HYPERLINK("./new_k5/query_cmdrels_weight_analyze/0.1_0.3_0.6/so_18468716.xlsx","so_18468716")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HYPERLINK("./new_k5/query_cmdrels_weight_analyze/0.1_0.3_0.6/so_19196105.xlsx","so_19196105")</f>
        <v>so_19196105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</row>
    <row r="248" spans="1:7" x14ac:dyDescent="0.15">
      <c r="A248" t="str">
        <f>HYPERLINK("./new_k5/query_cmdrels_weight_analyze/0.1_0.3_0.6/so_19482123.xlsx","so_19482123")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HYPERLINK("./new_k5/query_cmdrels_weight_analyze/0.1_0.3_0.6/so_1975849.xlsx","so_1975849")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HYPERLINK("./new_k5/query_cmdrels_weight_analyze/0.1_0.3_0.6/so_212528.xlsx","so_212528")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HYPERLINK("./new_k5/query_cmdrels_weight_analyze/0.1_0.3_0.6/so_21620406.xlsx","so_21620406")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HYPERLINK("./new_k5/query_cmdrels_weight_analyze/0.1_0.3_0.6/so_23509348.xlsx","so_23509348")</f>
        <v>so_23509348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</row>
    <row r="253" spans="1:7" x14ac:dyDescent="0.15">
      <c r="A253" t="str">
        <f>HYPERLINK("./new_k5/query_cmdrels_weight_analyze/0.1_0.3_0.6/so_24058544.xlsx","so_24058544")</f>
        <v>so_24058544</v>
      </c>
      <c r="B253">
        <v>1</v>
      </c>
      <c r="C253">
        <v>0</v>
      </c>
      <c r="D253">
        <v>1</v>
      </c>
      <c r="E253">
        <v>0.33333333333333331</v>
      </c>
      <c r="F253">
        <v>1</v>
      </c>
      <c r="G253">
        <v>0.33333333333333331</v>
      </c>
    </row>
    <row r="254" spans="1:7" x14ac:dyDescent="0.15">
      <c r="A254" t="str">
        <f>HYPERLINK("./new_k5/query_cmdrels_weight_analyze/0.1_0.3_0.6/so_24283097.xlsx","so_24283097")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HYPERLINK("./new_k5/query_cmdrels_weight_analyze/0.1_0.3_0.6/so_26256279.xlsx","so_26256279")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HYPERLINK("./new_k5/query_cmdrels_weight_analyze/0.1_0.3_0.6/so_26331651.xlsx","so_26331651")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HYPERLINK("./new_k5/query_cmdrels_weight_analyze/0.1_0.3_0.6/so_26988262.xlsx","so_26988262")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HYPERLINK("./new_k5/query_cmdrels_weight_analyze/0.1_0.3_0.6/so_27238411.xlsx","so_27238411")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HYPERLINK("./new_k5/query_cmdrels_weight_analyze/0.1_0.3_0.6/so_27943059.xlsx","so_27943059")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HYPERLINK("./new_k5/query_cmdrels_weight_analyze/0.1_0.3_0.6/so_28869004.xlsx","so_28869004")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HYPERLINK("./new_k5/query_cmdrels_weight_analyze/0.1_0.3_0.6/so_2973624.xlsx","so_2973624")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HYPERLINK("./new_k5/query_cmdrels_weight_analyze/0.1_0.3_0.6/so_30177455.xlsx","so_30177455")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HYPERLINK("./new_k5/query_cmdrels_weight_analyze/0.1_0.3_0.6/so_30251889.xlsx","so_30251889")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HYPERLINK("./new_k5/query_cmdrels_weight_analyze/0.1_0.3_0.6/so_305035.xlsx","so_305035")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HYPERLINK("./new_k5/query_cmdrels_weight_analyze/0.1_0.3_0.6/so_36249744.xlsx","so_36249744")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HYPERLINK("./new_k5/query_cmdrels_weight_analyze/0.1_0.3_0.6/so_3643848.xlsx","so_3643848")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HYPERLINK("./new_k5/query_cmdrels_weight_analyze/0.1_0.3_0.6/so_3667329.xlsx","so_3667329")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HYPERLINK("./new_k5/query_cmdrels_weight_analyze/0.1_0.3_0.6/so_369758.xlsx","so_369758")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HYPERLINK("./new_k5/query_cmdrels_weight_analyze/0.1_0.3_0.6/so_3756323.xlsx","so_3756323")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HYPERLINK("./new_k5/query_cmdrels_weight_analyze/0.1_0.3_0.6/so_3767267.xlsx","so_3767267")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HYPERLINK("./new_k5/query_cmdrels_weight_analyze/0.1_0.3_0.6/so_3833578.xlsx","so_3833578")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HYPERLINK("./new_k5/query_cmdrels_weight_analyze/0.1_0.3_0.6/so_3891076.xlsx","so_3891076")</f>
        <v>so_3891076</v>
      </c>
      <c r="B272">
        <v>1</v>
      </c>
      <c r="C272">
        <v>0</v>
      </c>
      <c r="D272">
        <v>1</v>
      </c>
      <c r="E272">
        <v>0.33333333333333331</v>
      </c>
      <c r="F272">
        <v>1</v>
      </c>
      <c r="G272">
        <v>0.33333333333333331</v>
      </c>
    </row>
    <row r="273" spans="1:7" x14ac:dyDescent="0.15">
      <c r="A273" t="str">
        <f>HYPERLINK("./new_k5/query_cmdrels_weight_analyze/0.1_0.3_0.6/so_3963085.xlsx","so_3963085")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HYPERLINK("./new_k5/query_cmdrels_weight_analyze/0.1_0.3_0.6/so_4325216.xlsx","so_4325216")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HYPERLINK("./new_k5/query_cmdrels_weight_analyze/0.1_0.3_0.6/so_448005.xlsx","so_448005")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HYPERLINK("./new_k5/query_cmdrels_weight_analyze/0.1_0.3_0.6/so_4921879.xlsx","so_4921879")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HYPERLINK("./new_k5/query_cmdrels_weight_analyze/0.1_0.3_0.6/so_4922943.xlsx","so_4922943")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HYPERLINK("./new_k5/query_cmdrels_weight_analyze/0.1_0.3_0.6/so_5119946.xlsx","so_5119946")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HYPERLINK("./new_k5/query_cmdrels_weight_analyze/0.1_0.3_0.6/so_5164985.xlsx","so_5164985")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HYPERLINK("./new_k5/query_cmdrels_weight_analyze/0.1_0.3_0.6/so_5306153.xlsx","so_5306153")</f>
        <v>so_5306153</v>
      </c>
      <c r="B280">
        <v>0</v>
      </c>
      <c r="C280">
        <v>0</v>
      </c>
      <c r="D280">
        <v>0</v>
      </c>
      <c r="E280">
        <v>0.33333333333333331</v>
      </c>
      <c r="F280">
        <v>0</v>
      </c>
      <c r="G280">
        <v>0.33333333333333331</v>
      </c>
    </row>
    <row r="281" spans="1:7" x14ac:dyDescent="0.15">
      <c r="A281" t="str">
        <f>HYPERLINK("./new_k5/query_cmdrels_weight_analyze/0.1_0.3_0.6/so_5566310.xlsx","so_5566310")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HYPERLINK("./new_k5/query_cmdrels_weight_analyze/0.1_0.3_0.6/so_5927369.xlsx","so_5927369")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HYPERLINK("./new_k5/query_cmdrels_weight_analyze/0.1_0.3_0.6/so_5947742.xlsx","so_5947742")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HYPERLINK("./new_k5/query_cmdrels_weight_analyze/0.1_0.3_0.6/so_614795.xlsx","so_614795")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HYPERLINK("./new_k5/query_cmdrels_weight_analyze/0.1_0.3_0.6/so_6207573.xlsx","so_6207573")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HYPERLINK("./new_k5/query_cmdrels_weight_analyze/0.1_0.3_0.6/so_6283167.xlsx","so_6283167")</f>
        <v>so_6283167</v>
      </c>
      <c r="B286">
        <v>1</v>
      </c>
      <c r="C286">
        <v>0</v>
      </c>
      <c r="D286">
        <v>1</v>
      </c>
      <c r="E286">
        <v>0.5</v>
      </c>
      <c r="F286">
        <v>1</v>
      </c>
      <c r="G286">
        <v>0.5</v>
      </c>
    </row>
    <row r="287" spans="1:7" x14ac:dyDescent="0.15">
      <c r="A287" t="str">
        <f>HYPERLINK("./new_k5/query_cmdrels_weight_analyze/0.1_0.3_0.6/so_6329505.xlsx","so_6329505")</f>
        <v>so_6329505</v>
      </c>
      <c r="B287">
        <v>0</v>
      </c>
      <c r="C287">
        <v>0</v>
      </c>
      <c r="D287">
        <v>0.5</v>
      </c>
      <c r="E287">
        <v>0.33333333333333331</v>
      </c>
      <c r="F287">
        <v>0.5</v>
      </c>
      <c r="G287">
        <v>0.33333333333333331</v>
      </c>
    </row>
    <row r="288" spans="1:7" x14ac:dyDescent="0.15">
      <c r="A288" t="str">
        <f>HYPERLINK("./new_k5/query_cmdrels_weight_analyze/0.1_0.3_0.6/so_6423532.xlsx","so_6423532")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HYPERLINK("./new_k5/query_cmdrels_weight_analyze/0.1_0.3_0.6/so_669438.xlsx","so_669438")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HYPERLINK("./new_k5/query_cmdrels_weight_analyze/0.1_0.3_0.6/so_7052875.xlsx","so_7052875")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HYPERLINK("./new_k5/query_cmdrels_weight_analyze/0.1_0.3_0.6/so_7221757.xlsx","so_7221757")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HYPERLINK("./new_k5/query_cmdrels_weight_analyze/0.1_0.3_0.6/so_750604.xlsx","so_750604")</f>
        <v>so_750604</v>
      </c>
      <c r="B292">
        <v>0</v>
      </c>
      <c r="C292">
        <v>0</v>
      </c>
      <c r="D292">
        <v>0.33333333333333331</v>
      </c>
      <c r="E292">
        <v>0</v>
      </c>
      <c r="F292">
        <v>0.33333333333333331</v>
      </c>
      <c r="G292">
        <v>0.25</v>
      </c>
    </row>
    <row r="293" spans="1:7" x14ac:dyDescent="0.15">
      <c r="A293" t="str">
        <f>HYPERLINK("./new_k5/query_cmdrels_weight_analyze/0.1_0.3_0.6/so_7575267.xlsx","so_7575267")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HYPERLINK("./new_k5/query_cmdrels_weight_analyze/0.1_0.3_0.6/so_7698488.xlsx","so_7698488")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HYPERLINK("./new_k5/query_cmdrels_weight_analyze/0.1_0.3_0.6/so_801095.xlsx","so_801095")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HYPERLINK("./new_k5/query_cmdrels_weight_analyze/0.1_0.3_0.6/so_8249705.xlsx","so_8249705")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HYPERLINK("./new_k5/query_cmdrels_weight_analyze/0.1_0.3_0.6/so_8423541.xlsx","so_8423541")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HYPERLINK("./new_k5/query_cmdrels_weight_analyze/0.1_0.3_0.6/so_8654051.xlsx","so_8654051")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HYPERLINK("./new_k5/query_cmdrels_weight_analyze/0.1_0.3_0.6/so_890262.xlsx","so_890262")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HYPERLINK("./new_k5/query_cmdrels_weight_analyze/0.1_0.3_0.6/so_893585.xlsx","so_893585")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HYPERLINK("./new_k5/query_cmdrels_weight_analyze/0.1_0.3_0.6/so_9223460.xlsx","so_9223460")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HYPERLINK("./new_k5/query_cmdrels_weight_analyze/0.1_0.3_0.6/so_9245638.xlsx","so_9245638")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HYPERLINK("./new_k5/query_cmdrels_weight_analyze/0.1_0.3_0.6/so_9304953.xlsx","so_9304953")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HYPERLINK("./new_k5/query_cmdrels_weight_analyze/0.1_0.3_0.6/so_9361816.xlsx","so_9361816")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HYPERLINK("./new_k5/query_cmdrels_weight_analyze/0.1_0.3_0.6/su_116617.xlsx","su_116617")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HYPERLINK("./new_k5/query_cmdrels_weight_analyze/0.1_0.3_0.6/su_120045.xlsx","su_120045")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HYPERLINK("./new_k5/query_cmdrels_weight_analyze/0.1_0.3_0.6/su_127863.xlsx","su_127863")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HYPERLINK("./new_k5/query_cmdrels_weight_analyze/0.1_0.3_0.6/su_135498.xlsx","su_135498")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HYPERLINK("./new_k5/query_cmdrels_weight_analyze/0.1_0.3_0.6/su_147027.xlsx","su_147027")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HYPERLINK("./new_k5/query_cmdrels_weight_analyze/0.1_0.3_0.6/su_151911.xlsx","su_151911")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</v>
      </c>
    </row>
    <row r="311" spans="1:7" x14ac:dyDescent="0.15">
      <c r="A311" t="str">
        <f>HYPERLINK("./new_k5/query_cmdrels_weight_analyze/0.1_0.3_0.6/su_153415.xlsx","su_153415")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HYPERLINK("./new_k5/query_cmdrels_weight_analyze/0.1_0.3_0.6/su_156189.xlsx","su_156189")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HYPERLINK("./new_k5/query_cmdrels_weight_analyze/0.1_0.3_0.6/su_161531.xlsx","su_161531")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HYPERLINK("./new_k5/query_cmdrels_weight_analyze/0.1_0.3_0.6/su_204209.xlsx","su_204209")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HYPERLINK("./new_k5/query_cmdrels_weight_analyze/0.1_0.3_0.6/su_214390.xlsx","su_214390")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HYPERLINK("./new_k5/query_cmdrels_weight_analyze/0.1_0.3_0.6/su_215483.xlsx","su_215483")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HYPERLINK("./new_k5/query_cmdrels_weight_analyze/0.1_0.3_0.6/su_215504.xlsx","su_215504")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HYPERLINK("./new_k5/query_cmdrels_weight_analyze/0.1_0.3_0.6/su_227385.xlsx","su_227385")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0.25</v>
      </c>
    </row>
    <row r="319" spans="1:7" x14ac:dyDescent="0.15">
      <c r="A319" t="str">
        <f>HYPERLINK("./new_k5/query_cmdrels_weight_analyze/0.1_0.3_0.6/su_273254.xlsx","su_273254")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HYPERLINK("./new_k5/query_cmdrels_weight_analyze/0.1_0.3_0.6/su_294161.xlsx","su_294161")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HYPERLINK("./new_k5/query_cmdrels_weight_analyze/0.1_0.3_0.6/su_302396.xlsx","su_302396")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HYPERLINK("./new_k5/query_cmdrels_weight_analyze/0.1_0.3_0.6/su_303981.xlsx","su_303981")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HYPERLINK("./new_k5/query_cmdrels_weight_analyze/0.1_0.3_0.6/su_305128.xlsx","su_305128")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HYPERLINK("./new_k5/query_cmdrels_weight_analyze/0.1_0.3_0.6/su_31512.xlsx","su_31512")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HYPERLINK("./new_k5/query_cmdrels_weight_analyze/0.1_0.3_0.6/su_380520.xlsx","su_380520")</f>
        <v>su_380520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</row>
    <row r="326" spans="1:7" x14ac:dyDescent="0.15">
      <c r="A326" t="str">
        <f>HYPERLINK("./new_k5/query_cmdrels_weight_analyze/0.1_0.3_0.6/su_38981.xlsx","su_38981")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HYPERLINK("./new_k5/query_cmdrels_weight_analyze/0.1_0.3_0.6/su_437330.xlsx","su_437330")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HYPERLINK("./new_k5/query_cmdrels_weight_analyze/0.1_0.3_0.6/su_441379.xlsx","su_441379")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HYPERLINK("./new_k5/query_cmdrels_weight_analyze/0.1_0.3_0.6/su_462788.xlsx","su_462788")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HYPERLINK("./new_k5/query_cmdrels_weight_analyze/0.1_0.3_0.6/su_626606.xlsx","su_626606")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HYPERLINK("./new_k5/query_cmdrels_weight_analyze/0.1_0.3_0.6/su_634469.xlsx","su_634469")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HYPERLINK("./new_k5/query_cmdrels_weight_analyze/0.1_0.3_0.6/su_638616.xlsx","su_638616")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HYPERLINK("./new_k5/query_cmdrels_weight_analyze/0.1_0.3_0.6/su_678113.xlsx","su_678113")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HYPERLINK("./new_k5/query_cmdrels_weight_analyze/0.1_0.3_0.6/su_686394.xlsx","su_686394")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HYPERLINK("./new_k5/query_cmdrels_weight_analyze/0.1_0.3_0.6/su_716795.xlsx","su_716795")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HYPERLINK("./new_k5/query_cmdrels_weight_analyze/0.1_0.3_0.6/su_758463.xlsx","su_758463")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HYPERLINK("./new_k5/query_cmdrels_weight_analyze/0.1_0.3_0.6/su_766437.xlsx","su_766437")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HYPERLINK("./new_k5/query_cmdrels_weight_analyze/0.1_0.3_0.6/su_904001.xlsx","su_904001")</f>
        <v>su_904001</v>
      </c>
      <c r="B338">
        <v>1</v>
      </c>
      <c r="C338">
        <v>0</v>
      </c>
      <c r="D338">
        <v>1</v>
      </c>
      <c r="E338">
        <v>0.5</v>
      </c>
      <c r="F338">
        <v>1</v>
      </c>
      <c r="G338">
        <v>0.5</v>
      </c>
    </row>
    <row r="339" spans="1:7" x14ac:dyDescent="0.15">
      <c r="A339" t="str">
        <f>HYPERLINK("./new_k5/query_cmdrels_weight_analyze/0.1_0.3_0.6/ul_100959.xlsx","ul_100959")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HYPERLINK("./new_k5/query_cmdrels_weight_analyze/0.1_0.3_0.6/ul_101073.xlsx","ul_101073")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HYPERLINK("./new_k5/query_cmdrels_weight_analyze/0.1_0.3_0.6/ul_101237.xlsx","ul_101237")</f>
        <v>ul_101237</v>
      </c>
      <c r="B341">
        <v>0</v>
      </c>
      <c r="C341">
        <v>0</v>
      </c>
      <c r="D341">
        <v>0.5</v>
      </c>
      <c r="E341">
        <v>0.5</v>
      </c>
      <c r="F341">
        <v>0.5</v>
      </c>
      <c r="G341">
        <v>0.5</v>
      </c>
    </row>
    <row r="342" spans="1:7" x14ac:dyDescent="0.15">
      <c r="A342" t="str">
        <f>HYPERLINK("./new_k5/query_cmdrels_weight_analyze/0.1_0.3_0.6/ul_102752.xlsx","ul_102752")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HYPERLINK("./new_k5/query_cmdrels_weight_analyze/0.1_0.3_0.6/ul_108174.xlsx","ul_108174")</f>
        <v>ul_108174</v>
      </c>
      <c r="B343">
        <v>0</v>
      </c>
      <c r="C343">
        <v>0</v>
      </c>
      <c r="D343">
        <v>0.5</v>
      </c>
      <c r="E343">
        <v>0</v>
      </c>
      <c r="F343">
        <v>0.5</v>
      </c>
      <c r="G343">
        <v>0.25</v>
      </c>
    </row>
    <row r="344" spans="1:7" x14ac:dyDescent="0.15">
      <c r="A344" t="str">
        <f>HYPERLINK("./new_k5/query_cmdrels_weight_analyze/0.1_0.3_0.6/ul_109536.xlsx","ul_109536")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HYPERLINK("./new_k5/query_cmdrels_weight_analyze/0.1_0.3_0.6/ul_112050.xlsx","ul_112050")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HYPERLINK("./new_k5/query_cmdrels_weight_analyze/0.1_0.3_0.6/ul_116070.xlsx","ul_116070")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HYPERLINK("./new_k5/query_cmdrels_weight_analyze/0.1_0.3_0.6/ul_11851.xlsx","ul_11851")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HYPERLINK("./new_k5/query_cmdrels_weight_analyze/0.1_0.3_0.6/ul_119126.xlsx","ul_119126")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HYPERLINK("./new_k5/query_cmdrels_weight_analyze/0.1_0.3_0.6/ul_121718.xlsx","ul_121718")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HYPERLINK("./new_k5/query_cmdrels_weight_analyze/0.1_0.3_0.6/ul_12227.xlsx","ul_12227")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HYPERLINK("./new_k5/query_cmdrels_weight_analyze/0.1_0.3_0.6/ul_12453.xlsx","ul_12453")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HYPERLINK("./new_k5/query_cmdrels_weight_analyze/0.1_0.3_0.6/ul_12535.xlsx","ul_12535")</f>
        <v>ul_12535</v>
      </c>
      <c r="B352">
        <v>0</v>
      </c>
      <c r="C352">
        <v>0</v>
      </c>
      <c r="D352">
        <v>0</v>
      </c>
      <c r="E352">
        <v>0.5</v>
      </c>
      <c r="F352">
        <v>0.25</v>
      </c>
      <c r="G352">
        <v>0.5</v>
      </c>
    </row>
    <row r="353" spans="1:7" x14ac:dyDescent="0.15">
      <c r="A353" t="str">
        <f>HYPERLINK("./new_k5/query_cmdrels_weight_analyze/0.1_0.3_0.6/ul_127066.xlsx","ul_127066")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HYPERLINK("./new_k5/query_cmdrels_weight_analyze/0.1_0.3_0.6/ul_128953.xlsx","ul_128953")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HYPERLINK("./new_k5/query_cmdrels_weight_analyze/0.1_0.3_0.6/ul_134829.xlsx","ul_134829")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HYPERLINK("./new_k5/query_cmdrels_weight_analyze/0.1_0.3_0.6/ul_136371.xlsx","ul_136371")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HYPERLINK("./new_k5/query_cmdrels_weight_analyze/0.1_0.3_0.6/ul_136884.xlsx","ul_136884")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0.25</v>
      </c>
    </row>
    <row r="358" spans="1:7" x14ac:dyDescent="0.15">
      <c r="A358" t="str">
        <f>HYPERLINK("./new_k5/query_cmdrels_weight_analyze/0.1_0.3_0.6/ul_138398.xlsx","ul_138398")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0.2</v>
      </c>
    </row>
    <row r="359" spans="1:7" x14ac:dyDescent="0.15">
      <c r="A359" t="str">
        <f>HYPERLINK("./new_k5/query_cmdrels_weight_analyze/0.1_0.3_0.6/ul_139271.xlsx","ul_139271")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HYPERLINK("./new_k5/query_cmdrels_weight_analyze/0.1_0.3_0.6/ul_140482.xlsx","ul_140482")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HYPERLINK("./new_k5/query_cmdrels_weight_analyze/0.1_0.3_0.6/ul_14191.xlsx","ul_14191")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HYPERLINK("./new_k5/query_cmdrels_weight_analyze/0.1_0.3_0.6/ul_145929.xlsx","ul_145929")</f>
        <v>ul_145929</v>
      </c>
      <c r="B362">
        <v>0</v>
      </c>
      <c r="C362">
        <v>0</v>
      </c>
      <c r="D362">
        <v>0.33333333333333331</v>
      </c>
      <c r="E362">
        <v>0.33333333333333331</v>
      </c>
      <c r="F362">
        <v>0.33333333333333331</v>
      </c>
      <c r="G362">
        <v>0.33333333333333331</v>
      </c>
    </row>
    <row r="363" spans="1:7" x14ac:dyDescent="0.15">
      <c r="A363" t="str">
        <f>HYPERLINK("./new_k5/query_cmdrels_weight_analyze/0.1_0.3_0.6/ul_148985.xlsx","ul_148985")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HYPERLINK("./new_k5/query_cmdrels_weight_analyze/0.1_0.3_0.6/ul_15405.xlsx","ul_15405")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HYPERLINK("./new_k5/query_cmdrels_weight_analyze/0.1_0.3_0.6/ul_155551.xlsx","ul_155551")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HYPERLINK("./new_k5/query_cmdrels_weight_analyze/0.1_0.3_0.6/ul_159672.xlsx","ul_159672")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HYPERLINK("./new_k5/query_cmdrels_weight_analyze/0.1_0.3_0.6/ul_163845.xlsx","ul_163845")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HYPERLINK("./new_k5/query_cmdrels_weight_analyze/0.1_0.3_0.6/ul_16407.xlsx","ul_16407")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HYPERLINK("./new_k5/query_cmdrels_weight_analyze/0.1_0.3_0.6/ul_166558.xlsx","ul_166558")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HYPERLINK("./new_k5/query_cmdrels_weight_analyze/0.1_0.3_0.6/ul_171314.xlsx","ul_171314")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HYPERLINK("./new_k5/query_cmdrels_weight_analyze/0.1_0.3_0.6/ul_182032.xlsx","ul_182032")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HYPERLINK("./new_k5/query_cmdrels_weight_analyze/0.1_0.3_0.6/ul_19344.xlsx","ul_19344")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HYPERLINK("./new_k5/query_cmdrels_weight_analyze/0.1_0.3_0.6/ul_19369.xlsx","ul_19369")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HYPERLINK("./new_k5/query_cmdrels_weight_analyze/0.1_0.3_0.6/ul_19485.xlsx","ul_19485")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HYPERLINK("./new_k5/query_cmdrels_weight_analyze/0.1_0.3_0.6/ul_20370.xlsx","ul_20370")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HYPERLINK("./new_k5/query_cmdrels_weight_analyze/0.1_0.3_0.6/ul_211817.xlsx","ul_211817")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HYPERLINK("./new_k5/query_cmdrels_weight_analyze/0.1_0.3_0.6/ul_212925.xlsx","ul_212925")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HYPERLINK("./new_k5/query_cmdrels_weight_analyze/0.1_0.3_0.6/ul_21471.xlsx","ul_21471")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0.25</v>
      </c>
      <c r="G378">
        <v>1</v>
      </c>
    </row>
    <row r="379" spans="1:7" x14ac:dyDescent="0.15">
      <c r="A379" t="str">
        <f>HYPERLINK("./new_k5/query_cmdrels_weight_analyze/0.1_0.3_0.6/ul_22545.xlsx","ul_22545")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HYPERLINK("./new_k5/query_cmdrels_weight_analyze/0.1_0.3_0.6/ul_230481.xlsx","ul_230481")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HYPERLINK("./new_k5/query_cmdrels_weight_analyze/0.1_0.3_0.6/ul_230673.xlsx","ul_230673")</f>
        <v>ul_230673</v>
      </c>
      <c r="B381">
        <v>0</v>
      </c>
      <c r="C381">
        <v>0</v>
      </c>
      <c r="D381">
        <v>0</v>
      </c>
      <c r="E381">
        <v>0.33333333333333331</v>
      </c>
      <c r="F381">
        <v>0</v>
      </c>
      <c r="G381">
        <v>0.33333333333333331</v>
      </c>
    </row>
    <row r="382" spans="1:7" x14ac:dyDescent="0.15">
      <c r="A382" t="str">
        <f>HYPERLINK("./new_k5/query_cmdrels_weight_analyze/0.1_0.3_0.6/ul_230800.xlsx","ul_230800")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HYPERLINK("./new_k5/query_cmdrels_weight_analyze/0.1_0.3_0.6/ul_232384.xlsx","ul_232384")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HYPERLINK("./new_k5/query_cmdrels_weight_analyze/0.1_0.3_0.6/ul_24441.xlsx","ul_24441")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HYPERLINK("./new_k5/query_cmdrels_weight_analyze/0.1_0.3_0.6/ul_246535.xlsx","ul_246535")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HYPERLINK("./new_k5/query_cmdrels_weight_analyze/0.1_0.3_0.6/ul_259791.xlsx","ul_259791")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HYPERLINK("./new_k5/query_cmdrels_weight_analyze/0.1_0.3_0.6/ul_273971.xlsx","ul_273971")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HYPERLINK("./new_k5/query_cmdrels_weight_analyze/0.1_0.3_0.6/ul_28553.xlsx","ul_28553")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HYPERLINK("./new_k5/query_cmdrels_weight_analyze/0.1_0.3_0.6/ul_288521.xlsx","ul_288521")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HYPERLINK("./new_k5/query_cmdrels_weight_analyze/0.1_0.3_0.6/ul_32290.xlsx","ul_32290")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HYPERLINK("./new_k5/query_cmdrels_weight_analyze/0.1_0.3_0.6/ul_328882.xlsx","ul_328882")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HYPERLINK("./new_k5/query_cmdrels_weight_analyze/0.1_0.3_0.6/ul_35131.xlsx","ul_35131")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HYPERLINK("./new_k5/query_cmdrels_weight_analyze/0.1_0.3_0.6/ul_35333.xlsx","ul_35333")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HYPERLINK("./new_k5/query_cmdrels_weight_analyze/0.1_0.3_0.6/ul_35711.xlsx","ul_35711")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HYPERLINK("./new_k5/query_cmdrels_weight_analyze/0.1_0.3_0.6/ul_3575.xlsx","ul_3575")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HYPERLINK("./new_k5/query_cmdrels_weight_analyze/0.1_0.3_0.6/ul_35832.xlsx","ul_35832")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HYPERLINK("./new_k5/query_cmdrels_weight_analyze/0.1_0.3_0.6/ul_370318.xlsx","ul_370318")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HYPERLINK("./new_k5/query_cmdrels_weight_analyze/0.1_0.3_0.6/ul_37329.xlsx","ul_37329")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HYPERLINK("./new_k5/query_cmdrels_weight_analyze/0.1_0.3_0.6/ul_38209.xlsx","ul_38209")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HYPERLINK("./new_k5/query_cmdrels_weight_analyze/0.1_0.3_0.6/ul_41246.xlsx","ul_41246")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HYPERLINK("./new_k5/query_cmdrels_weight_analyze/0.1_0.3_0.6/ul_41362.xlsx","ul_41362")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HYPERLINK("./new_k5/query_cmdrels_weight_analyze/0.1_0.3_0.6/ul_48200.xlsx","ul_48200")</f>
        <v>ul_48200</v>
      </c>
      <c r="B402">
        <v>0</v>
      </c>
      <c r="C402">
        <v>0</v>
      </c>
      <c r="D402">
        <v>0</v>
      </c>
      <c r="E402">
        <v>0.33333333333333331</v>
      </c>
      <c r="F402">
        <v>0</v>
      </c>
      <c r="G402">
        <v>0.33333333333333331</v>
      </c>
    </row>
    <row r="403" spans="1:7" x14ac:dyDescent="0.15">
      <c r="A403" t="str">
        <f>HYPERLINK("./new_k5/query_cmdrels_weight_analyze/0.1_0.3_0.6/ul_50098.xlsx","ul_50098")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HYPERLINK("./new_k5/query_cmdrels_weight_analyze/0.1_0.3_0.6/ul_50785.xlsx","ul_50785")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HYPERLINK("./new_k5/query_cmdrels_weight_analyze/0.1_0.3_0.6/ul_5085.xlsx","ul_5085")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HYPERLINK("./new_k5/query_cmdrels_weight_analyze/0.1_0.3_0.6/ul_53737.xlsx","ul_53737")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HYPERLINK("./new_k5/query_cmdrels_weight_analyze/0.1_0.3_0.6/ul_55125.xlsx","ul_55125")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HYPERLINK("./new_k5/query_cmdrels_weight_analyze/0.1_0.3_0.6/ul_56453.xlsx","ul_56453")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HYPERLINK("./new_k5/query_cmdrels_weight_analyze/0.1_0.3_0.6/ul_63648.xlsx","ul_63648")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HYPERLINK("./new_k5/query_cmdrels_weight_analyze/0.1_0.3_0.6/ul_6402.xlsx","ul_6402")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HYPERLINK("./new_k5/query_cmdrels_weight_analyze/0.1_0.3_0.6/ul_65106.xlsx","ul_65106")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HYPERLINK("./new_k5/query_cmdrels_weight_analyze/0.1_0.3_0.6/ul_65932.xlsx","ul_65932")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HYPERLINK("./new_k5/query_cmdrels_weight_analyze/0.1_0.3_0.6/ul_6596.xlsx","ul_6596")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HYPERLINK("./new_k5/query_cmdrels_weight_analyze/0.1_0.3_0.6/ul_67503.xlsx","ul_67503")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HYPERLINK("./new_k5/query_cmdrels_weight_analyze/0.1_0.3_0.6/ul_67592.xlsx","ul_67592")</f>
        <v>ul_67592</v>
      </c>
      <c r="B415">
        <v>1</v>
      </c>
      <c r="C415">
        <v>0</v>
      </c>
      <c r="D415">
        <v>1</v>
      </c>
      <c r="E415">
        <v>0.33333333333333331</v>
      </c>
      <c r="F415">
        <v>1</v>
      </c>
      <c r="G415">
        <v>0.33333333333333331</v>
      </c>
    </row>
    <row r="416" spans="1:7" x14ac:dyDescent="0.15">
      <c r="A416" t="str">
        <f>HYPERLINK("./new_k5/query_cmdrels_weight_analyze/0.1_0.3_0.6/ul_70581.xlsx","ul_70581")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HYPERLINK("./new_k5/query_cmdrels_weight_analyze/0.1_0.3_0.6/ul_70614.xlsx","ul_70614")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HYPERLINK("./new_k5/query_cmdrels_weight_analyze/0.1_0.3_0.6/ul_71465.xlsx","ul_71465")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HYPERLINK("./new_k5/query_cmdrels_weight_analyze/0.1_0.3_0.6/ul_7226.xlsx","ul_7226")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HYPERLINK("./new_k5/query_cmdrels_weight_analyze/0.1_0.3_0.6/ul_78182.xlsx","ul_78182")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HYPERLINK("./new_k5/query_cmdrels_weight_analyze/0.1_0.3_0.6/ul_79678.xlsx","ul_79678")</f>
        <v>ul_79678</v>
      </c>
      <c r="B421">
        <v>0</v>
      </c>
      <c r="C421">
        <v>0</v>
      </c>
      <c r="D421">
        <v>0.5</v>
      </c>
      <c r="E421">
        <v>0.5</v>
      </c>
      <c r="F421">
        <v>0.5</v>
      </c>
      <c r="G421">
        <v>0.5</v>
      </c>
    </row>
    <row r="422" spans="1:7" x14ac:dyDescent="0.15">
      <c r="A422" t="str">
        <f>HYPERLINK("./new_k5/query_cmdrels_weight_analyze/0.1_0.3_0.6/ul_79702.xlsx","ul_79702")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HYPERLINK("./new_k5/query_cmdrels_weight_analyze/0.1_0.3_0.6/ul_83593.xlsx","ul_83593")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HYPERLINK("./new_k5/query_cmdrels_weight_analyze/0.1_0.3_0.6/ul_84381.xlsx","ul_84381")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HYPERLINK("./new_k5/query_cmdrels_weight_analyze/0.1_0.3_0.6/ul_85180.xlsx","ul_85180")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HYPERLINK("./new_k5/query_cmdrels_weight_analyze/0.1_0.3_0.6/ul_86071.xlsx","ul_86071")</f>
        <v>ul_86071</v>
      </c>
      <c r="B426">
        <v>0</v>
      </c>
      <c r="C426">
        <v>0</v>
      </c>
      <c r="D426">
        <v>0</v>
      </c>
      <c r="E426">
        <v>0.33333333333333331</v>
      </c>
      <c r="F426">
        <v>0</v>
      </c>
      <c r="G426">
        <v>0.33333333333333331</v>
      </c>
    </row>
    <row r="427" spans="1:7" x14ac:dyDescent="0.15">
      <c r="A427" t="str">
        <f>HYPERLINK("./new_k5/query_cmdrels_weight_analyze/0.1_0.3_0.6/ul_86729.xlsx","ul_86729")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HYPERLINK("./new_k5/query_cmdrels_weight_analyze/0.1_0.3_0.6/ul_88824.xlsx","ul_88824")</f>
        <v>ul_88824</v>
      </c>
      <c r="B428">
        <v>0</v>
      </c>
      <c r="C428">
        <v>0</v>
      </c>
      <c r="D428">
        <v>0</v>
      </c>
      <c r="E428">
        <v>0.5</v>
      </c>
      <c r="F428">
        <v>0</v>
      </c>
      <c r="G428">
        <v>0.5</v>
      </c>
    </row>
    <row r="429" spans="1:7" x14ac:dyDescent="0.15">
      <c r="A429" t="str">
        <f>HYPERLINK("./new_k5/query_cmdrels_weight_analyze/0.1_0.3_0.6/ul_8945.xlsx","ul_8945")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HYPERLINK("./new_k5/query_cmdrels_weight_analyze/0.1_0.3_0.6/ul_89933.xlsx","ul_89933")</f>
        <v>ul_89933</v>
      </c>
      <c r="B430">
        <v>1</v>
      </c>
      <c r="C430">
        <v>0</v>
      </c>
      <c r="D430">
        <v>1</v>
      </c>
      <c r="E430">
        <v>0.5</v>
      </c>
      <c r="F430">
        <v>1</v>
      </c>
      <c r="G430">
        <v>0.5</v>
      </c>
    </row>
    <row r="431" spans="1:7" x14ac:dyDescent="0.15">
      <c r="A431" t="str">
        <f>HYPERLINK("./new_k5/query_cmdrels_weight_analyze/0.1_0.3_0.6/ul_91297.xlsx","ul_91297")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HYPERLINK("./new_k5/query_cmdrels_weight_analyze/0.1_0.3_0.6/ul_9252.xlsx","ul_9252")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HYPERLINK("./new_k5/query_cmdrels_weight_analyze/0.1_0.3_0.6/ul_92560.xlsx","ul_92560")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HYPERLINK("./new_k5/query_cmdrels_weight_analyze/0.1_0.3_0.6/ul_92799.xlsx","ul_92799")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HYPERLINK("./new_k5/query_cmdrels_weight_analyze/0.1_0.3_0.6/ul_93139.xlsx","ul_93139")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HYPERLINK("./new_k5/query_cmdrels_weight_analyze/0.1_0.3_0.6/ul_98461.xlsx","ul_98461")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HYPERLINK("./new_k5/query_cmdrels_weight_analyze/0.1_0.4_0.5/au_102733.xlsx","au_102733")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HYPERLINK("./new_k5/query_cmdrels_weight_analyze/0.1_0.4_0.5/au_1029436.xlsx","au_1029436")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HYPERLINK("./new_k5/query_cmdrels_weight_analyze/0.1_0.4_0.5/au_1029502.xlsx","au_1029502")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HYPERLINK("./new_k5/query_cmdrels_weight_analyze/0.1_0.4_0.5/au_1029531.xlsx","au_1029531")</f>
        <v>au_1029531</v>
      </c>
      <c r="B6">
        <v>1</v>
      </c>
      <c r="C6">
        <v>0</v>
      </c>
      <c r="D6">
        <v>1</v>
      </c>
      <c r="E6">
        <v>0.5</v>
      </c>
      <c r="F6">
        <v>1</v>
      </c>
      <c r="G6">
        <v>0.5</v>
      </c>
    </row>
    <row r="7" spans="1:7" x14ac:dyDescent="0.15">
      <c r="A7" t="str">
        <f>HYPERLINK("./new_k5/query_cmdrels_weight_analyze/0.1_0.4_0.5/au_104542.xlsx","au_104542")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HYPERLINK("./new_k5/query_cmdrels_weight_analyze/0.1_0.4_0.5/au_109070.xlsx","au_109070")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HYPERLINK("./new_k5/query_cmdrels_weight_analyze/0.1_0.4_0.5/au_109381.xlsx","au_109381")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HYPERLINK("./new_k5/query_cmdrels_weight_analyze/0.1_0.4_0.5/au_110477.xlsx","au_110477")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HYPERLINK("./new_k5/query_cmdrels_weight_analyze/0.1_0.4_0.5/au_111678.xlsx","au_111678")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HYPERLINK("./new_k5/query_cmdrels_weight_analyze/0.1_0.4_0.5/au_112512.xlsx","au_112512")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HYPERLINK("./new_k5/query_cmdrels_weight_analyze/0.1_0.4_0.5/au_115369.xlsx","au_115369")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HYPERLINK("./new_k5/query_cmdrels_weight_analyze/0.1_0.4_0.5/au_11789.xlsx","au_11789")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HYPERLINK("./new_k5/query_cmdrels_weight_analyze/0.1_0.4_0.5/au_117950.xlsx","au_117950")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</v>
      </c>
    </row>
    <row r="16" spans="1:7" x14ac:dyDescent="0.15">
      <c r="A16" t="str">
        <f>HYPERLINK("./new_k5/query_cmdrels_weight_analyze/0.1_0.4_0.5/au_122113.xlsx","au_122113")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HYPERLINK("./new_k5/query_cmdrels_weight_analyze/0.1_0.4_0.5/au_123798.xlsx","au_123798")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HYPERLINK("./new_k5/query_cmdrels_weight_analyze/0.1_0.4_0.5/au_125257.xlsx","au_125257")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HYPERLINK("./new_k5/query_cmdrels_weight_analyze/0.1_0.4_0.5/au_126153.xlsx","au_126153")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HYPERLINK("./new_k5/query_cmdrels_weight_analyze/0.1_0.4_0.5/au_127326.xlsx","au_127326")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HYPERLINK("./new_k5/query_cmdrels_weight_analyze/0.1_0.4_0.5/au_128463.xlsx","au_128463")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HYPERLINK("./new_k5/query_cmdrels_weight_analyze/0.1_0.4_0.5/au_130393.xlsx","au_130393")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HYPERLINK("./new_k5/query_cmdrels_weight_analyze/0.1_0.4_0.5/au_131570.xlsx","au_131570")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HYPERLINK("./new_k5/query_cmdrels_weight_analyze/0.1_0.4_0.5/au_133318.xlsx","au_133318")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HYPERLINK("./new_k5/query_cmdrels_weight_analyze/0.1_0.4_0.5/au_133343.xlsx","au_133343")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HYPERLINK("./new_k5/query_cmdrels_weight_analyze/0.1_0.4_0.5/au_133389.xlsx","au_133389")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HYPERLINK("./new_k5/query_cmdrels_weight_analyze/0.1_0.4_0.5/au_141277.xlsx","au_141277")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HYPERLINK("./new_k5/query_cmdrels_weight_analyze/0.1_0.4_0.5/au_143819.xlsx","au_143819")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HYPERLINK("./new_k5/query_cmdrels_weight_analyze/0.1_0.4_0.5/au_145935.xlsx","au_145935")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HYPERLINK("./new_k5/query_cmdrels_weight_analyze/0.1_0.4_0.5/au_147241.xlsx","au_147241")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HYPERLINK("./new_k5/query_cmdrels_weight_analyze/0.1_0.4_0.5/au_147800.xlsx","au_147800")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HYPERLINK("./new_k5/query_cmdrels_weight_analyze/0.1_0.4_0.5/au_148321.xlsx","au_148321")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HYPERLINK("./new_k5/query_cmdrels_weight_analyze/0.1_0.4_0.5/au_148638.xlsx","au_148638")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HYPERLINK("./new_k5/query_cmdrels_weight_analyze/0.1_0.4_0.5/au_151049.xlsx","au_151049")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HYPERLINK("./new_k5/query_cmdrels_weight_analyze/0.1_0.4_0.5/au_151941.xlsx","au_151941")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HYPERLINK("./new_k5/query_cmdrels_weight_analyze/0.1_0.4_0.5/au_152297.xlsx","au_152297")</f>
        <v>au_152297</v>
      </c>
      <c r="B36">
        <v>0</v>
      </c>
      <c r="C36">
        <v>1</v>
      </c>
      <c r="D36">
        <v>0.5</v>
      </c>
      <c r="E36">
        <v>1</v>
      </c>
      <c r="F36">
        <v>0.5</v>
      </c>
      <c r="G36">
        <v>1</v>
      </c>
    </row>
    <row r="37" spans="1:7" x14ac:dyDescent="0.15">
      <c r="A37" t="str">
        <f>HYPERLINK("./new_k5/query_cmdrels_weight_analyze/0.1_0.4_0.5/au_153976.xlsx","au_153976")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HYPERLINK("./new_k5/query_cmdrels_weight_analyze/0.1_0.4_0.5/au_154431.xlsx","au_154431")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HYPERLINK("./new_k5/query_cmdrels_weight_analyze/0.1_0.4_0.5/au_159708.xlsx","au_159708")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HYPERLINK("./new_k5/query_cmdrels_weight_analyze/0.1_0.4_0.5/au_160869.xlsx","au_160869")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HYPERLINK("./new_k5/query_cmdrels_weight_analyze/0.1_0.4_0.5/au_161313.xlsx","au_161313")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</row>
    <row r="42" spans="1:7" x14ac:dyDescent="0.15">
      <c r="A42" t="str">
        <f>HYPERLINK("./new_k5/query_cmdrels_weight_analyze/0.1_0.4_0.5/au_162075.xlsx","au_162075")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HYPERLINK("./new_k5/query_cmdrels_weight_analyze/0.1_0.4_0.5/au_16277.xlsx","au_16277")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HYPERLINK("./new_k5/query_cmdrels_weight_analyze/0.1_0.4_0.5/au_163155.xlsx","au_163155")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HYPERLINK("./new_k5/query_cmdrels_weight_analyze/0.1_0.4_0.5/au_164473.xlsx","au_164473")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HYPERLINK("./new_k5/query_cmdrels_weight_analyze/0.1_0.4_0.5/au_16584.xlsx","au_16584")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HYPERLINK("./new_k5/query_cmdrels_weight_analyze/0.1_0.4_0.5/au_166420.xlsx","au_166420")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HYPERLINK("./new_k5/query_cmdrels_weight_analyze/0.1_0.4_0.5/au_169473.xlsx","au_169473")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HYPERLINK("./new_k5/query_cmdrels_weight_analyze/0.1_0.4_0.5/au_169516.xlsx","au_169516")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HYPERLINK("./new_k5/query_cmdrels_weight_analyze/0.1_0.4_0.5/au_174292.xlsx","au_174292")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HYPERLINK("./new_k5/query_cmdrels_weight_analyze/0.1_0.4_0.5/au_178481.xlsx","au_178481")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HYPERLINK("./new_k5/query_cmdrels_weight_analyze/0.1_0.4_0.5/au_180925.xlsx","au_180925")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HYPERLINK("./new_k5/query_cmdrels_weight_analyze/0.1_0.4_0.5/au_187888.xlsx","au_187888")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HYPERLINK("./new_k5/query_cmdrels_weight_analyze/0.1_0.4_0.5/au_191390.xlsx","au_191390")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HYPERLINK("./new_k5/query_cmdrels_weight_analyze/0.1_0.4_0.5/au_192798.xlsx","au_192798")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HYPERLINK("./new_k5/query_cmdrels_weight_analyze/0.1_0.4_0.5/au_201775.xlsx","au_201775")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HYPERLINK("./new_k5/query_cmdrels_weight_analyze/0.1_0.4_0.5/au_204166.xlsx","au_204166")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HYPERLINK("./new_k5/query_cmdrels_weight_analyze/0.1_0.4_0.5/au_207447.xlsx","au_207447")</f>
        <v>au_207447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15">
      <c r="A59" t="str">
        <f>HYPERLINK("./new_k5/query_cmdrels_weight_analyze/0.1_0.4_0.5/au_210680.xlsx","au_210680")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HYPERLINK("./new_k5/query_cmdrels_weight_analyze/0.1_0.4_0.5/au_214246.xlsx","au_214246")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HYPERLINK("./new_k5/query_cmdrels_weight_analyze/0.1_0.4_0.5/au_214643.xlsx","au_214643")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HYPERLINK("./new_k5/query_cmdrels_weight_analyze/0.1_0.4_0.5/au_2194.xlsx","au_2194")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HYPERLINK("./new_k5/query_cmdrels_weight_analyze/0.1_0.4_0.5/au_221962.xlsx","au_221962")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HYPERLINK("./new_k5/query_cmdrels_weight_analyze/0.1_0.4_0.5/au_22608.xlsx","au_22608")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HYPERLINK("./new_k5/query_cmdrels_weight_analyze/0.1_0.4_0.5/au_230698.xlsx","au_230698")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HYPERLINK("./new_k5/query_cmdrels_weight_analyze/0.1_0.4_0.5/au_232442.xlsx","au_232442")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HYPERLINK("./new_k5/query_cmdrels_weight_analyze/0.1_0.4_0.5/au_233378.xlsx","au_233378")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HYPERLINK("./new_k5/query_cmdrels_weight_analyze/0.1_0.4_0.5/au_24027.xlsx","au_24027")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HYPERLINK("./new_k5/query_cmdrels_weight_analyze/0.1_0.4_0.5/au_246647.xlsx","au_246647")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HYPERLINK("./new_k5/query_cmdrels_weight_analyze/0.1_0.4_0.5/au_254424.xlsx","au_254424")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HYPERLINK("./new_k5/query_cmdrels_weight_analyze/0.1_0.4_0.5/au_255890.xlsx","au_255890")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HYPERLINK("./new_k5/query_cmdrels_weight_analyze/0.1_0.4_0.5/au_257248.xlsx","au_257248")</f>
        <v>au_257248</v>
      </c>
      <c r="B72">
        <v>0</v>
      </c>
      <c r="C72">
        <v>0</v>
      </c>
      <c r="D72">
        <v>0.5</v>
      </c>
      <c r="E72">
        <v>0.5</v>
      </c>
      <c r="F72">
        <v>0.5</v>
      </c>
      <c r="G72">
        <v>0.5</v>
      </c>
    </row>
    <row r="73" spans="1:7" x14ac:dyDescent="0.15">
      <c r="A73" t="str">
        <f>HYPERLINK("./new_k5/query_cmdrels_weight_analyze/0.1_0.4_0.5/au_259354.xlsx","au_259354")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HYPERLINK("./new_k5/query_cmdrels_weight_analyze/0.1_0.4_0.5/au_263378.xlsx","au_263378")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HYPERLINK("./new_k5/query_cmdrels_weight_analyze/0.1_0.4_0.5/au_264215.xlsx","au_264215")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HYPERLINK("./new_k5/query_cmdrels_weight_analyze/0.1_0.4_0.5/au_265176.xlsx","au_265176")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HYPERLINK("./new_k5/query_cmdrels_weight_analyze/0.1_0.4_0.5/au_275704.xlsx","au_275704")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HYPERLINK("./new_k5/query_cmdrels_weight_analyze/0.1_0.4_0.5/au_276669.xlsx","au_276669")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HYPERLINK("./new_k5/query_cmdrels_weight_analyze/0.1_0.4_0.5/au_277565.xlsx","au_277565")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HYPERLINK("./new_k5/query_cmdrels_weight_analyze/0.1_0.4_0.5/au_278403.xlsx","au_278403")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HYPERLINK("./new_k5/query_cmdrels_weight_analyze/0.1_0.4_0.5/au_28039.xlsx","au_28039")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15">
      <c r="A82" t="str">
        <f>HYPERLINK("./new_k5/query_cmdrels_weight_analyze/0.1_0.4_0.5/au_281509.xlsx","au_281509")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HYPERLINK("./new_k5/query_cmdrels_weight_analyze/0.1_0.4_0.5/au_282806.xlsx","au_282806")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HYPERLINK("./new_k5/query_cmdrels_weight_analyze/0.1_0.4_0.5/au_283559.xlsx","au_283559")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HYPERLINK("./new_k5/query_cmdrels_weight_analyze/0.1_0.4_0.5/au_285539.xlsx","au_285539")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HYPERLINK("./new_k5/query_cmdrels_weight_analyze/0.1_0.4_0.5/au_287532.xlsx","au_287532")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HYPERLINK("./new_k5/query_cmdrels_weight_analyze/0.1_0.4_0.5/au_294257.xlsx","au_294257")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HYPERLINK("./new_k5/query_cmdrels_weight_analyze/0.1_0.4_0.5/au_296155.xlsx","au_296155")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HYPERLINK("./new_k5/query_cmdrels_weight_analyze/0.1_0.4_0.5/au_299975.xlsx","au_299975")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HYPERLINK("./new_k5/query_cmdrels_weight_analyze/0.1_0.4_0.5/au_301096.xlsx","au_301096")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HYPERLINK("./new_k5/query_cmdrels_weight_analyze/0.1_0.4_0.5/au_303593.xlsx","au_303593")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HYPERLINK("./new_k5/query_cmdrels_weight_analyze/0.1_0.4_0.5/au_303849.xlsx","au_303849")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15">
      <c r="A93" t="str">
        <f>HYPERLINK("./new_k5/query_cmdrels_weight_analyze/0.1_0.4_0.5/au_307541.xlsx","au_307541")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HYPERLINK("./new_k5/query_cmdrels_weight_analyze/0.1_0.4_0.5/au_307688.xlsx","au_307688")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HYPERLINK("./new_k5/query_cmdrels_weight_analyze/0.1_0.4_0.5/au_309047.xlsx","au_309047")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HYPERLINK("./new_k5/query_cmdrels_weight_analyze/0.1_0.4_0.5/au_311558.xlsx","au_311558")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HYPERLINK("./new_k5/query_cmdrels_weight_analyze/0.1_0.4_0.5/au_318973.xlsx","au_318973")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HYPERLINK("./new_k5/query_cmdrels_weight_analyze/0.1_0.4_0.5/au_3205.xlsx","au_3205")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HYPERLINK("./new_k5/query_cmdrels_weight_analyze/0.1_0.4_0.5/au_323131.xlsx","au_323131")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HYPERLINK("./new_k5/query_cmdrels_weight_analyze/0.1_0.4_0.5/au_323392.xlsx","au_323392")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HYPERLINK("./new_k5/query_cmdrels_weight_analyze/0.1_0.4_0.5/au_325368.xlsx","au_325368")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HYPERLINK("./new_k5/query_cmdrels_weight_analyze/0.1_0.4_0.5/au_328162.xlsx","au_328162")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HYPERLINK("./new_k5/query_cmdrels_weight_analyze/0.1_0.4_0.5/au_330148.xlsx","au_330148")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HYPERLINK("./new_k5/query_cmdrels_weight_analyze/0.1_0.4_0.5/au_332315.xlsx","au_332315")</f>
        <v>au_332315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tr">
        <f>HYPERLINK("./new_k5/query_cmdrels_weight_analyze/0.1_0.4_0.5/au_334081.xlsx","au_334081")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HYPERLINK("./new_k5/query_cmdrels_weight_analyze/0.1_0.4_0.5/au_34077.xlsx","au_34077")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HYPERLINK("./new_k5/query_cmdrels_weight_analyze/0.1_0.4_0.5/au_341428.xlsx","au_341428")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HYPERLINK("./new_k5/query_cmdrels_weight_analyze/0.1_0.4_0.5/au_341584.xlsx","au_341584")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HYPERLINK("./new_k5/query_cmdrels_weight_analyze/0.1_0.4_0.5/au_346864.xlsx","au_346864")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HYPERLINK("./new_k5/query_cmdrels_weight_analyze/0.1_0.4_0.5/au_351765.xlsx","au_351765")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HYPERLINK("./new_k5/query_cmdrels_weight_analyze/0.1_0.4_0.5/au_35922.xlsx","au_35922")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HYPERLINK("./new_k5/query_cmdrels_weight_analyze/0.1_0.4_0.5/au_359856.xlsx","au_359856")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HYPERLINK("./new_k5/query_cmdrels_weight_analyze/0.1_0.4_0.5/au_360423.xlsx","au_360423")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HYPERLINK("./new_k5/query_cmdrels_weight_analyze/0.1_0.4_0.5/au_36287.xlsx","au_36287")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HYPERLINK("./new_k5/query_cmdrels_weight_analyze/0.1_0.4_0.5/au_366742.xlsx","au_366742")</f>
        <v>au_366742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</row>
    <row r="116" spans="1:7" x14ac:dyDescent="0.15">
      <c r="A116" t="str">
        <f>HYPERLINK("./new_k5/query_cmdrels_weight_analyze/0.1_0.4_0.5/au_377937.xlsx","au_377937")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HYPERLINK("./new_k5/query_cmdrels_weight_analyze/0.1_0.4_0.5/au_383997.xlsx","au_383997")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HYPERLINK("./new_k5/query_cmdrels_weight_analyze/0.1_0.4_0.5/au_3883.xlsx","au_3883")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HYPERLINK("./new_k5/query_cmdrels_weight_analyze/0.1_0.4_0.5/au_396883.xlsx","au_396883")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HYPERLINK("./new_k5/query_cmdrels_weight_analyze/0.1_0.4_0.5/au_39760.xlsx","au_39760")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HYPERLINK("./new_k5/query_cmdrels_weight_analyze/0.1_0.4_0.5/au_398818.xlsx","au_398818")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HYPERLINK("./new_k5/query_cmdrels_weight_analyze/0.1_0.4_0.5/au_400807.xlsx","au_400807")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HYPERLINK("./new_k5/query_cmdrels_weight_analyze/0.1_0.4_0.5/au_408611.xlsx","au_408611")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HYPERLINK("./new_k5/query_cmdrels_weight_analyze/0.1_0.4_0.5/au_414737.xlsx","au_414737")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HYPERLINK("./new_k5/query_cmdrels_weight_analyze/0.1_0.4_0.5/au_420722.xlsx","au_420722")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HYPERLINK("./new_k5/query_cmdrels_weight_analyze/0.1_0.4_0.5/au_423942.xlsx","au_423942")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HYPERLINK("./new_k5/query_cmdrels_weight_analyze/0.1_0.4_0.5/au_430382.xlsx","au_430382")</f>
        <v>au_430382</v>
      </c>
      <c r="B127">
        <v>0</v>
      </c>
      <c r="C127">
        <v>0</v>
      </c>
      <c r="D127">
        <v>0.5</v>
      </c>
      <c r="E127">
        <v>0.5</v>
      </c>
      <c r="F127">
        <v>0.5</v>
      </c>
      <c r="G127">
        <v>0.5</v>
      </c>
    </row>
    <row r="128" spans="1:7" x14ac:dyDescent="0.15">
      <c r="A128" t="str">
        <f>HYPERLINK("./new_k5/query_cmdrels_weight_analyze/0.1_0.4_0.5/au_432836.xlsx","au_432836")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HYPERLINK("./new_k5/query_cmdrels_weight_analyze/0.1_0.4_0.5/au_440326.xlsx","au_440326")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HYPERLINK("./new_k5/query_cmdrels_weight_analyze/0.1_0.4_0.5/au_442914.xlsx","au_442914")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HYPERLINK("./new_k5/query_cmdrels_weight_analyze/0.1_0.4_0.5/au_443227.xlsx","au_443227")</f>
        <v>au_443227</v>
      </c>
      <c r="B131">
        <v>1</v>
      </c>
      <c r="C131">
        <v>0</v>
      </c>
      <c r="D131">
        <v>1</v>
      </c>
      <c r="E131">
        <v>0.5</v>
      </c>
      <c r="F131">
        <v>1</v>
      </c>
      <c r="G131">
        <v>0.5</v>
      </c>
    </row>
    <row r="132" spans="1:7" x14ac:dyDescent="0.15">
      <c r="A132" t="str">
        <f>HYPERLINK("./new_k5/query_cmdrels_weight_analyze/0.1_0.4_0.5/au_44534.xlsx","au_44534")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HYPERLINK("./new_k5/query_cmdrels_weight_analyze/0.1_0.4_0.5/au_451805.xlsx","au_451805")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HYPERLINK("./new_k5/query_cmdrels_weight_analyze/0.1_0.4_0.5/au_464264.xlsx","au_464264")</f>
        <v>au_464264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0.25</v>
      </c>
    </row>
    <row r="135" spans="1:7" x14ac:dyDescent="0.15">
      <c r="A135" t="str">
        <f>HYPERLINK("./new_k5/query_cmdrels_weight_analyze/0.1_0.4_0.5/au_468808.xlsx","au_468808")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HYPERLINK("./new_k5/query_cmdrels_weight_analyze/0.1_0.4_0.5/au_469143.xlsx","au_469143")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HYPERLINK("./new_k5/query_cmdrels_weight_analyze/0.1_0.4_0.5/au_470237.xlsx","au_470237")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HYPERLINK("./new_k5/query_cmdrels_weight_analyze/0.1_0.4_0.5/au_473037.xlsx","au_473037")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HYPERLINK("./new_k5/query_cmdrels_weight_analyze/0.1_0.4_0.5/au_48362.xlsx","au_48362")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HYPERLINK("./new_k5/query_cmdrels_weight_analyze/0.1_0.4_0.5/au_488435.xlsx","au_488435")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HYPERLINK("./new_k5/query_cmdrels_weight_analyze/0.1_0.4_0.5/au_493826.xlsx","au_493826")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HYPERLINK("./new_k5/query_cmdrels_weight_analyze/0.1_0.4_0.5/au_502110.xlsx","au_502110")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HYPERLINK("./new_k5/query_cmdrels_weight_analyze/0.1_0.4_0.5/au_50344.xlsx","au_50344")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HYPERLINK("./new_k5/query_cmdrels_weight_analyze/0.1_0.4_0.5/au_511467.xlsx","au_511467")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HYPERLINK("./new_k5/query_cmdrels_weight_analyze/0.1_0.4_0.5/au_513046.xlsx","au_513046")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HYPERLINK("./new_k5/query_cmdrels_weight_analyze/0.1_0.4_0.5/au_517354.xlsx","au_517354")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HYPERLINK("./new_k5/query_cmdrels_weight_analyze/0.1_0.4_0.5/au_522431.xlsx","au_522431")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15">
      <c r="A148" t="str">
        <f>HYPERLINK("./new_k5/query_cmdrels_weight_analyze/0.1_0.4_0.5/au_52773.xlsx","au_52773")</f>
        <v>au_52773</v>
      </c>
      <c r="B148">
        <v>0</v>
      </c>
      <c r="C148">
        <v>1</v>
      </c>
      <c r="D148">
        <v>0.5</v>
      </c>
      <c r="E148">
        <v>1</v>
      </c>
      <c r="F148">
        <v>0.5</v>
      </c>
      <c r="G148">
        <v>1</v>
      </c>
    </row>
    <row r="149" spans="1:7" x14ac:dyDescent="0.15">
      <c r="A149" t="str">
        <f>HYPERLINK("./new_k5/query_cmdrels_weight_analyze/0.1_0.4_0.5/au_528411.xlsx","au_528411")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HYPERLINK("./new_k5/query_cmdrels_weight_analyze/0.1_0.4_0.5/au_53263.xlsx","au_53263")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HYPERLINK("./new_k5/query_cmdrels_weight_analyze/0.1_0.4_0.5/au_53444.xlsx","au_53444")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</v>
      </c>
    </row>
    <row r="152" spans="1:7" x14ac:dyDescent="0.15">
      <c r="A152" t="str">
        <f>HYPERLINK("./new_k5/query_cmdrels_weight_analyze/0.1_0.4_0.5/au_538208.xlsx","au_538208")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HYPERLINK("./new_k5/query_cmdrels_weight_analyze/0.1_0.4_0.5/au_53822.xlsx","au_53822")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HYPERLINK("./new_k5/query_cmdrels_weight_analyze/0.1_0.4_0.5/au_539243.xlsx","au_539243")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HYPERLINK("./new_k5/query_cmdrels_weight_analyze/0.1_0.4_0.5/au_558280.xlsx","au_558280")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HYPERLINK("./new_k5/query_cmdrels_weight_analyze/0.1_0.4_0.5/au_558669.xlsx","au_558669")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HYPERLINK("./new_k5/query_cmdrels_weight_analyze/0.1_0.4_0.5/au_55868.xlsx","au_55868")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HYPERLINK("./new_k5/query_cmdrels_weight_analyze/0.1_0.4_0.5/au_561.xlsx","au_561")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HYPERLINK("./new_k5/query_cmdrels_weight_analyze/0.1_0.4_0.5/au_564567.xlsx","au_564567")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HYPERLINK("./new_k5/query_cmdrels_weight_analyze/0.1_0.4_0.5/au_57994.xlsx","au_57994")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HYPERLINK("./new_k5/query_cmdrels_weight_analyze/0.1_0.4_0.5/au_589210.xlsx","au_589210")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HYPERLINK("./new_k5/query_cmdrels_weight_analyze/0.1_0.4_0.5/au_5911.xlsx","au_5911")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HYPERLINK("./new_k5/query_cmdrels_weight_analyze/0.1_0.4_0.5/au_59356.xlsx","au_59356")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0.25</v>
      </c>
    </row>
    <row r="164" spans="1:7" x14ac:dyDescent="0.15">
      <c r="A164" t="str">
        <f>HYPERLINK("./new_k5/query_cmdrels_weight_analyze/0.1_0.4_0.5/au_609850.xlsx","au_609850")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HYPERLINK("./new_k5/query_cmdrels_weight_analyze/0.1_0.4_0.5/au_61408.xlsx","au_61408")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HYPERLINK("./new_k5/query_cmdrels_weight_analyze/0.1_0.4_0.5/au_617850.xlsx","au_617850")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HYPERLINK("./new_k5/query_cmdrels_weight_analyze/0.1_0.4_0.5/au_62073.xlsx","au_62073")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HYPERLINK("./new_k5/query_cmdrels_weight_analyze/0.1_0.4_0.5/au_620930.xlsx","au_620930")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HYPERLINK("./new_k5/query_cmdrels_weight_analyze/0.1_0.4_0.5/au_62492.xlsx","au_62492")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HYPERLINK("./new_k5/query_cmdrels_weight_analyze/0.1_0.4_0.5/au_626078.xlsx","au_626078")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HYPERLINK("./new_k5/query_cmdrels_weight_analyze/0.1_0.4_0.5/au_636944.xlsx","au_636944")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HYPERLINK("./new_k5/query_cmdrels_weight_analyze/0.1_0.4_0.5/au_648603.xlsx","au_648603")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HYPERLINK("./new_k5/query_cmdrels_weight_analyze/0.1_0.4_0.5/au_65331.xlsx","au_65331")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HYPERLINK("./new_k5/query_cmdrels_weight_analyze/0.1_0.4_0.5/au_66000.xlsx","au_66000")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HYPERLINK("./new_k5/query_cmdrels_weight_analyze/0.1_0.4_0.5/au_660846.xlsx","au_660846")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HYPERLINK("./new_k5/query_cmdrels_weight_analyze/0.1_0.4_0.5/au_662935.xlsx","au_662935")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HYPERLINK("./new_k5/query_cmdrels_weight_analyze/0.1_0.4_0.5/au_67663.xlsx","au_67663")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HYPERLINK("./new_k5/query_cmdrels_weight_analyze/0.1_0.4_0.5/au_68028.xlsx","au_68028")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HYPERLINK("./new_k5/query_cmdrels_weight_analyze/0.1_0.4_0.5/au_681312.xlsx","au_681312")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HYPERLINK("./new_k5/query_cmdrels_weight_analyze/0.1_0.4_0.5/au_686239.xlsx","au_686239")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HYPERLINK("./new_k5/query_cmdrels_weight_analyze/0.1_0.4_0.5/au_68809.xlsx","au_68809")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HYPERLINK("./new_k5/query_cmdrels_weight_analyze/0.1_0.4_0.5/au_69556.xlsx","au_69556")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HYPERLINK("./new_k5/query_cmdrels_weight_analyze/0.1_0.4_0.5/au_698993.xlsx","au_698993")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HYPERLINK("./new_k5/query_cmdrels_weight_analyze/0.1_0.4_0.5/au_707881.xlsx","au_707881")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HYPERLINK("./new_k5/query_cmdrels_weight_analyze/0.1_0.4_0.5/au_709594.xlsx","au_709594")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HYPERLINK("./new_k5/query_cmdrels_weight_analyze/0.1_0.4_0.5/au_71309.xlsx","au_71309")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HYPERLINK("./new_k5/query_cmdrels_weight_analyze/0.1_0.4_0.5/au_7138.xlsx","au_7138")</f>
        <v>au_7138</v>
      </c>
      <c r="B187">
        <v>1</v>
      </c>
      <c r="C187">
        <v>0</v>
      </c>
      <c r="D187">
        <v>1</v>
      </c>
      <c r="E187">
        <v>0.33333333333333331</v>
      </c>
      <c r="F187">
        <v>1</v>
      </c>
      <c r="G187">
        <v>0.33333333333333331</v>
      </c>
    </row>
    <row r="188" spans="1:7" x14ac:dyDescent="0.15">
      <c r="A188" t="str">
        <f>HYPERLINK("./new_k5/query_cmdrels_weight_analyze/0.1_0.4_0.5/au_72549.xlsx","au_72549")</f>
        <v>au_72549</v>
      </c>
      <c r="B188">
        <v>0</v>
      </c>
      <c r="C188">
        <v>0</v>
      </c>
      <c r="D188">
        <v>0</v>
      </c>
      <c r="E188">
        <v>0.5</v>
      </c>
      <c r="F188">
        <v>0</v>
      </c>
      <c r="G188">
        <v>0.5</v>
      </c>
    </row>
    <row r="189" spans="1:7" x14ac:dyDescent="0.15">
      <c r="A189" t="str">
        <f>HYPERLINK("./new_k5/query_cmdrels_weight_analyze/0.1_0.4_0.5/au_740805.xlsx","au_740805")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HYPERLINK("./new_k5/query_cmdrels_weight_analyze/0.1_0.4_0.5/au_760796.xlsx","au_760796")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HYPERLINK("./new_k5/query_cmdrels_weight_analyze/0.1_0.4_0.5/au_762846.xlsx","au_762846")</f>
        <v>au_762846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15">
      <c r="A192" t="str">
        <f>HYPERLINK("./new_k5/query_cmdrels_weight_analyze/0.1_0.4_0.5/au_767786.xlsx","au_767786")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HYPERLINK("./new_k5/query_cmdrels_weight_analyze/0.1_0.4_0.5/au_778906.xlsx","au_778906")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HYPERLINK("./new_k5/query_cmdrels_weight_analyze/0.1_0.4_0.5/au_818929.xlsx","au_818929")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HYPERLINK("./new_k5/query_cmdrels_weight_analyze/0.1_0.4_0.5/au_844876.xlsx","au_844876")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HYPERLINK("./new_k5/query_cmdrels_weight_analyze/0.1_0.4_0.5/au_85318.xlsx","au_85318")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HYPERLINK("./new_k5/query_cmdrels_weight_analyze/0.1_0.4_0.5/au_854332.xlsx","au_854332")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HYPERLINK("./new_k5/query_cmdrels_weight_analyze/0.1_0.4_0.5/au_854373.xlsx","au_854373")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HYPERLINK("./new_k5/query_cmdrels_weight_analyze/0.1_0.4_0.5/au_86843.xlsx","au_86843")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0.2</v>
      </c>
      <c r="G199">
        <v>0</v>
      </c>
    </row>
    <row r="200" spans="1:7" x14ac:dyDescent="0.15">
      <c r="A200" t="str">
        <f>HYPERLINK("./new_k5/query_cmdrels_weight_analyze/0.1_0.4_0.5/au_88108.xlsx","au_88108")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HYPERLINK("./new_k5/query_cmdrels_weight_analyze/0.1_0.4_0.5/au_90214.xlsx","au_90214")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HYPERLINK("./new_k5/query_cmdrels_weight_analyze/0.1_0.4_0.5/au_90339.xlsx","au_90339")</f>
        <v>au_90339</v>
      </c>
      <c r="B202">
        <v>0</v>
      </c>
      <c r="C202">
        <v>0</v>
      </c>
      <c r="D202">
        <v>0.33333333333333331</v>
      </c>
      <c r="E202">
        <v>0.5</v>
      </c>
      <c r="F202">
        <v>0.33333333333333331</v>
      </c>
      <c r="G202">
        <v>0.5</v>
      </c>
    </row>
    <row r="203" spans="1:7" x14ac:dyDescent="0.15">
      <c r="A203" t="str">
        <f>HYPERLINK("./new_k5/query_cmdrels_weight_analyze/0.1_0.4_0.5/au_91286.xlsx","au_91286")</f>
        <v>au_91286</v>
      </c>
      <c r="B203">
        <v>1</v>
      </c>
      <c r="C203">
        <v>0</v>
      </c>
      <c r="D203">
        <v>1</v>
      </c>
      <c r="E203">
        <v>0.5</v>
      </c>
      <c r="F203">
        <v>1</v>
      </c>
      <c r="G203">
        <v>0.5</v>
      </c>
    </row>
    <row r="204" spans="1:7" x14ac:dyDescent="0.15">
      <c r="A204" t="str">
        <f>HYPERLINK("./new_k5/query_cmdrels_weight_analyze/0.1_0.4_0.5/au_9135.xlsx","au_9135")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HYPERLINK("./new_k5/query_cmdrels_weight_analyze/0.1_0.4_0.5/au_935569.xlsx","au_935569")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HYPERLINK("./new_k5/query_cmdrels_weight_analyze/0.1_0.4_0.5/au_97936.xlsx","au_97936")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HYPERLINK("./new_k5/query_cmdrels_weight_analyze/0.1_0.4_0.5/so_10235778.xlsx","so_10235778")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HYPERLINK("./new_k5/query_cmdrels_weight_analyze/0.1_0.4_0.5/so_1045910.xlsx","so_1045910")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HYPERLINK("./new_k5/query_cmdrels_weight_analyze/0.1_0.4_0.5/so_10557360.xlsx","so_10557360")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HYPERLINK("./new_k5/query_cmdrels_weight_analyze/0.1_0.4_0.5/so_1058047.xlsx","so_1058047")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HYPERLINK("./new_k5/query_cmdrels_weight_analyze/0.1_0.4_0.5/so_10829402.xlsx","so_10829402")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HYPERLINK("./new_k5/query_cmdrels_weight_analyze/0.1_0.4_0.5/so_1088098.xlsx","so_1088098")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HYPERLINK("./new_k5/query_cmdrels_weight_analyze/0.1_0.4_0.5/so_10990949.xlsx","so_10990949")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HYPERLINK("./new_k5/query_cmdrels_weight_analyze/0.1_0.4_0.5/so_11211705.xlsx","so_11211705")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HYPERLINK("./new_k5/query_cmdrels_weight_analyze/0.1_0.4_0.5/so_112932.xlsx","so_112932")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HYPERLINK("./new_k5/query_cmdrels_weight_analyze/0.1_0.4_0.5/so_11392189.xlsx","so_11392189")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HYPERLINK("./new_k5/query_cmdrels_weight_analyze/0.1_0.4_0.5/so_1183183.xlsx","so_1183183")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HYPERLINK("./new_k5/query_cmdrels_weight_analyze/0.1_0.4_0.5/so_1194882.xlsx","so_1194882")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HYPERLINK("./new_k5/query_cmdrels_weight_analyze/0.1_0.4_0.5/so_12120935.xlsx","so_12120935")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HYPERLINK("./new_k5/query_cmdrels_weight_analyze/0.1_0.4_0.5/so_12313384.xlsx","so_12313384")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HYPERLINK("./new_k5/query_cmdrels_weight_analyze/0.1_0.4_0.5/so_12392598.xlsx","so_12392598")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HYPERLINK("./new_k5/query_cmdrels_weight_analyze/0.1_0.4_0.5/so_1241801.xlsx","so_1241801")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HYPERLINK("./new_k5/query_cmdrels_weight_analyze/0.1_0.4_0.5/so_12522269.xlsx","so_12522269")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HYPERLINK("./new_k5/query_cmdrels_weight_analyze/0.1_0.4_0.5/so_1293907.xlsx","so_1293907")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HYPERLINK("./new_k5/query_cmdrels_weight_analyze/0.1_0.4_0.5/so_13428910.xlsx","so_13428910")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HYPERLINK("./new_k5/query_cmdrels_weight_analyze/0.1_0.4_0.5/so_135688.xlsx","so_135688")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HYPERLINK("./new_k5/query_cmdrels_weight_analyze/0.1_0.4_0.5/so_13778273.xlsx","so_13778273")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HYPERLINK("./new_k5/query_cmdrels_weight_analyze/0.1_0.4_0.5/so_1405611.xlsx","so_1405611")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</v>
      </c>
    </row>
    <row r="229" spans="1:7" x14ac:dyDescent="0.15">
      <c r="A229" t="str">
        <f>HYPERLINK("./new_k5/query_cmdrels_weight_analyze/0.1_0.4_0.5/so_14300794.xlsx","so_14300794")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HYPERLINK("./new_k5/query_cmdrels_weight_analyze/0.1_0.4_0.5/so_143791.xlsx","so_143791")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HYPERLINK("./new_k5/query_cmdrels_weight_analyze/0.1_0.4_0.5/so_14750650.xlsx","so_14750650")</f>
        <v>so_14750650</v>
      </c>
      <c r="B231">
        <v>0</v>
      </c>
      <c r="C231">
        <v>0</v>
      </c>
      <c r="D231">
        <v>0</v>
      </c>
      <c r="E231">
        <v>0.33333333333333331</v>
      </c>
      <c r="F231">
        <v>0</v>
      </c>
      <c r="G231">
        <v>0.33333333333333331</v>
      </c>
    </row>
    <row r="232" spans="1:7" x14ac:dyDescent="0.15">
      <c r="A232" t="str">
        <f>HYPERLINK("./new_k5/query_cmdrels_weight_analyze/0.1_0.4_0.5/so_14978411.xlsx","so_14978411")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HYPERLINK("./new_k5/query_cmdrels_weight_analyze/0.1_0.4_0.5/so_15236308.xlsx","so_15236308")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HYPERLINK("./new_k5/query_cmdrels_weight_analyze/0.1_0.4_0.5/so_15286947.xlsx","so_15286947")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HYPERLINK("./new_k5/query_cmdrels_weight_analyze/0.1_0.4_0.5/so_15402770.xlsx","so_15402770")</f>
        <v>so_15402770</v>
      </c>
      <c r="B235">
        <v>0</v>
      </c>
      <c r="C235">
        <v>0</v>
      </c>
      <c r="D235">
        <v>0.5</v>
      </c>
      <c r="E235">
        <v>0.5</v>
      </c>
      <c r="F235">
        <v>0.5</v>
      </c>
      <c r="G235">
        <v>0.5</v>
      </c>
    </row>
    <row r="236" spans="1:7" x14ac:dyDescent="0.15">
      <c r="A236" t="str">
        <f>HYPERLINK("./new_k5/query_cmdrels_weight_analyze/0.1_0.4_0.5/so_1570262.xlsx","so_1570262")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HYPERLINK("./new_k5/query_cmdrels_weight_analyze/0.1_0.4_0.5/so_1583219.xlsx","so_1583219")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HYPERLINK("./new_k5/query_cmdrels_weight_analyze/0.1_0.4_0.5/so_15872543.xlsx","so_15872543")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HYPERLINK("./new_k5/query_cmdrels_weight_analyze/0.1_0.4_0.5/so_16038087.xlsx","so_16038087")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HYPERLINK("./new_k5/query_cmdrels_weight_analyze/0.1_0.4_0.5/so_16212656.xlsx","so_16212656")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HYPERLINK("./new_k5/query_cmdrels_weight_analyze/0.1_0.4_0.5/so_16575419.xlsx","so_16575419")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HYPERLINK("./new_k5/query_cmdrels_weight_analyze/0.1_0.4_0.5/so_17582768.xlsx","so_17582768")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</row>
    <row r="243" spans="1:7" x14ac:dyDescent="0.15">
      <c r="A243" t="str">
        <f>HYPERLINK("./new_k5/query_cmdrels_weight_analyze/0.1_0.4_0.5/so_17607612.xlsx","so_17607612")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HYPERLINK("./new_k5/query_cmdrels_weight_analyze/0.1_0.4_0.5/so_17829785.xlsx","so_17829785")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HYPERLINK("./new_k5/query_cmdrels_weight_analyze/0.1_0.4_0.5/so_1839841.xlsx","so_1839841")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HYPERLINK("./new_k5/query_cmdrels_weight_analyze/0.1_0.4_0.5/so_18468716.xlsx","so_18468716")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HYPERLINK("./new_k5/query_cmdrels_weight_analyze/0.1_0.4_0.5/so_19196105.xlsx","so_19196105")</f>
        <v>so_19196105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</row>
    <row r="248" spans="1:7" x14ac:dyDescent="0.15">
      <c r="A248" t="str">
        <f>HYPERLINK("./new_k5/query_cmdrels_weight_analyze/0.1_0.4_0.5/so_19482123.xlsx","so_19482123")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HYPERLINK("./new_k5/query_cmdrels_weight_analyze/0.1_0.4_0.5/so_1975849.xlsx","so_1975849")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HYPERLINK("./new_k5/query_cmdrels_weight_analyze/0.1_0.4_0.5/so_212528.xlsx","so_212528")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HYPERLINK("./new_k5/query_cmdrels_weight_analyze/0.1_0.4_0.5/so_21620406.xlsx","so_21620406")</f>
        <v>so_21620406</v>
      </c>
      <c r="B251">
        <v>0</v>
      </c>
      <c r="C251">
        <v>0</v>
      </c>
      <c r="D251">
        <v>0.33333333333333331</v>
      </c>
      <c r="E251">
        <v>0.5</v>
      </c>
      <c r="F251">
        <v>0.33333333333333331</v>
      </c>
      <c r="G251">
        <v>0.5</v>
      </c>
    </row>
    <row r="252" spans="1:7" x14ac:dyDescent="0.15">
      <c r="A252" t="str">
        <f>HYPERLINK("./new_k5/query_cmdrels_weight_analyze/0.1_0.4_0.5/so_23509348.xlsx","so_23509348")</f>
        <v>so_23509348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</row>
    <row r="253" spans="1:7" x14ac:dyDescent="0.15">
      <c r="A253" t="str">
        <f>HYPERLINK("./new_k5/query_cmdrels_weight_analyze/0.1_0.4_0.5/so_24058544.xlsx","so_24058544")</f>
        <v>so_24058544</v>
      </c>
      <c r="B253">
        <v>1</v>
      </c>
      <c r="C253">
        <v>0</v>
      </c>
      <c r="D253">
        <v>1</v>
      </c>
      <c r="E253">
        <v>0.5</v>
      </c>
      <c r="F253">
        <v>1</v>
      </c>
      <c r="G253">
        <v>0.5</v>
      </c>
    </row>
    <row r="254" spans="1:7" x14ac:dyDescent="0.15">
      <c r="A254" t="str">
        <f>HYPERLINK("./new_k5/query_cmdrels_weight_analyze/0.1_0.4_0.5/so_24283097.xlsx","so_24283097")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HYPERLINK("./new_k5/query_cmdrels_weight_analyze/0.1_0.4_0.5/so_26256279.xlsx","so_26256279")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HYPERLINK("./new_k5/query_cmdrels_weight_analyze/0.1_0.4_0.5/so_26331651.xlsx","so_26331651")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HYPERLINK("./new_k5/query_cmdrels_weight_analyze/0.1_0.4_0.5/so_26988262.xlsx","so_26988262")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HYPERLINK("./new_k5/query_cmdrels_weight_analyze/0.1_0.4_0.5/so_27238411.xlsx","so_27238411")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HYPERLINK("./new_k5/query_cmdrels_weight_analyze/0.1_0.4_0.5/so_27943059.xlsx","so_27943059")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HYPERLINK("./new_k5/query_cmdrels_weight_analyze/0.1_0.4_0.5/so_28869004.xlsx","so_28869004")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HYPERLINK("./new_k5/query_cmdrels_weight_analyze/0.1_0.4_0.5/so_2973624.xlsx","so_2973624")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HYPERLINK("./new_k5/query_cmdrels_weight_analyze/0.1_0.4_0.5/so_30177455.xlsx","so_30177455")</f>
        <v>so_30177455</v>
      </c>
      <c r="B262">
        <v>0</v>
      </c>
      <c r="C262">
        <v>0</v>
      </c>
      <c r="D262">
        <v>0.5</v>
      </c>
      <c r="E262">
        <v>0.5</v>
      </c>
      <c r="F262">
        <v>0.5</v>
      </c>
      <c r="G262">
        <v>0.5</v>
      </c>
    </row>
    <row r="263" spans="1:7" x14ac:dyDescent="0.15">
      <c r="A263" t="str">
        <f>HYPERLINK("./new_k5/query_cmdrels_weight_analyze/0.1_0.4_0.5/so_30251889.xlsx","so_30251889")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HYPERLINK("./new_k5/query_cmdrels_weight_analyze/0.1_0.4_0.5/so_305035.xlsx","so_305035")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HYPERLINK("./new_k5/query_cmdrels_weight_analyze/0.1_0.4_0.5/so_36249744.xlsx","so_36249744")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HYPERLINK("./new_k5/query_cmdrels_weight_analyze/0.1_0.4_0.5/so_3643848.xlsx","so_3643848")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HYPERLINK("./new_k5/query_cmdrels_weight_analyze/0.1_0.4_0.5/so_3667329.xlsx","so_3667329")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HYPERLINK("./new_k5/query_cmdrels_weight_analyze/0.1_0.4_0.5/so_369758.xlsx","so_369758")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HYPERLINK("./new_k5/query_cmdrels_weight_analyze/0.1_0.4_0.5/so_3756323.xlsx","so_3756323")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HYPERLINK("./new_k5/query_cmdrels_weight_analyze/0.1_0.4_0.5/so_3767267.xlsx","so_3767267")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HYPERLINK("./new_k5/query_cmdrels_weight_analyze/0.1_0.4_0.5/so_3833578.xlsx","so_3833578")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HYPERLINK("./new_k5/query_cmdrels_weight_analyze/0.1_0.4_0.5/so_3891076.xlsx","so_3891076")</f>
        <v>so_3891076</v>
      </c>
      <c r="B272">
        <v>1</v>
      </c>
      <c r="C272">
        <v>0</v>
      </c>
      <c r="D272">
        <v>1</v>
      </c>
      <c r="E272">
        <v>0.33333333333333331</v>
      </c>
      <c r="F272">
        <v>1</v>
      </c>
      <c r="G272">
        <v>0.33333333333333331</v>
      </c>
    </row>
    <row r="273" spans="1:7" x14ac:dyDescent="0.15">
      <c r="A273" t="str">
        <f>HYPERLINK("./new_k5/query_cmdrels_weight_analyze/0.1_0.4_0.5/so_3963085.xlsx","so_3963085")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HYPERLINK("./new_k5/query_cmdrels_weight_analyze/0.1_0.4_0.5/so_4325216.xlsx","so_4325216")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HYPERLINK("./new_k5/query_cmdrels_weight_analyze/0.1_0.4_0.5/so_448005.xlsx","so_448005")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HYPERLINK("./new_k5/query_cmdrels_weight_analyze/0.1_0.4_0.5/so_4921879.xlsx","so_4921879")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HYPERLINK("./new_k5/query_cmdrels_weight_analyze/0.1_0.4_0.5/so_4922943.xlsx","so_4922943")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HYPERLINK("./new_k5/query_cmdrels_weight_analyze/0.1_0.4_0.5/so_5119946.xlsx","so_5119946")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HYPERLINK("./new_k5/query_cmdrels_weight_analyze/0.1_0.4_0.5/so_5164985.xlsx","so_5164985")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HYPERLINK("./new_k5/query_cmdrels_weight_analyze/0.1_0.4_0.5/so_5306153.xlsx","so_5306153")</f>
        <v>so_5306153</v>
      </c>
      <c r="B280">
        <v>0</v>
      </c>
      <c r="C280">
        <v>0</v>
      </c>
      <c r="D280">
        <v>0</v>
      </c>
      <c r="E280">
        <v>0.5</v>
      </c>
      <c r="F280">
        <v>0</v>
      </c>
      <c r="G280">
        <v>0.5</v>
      </c>
    </row>
    <row r="281" spans="1:7" x14ac:dyDescent="0.15">
      <c r="A281" t="str">
        <f>HYPERLINK("./new_k5/query_cmdrels_weight_analyze/0.1_0.4_0.5/so_5566310.xlsx","so_5566310")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HYPERLINK("./new_k5/query_cmdrels_weight_analyze/0.1_0.4_0.5/so_5927369.xlsx","so_5927369")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HYPERLINK("./new_k5/query_cmdrels_weight_analyze/0.1_0.4_0.5/so_5947742.xlsx","so_5947742")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HYPERLINK("./new_k5/query_cmdrels_weight_analyze/0.1_0.4_0.5/so_614795.xlsx","so_614795")</f>
        <v>so_614795</v>
      </c>
      <c r="B284">
        <v>0</v>
      </c>
      <c r="C284">
        <v>0</v>
      </c>
      <c r="D284">
        <v>0</v>
      </c>
      <c r="E284">
        <v>0.5</v>
      </c>
      <c r="F284">
        <v>0</v>
      </c>
      <c r="G284">
        <v>0.5</v>
      </c>
    </row>
    <row r="285" spans="1:7" x14ac:dyDescent="0.15">
      <c r="A285" t="str">
        <f>HYPERLINK("./new_k5/query_cmdrels_weight_analyze/0.1_0.4_0.5/so_6207573.xlsx","so_6207573")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HYPERLINK("./new_k5/query_cmdrels_weight_analyze/0.1_0.4_0.5/so_6283167.xlsx","so_6283167")</f>
        <v>so_6283167</v>
      </c>
      <c r="B286">
        <v>1</v>
      </c>
      <c r="C286">
        <v>0</v>
      </c>
      <c r="D286">
        <v>1</v>
      </c>
      <c r="E286">
        <v>0.5</v>
      </c>
      <c r="F286">
        <v>1</v>
      </c>
      <c r="G286">
        <v>0.5</v>
      </c>
    </row>
    <row r="287" spans="1:7" x14ac:dyDescent="0.15">
      <c r="A287" t="str">
        <f>HYPERLINK("./new_k5/query_cmdrels_weight_analyze/0.1_0.4_0.5/so_6329505.xlsx","so_6329505")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HYPERLINK("./new_k5/query_cmdrels_weight_analyze/0.1_0.4_0.5/so_6423532.xlsx","so_6423532")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HYPERLINK("./new_k5/query_cmdrels_weight_analyze/0.1_0.4_0.5/so_669438.xlsx","so_669438")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HYPERLINK("./new_k5/query_cmdrels_weight_analyze/0.1_0.4_0.5/so_7052875.xlsx","so_7052875")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HYPERLINK("./new_k5/query_cmdrels_weight_analyze/0.1_0.4_0.5/so_7221757.xlsx","so_7221757")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HYPERLINK("./new_k5/query_cmdrels_weight_analyze/0.1_0.4_0.5/so_750604.xlsx","so_750604")</f>
        <v>so_750604</v>
      </c>
      <c r="B292">
        <v>0</v>
      </c>
      <c r="C292">
        <v>0</v>
      </c>
      <c r="D292">
        <v>0.33333333333333331</v>
      </c>
      <c r="E292">
        <v>0</v>
      </c>
      <c r="F292">
        <v>0.33333333333333331</v>
      </c>
      <c r="G292">
        <v>0.25</v>
      </c>
    </row>
    <row r="293" spans="1:7" x14ac:dyDescent="0.15">
      <c r="A293" t="str">
        <f>HYPERLINK("./new_k5/query_cmdrels_weight_analyze/0.1_0.4_0.5/so_7575267.xlsx","so_7575267")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HYPERLINK("./new_k5/query_cmdrels_weight_analyze/0.1_0.4_0.5/so_7698488.xlsx","so_7698488")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HYPERLINK("./new_k5/query_cmdrels_weight_analyze/0.1_0.4_0.5/so_801095.xlsx","so_801095")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HYPERLINK("./new_k5/query_cmdrels_weight_analyze/0.1_0.4_0.5/so_8249705.xlsx","so_8249705")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HYPERLINK("./new_k5/query_cmdrels_weight_analyze/0.1_0.4_0.5/so_8423541.xlsx","so_8423541")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HYPERLINK("./new_k5/query_cmdrels_weight_analyze/0.1_0.4_0.5/so_8654051.xlsx","so_8654051")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HYPERLINK("./new_k5/query_cmdrels_weight_analyze/0.1_0.4_0.5/so_890262.xlsx","so_890262")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HYPERLINK("./new_k5/query_cmdrels_weight_analyze/0.1_0.4_0.5/so_893585.xlsx","so_893585")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HYPERLINK("./new_k5/query_cmdrels_weight_analyze/0.1_0.4_0.5/so_9223460.xlsx","so_9223460")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HYPERLINK("./new_k5/query_cmdrels_weight_analyze/0.1_0.4_0.5/so_9245638.xlsx","so_9245638")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HYPERLINK("./new_k5/query_cmdrels_weight_analyze/0.1_0.4_0.5/so_9304953.xlsx","so_9304953")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HYPERLINK("./new_k5/query_cmdrels_weight_analyze/0.1_0.4_0.5/so_9361816.xlsx","so_9361816")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HYPERLINK("./new_k5/query_cmdrels_weight_analyze/0.1_0.4_0.5/su_116617.xlsx","su_116617")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HYPERLINK("./new_k5/query_cmdrels_weight_analyze/0.1_0.4_0.5/su_120045.xlsx","su_120045")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HYPERLINK("./new_k5/query_cmdrels_weight_analyze/0.1_0.4_0.5/su_127863.xlsx","su_127863")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HYPERLINK("./new_k5/query_cmdrels_weight_analyze/0.1_0.4_0.5/su_135498.xlsx","su_135498")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HYPERLINK("./new_k5/query_cmdrels_weight_analyze/0.1_0.4_0.5/su_147027.xlsx","su_147027")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HYPERLINK("./new_k5/query_cmdrels_weight_analyze/0.1_0.4_0.5/su_151911.xlsx","su_151911")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</v>
      </c>
    </row>
    <row r="311" spans="1:7" x14ac:dyDescent="0.15">
      <c r="A311" t="str">
        <f>HYPERLINK("./new_k5/query_cmdrels_weight_analyze/0.1_0.4_0.5/su_153415.xlsx","su_153415")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HYPERLINK("./new_k5/query_cmdrels_weight_analyze/0.1_0.4_0.5/su_156189.xlsx","su_156189")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HYPERLINK("./new_k5/query_cmdrels_weight_analyze/0.1_0.4_0.5/su_161531.xlsx","su_161531")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HYPERLINK("./new_k5/query_cmdrels_weight_analyze/0.1_0.4_0.5/su_204209.xlsx","su_204209")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HYPERLINK("./new_k5/query_cmdrels_weight_analyze/0.1_0.4_0.5/su_214390.xlsx","su_214390")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HYPERLINK("./new_k5/query_cmdrels_weight_analyze/0.1_0.4_0.5/su_215483.xlsx","su_215483")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HYPERLINK("./new_k5/query_cmdrels_weight_analyze/0.1_0.4_0.5/su_215504.xlsx","su_215504")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HYPERLINK("./new_k5/query_cmdrels_weight_analyze/0.1_0.4_0.5/su_227385.xlsx","su_227385")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0.25</v>
      </c>
    </row>
    <row r="319" spans="1:7" x14ac:dyDescent="0.15">
      <c r="A319" t="str">
        <f>HYPERLINK("./new_k5/query_cmdrels_weight_analyze/0.1_0.4_0.5/su_273254.xlsx","su_273254")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HYPERLINK("./new_k5/query_cmdrels_weight_analyze/0.1_0.4_0.5/su_294161.xlsx","su_294161")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HYPERLINK("./new_k5/query_cmdrels_weight_analyze/0.1_0.4_0.5/su_302396.xlsx","su_302396")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HYPERLINK("./new_k5/query_cmdrels_weight_analyze/0.1_0.4_0.5/su_303981.xlsx","su_303981")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HYPERLINK("./new_k5/query_cmdrels_weight_analyze/0.1_0.4_0.5/su_305128.xlsx","su_305128")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HYPERLINK("./new_k5/query_cmdrels_weight_analyze/0.1_0.4_0.5/su_31512.xlsx","su_31512")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HYPERLINK("./new_k5/query_cmdrels_weight_analyze/0.1_0.4_0.5/su_380520.xlsx","su_380520")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HYPERLINK("./new_k5/query_cmdrels_weight_analyze/0.1_0.4_0.5/su_38981.xlsx","su_38981")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HYPERLINK("./new_k5/query_cmdrels_weight_analyze/0.1_0.4_0.5/su_437330.xlsx","su_437330")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HYPERLINK("./new_k5/query_cmdrels_weight_analyze/0.1_0.4_0.5/su_441379.xlsx","su_441379")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HYPERLINK("./new_k5/query_cmdrels_weight_analyze/0.1_0.4_0.5/su_462788.xlsx","su_462788")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HYPERLINK("./new_k5/query_cmdrels_weight_analyze/0.1_0.4_0.5/su_626606.xlsx","su_626606")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HYPERLINK("./new_k5/query_cmdrels_weight_analyze/0.1_0.4_0.5/su_634469.xlsx","su_634469")</f>
        <v>su_634469</v>
      </c>
      <c r="B331">
        <v>0</v>
      </c>
      <c r="C331">
        <v>0</v>
      </c>
      <c r="D331">
        <v>0</v>
      </c>
      <c r="E331">
        <v>0.5</v>
      </c>
      <c r="F331">
        <v>0</v>
      </c>
      <c r="G331">
        <v>0.5</v>
      </c>
    </row>
    <row r="332" spans="1:7" x14ac:dyDescent="0.15">
      <c r="A332" t="str">
        <f>HYPERLINK("./new_k5/query_cmdrels_weight_analyze/0.1_0.4_0.5/su_638616.xlsx","su_638616")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HYPERLINK("./new_k5/query_cmdrels_weight_analyze/0.1_0.4_0.5/su_678113.xlsx","su_678113")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HYPERLINK("./new_k5/query_cmdrels_weight_analyze/0.1_0.4_0.5/su_686394.xlsx","su_686394")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HYPERLINK("./new_k5/query_cmdrels_weight_analyze/0.1_0.4_0.5/su_716795.xlsx","su_716795")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HYPERLINK("./new_k5/query_cmdrels_weight_analyze/0.1_0.4_0.5/su_758463.xlsx","su_758463")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HYPERLINK("./new_k5/query_cmdrels_weight_analyze/0.1_0.4_0.5/su_766437.xlsx","su_766437")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HYPERLINK("./new_k5/query_cmdrels_weight_analyze/0.1_0.4_0.5/su_904001.xlsx","su_904001")</f>
        <v>su_904001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tr">
        <f>HYPERLINK("./new_k5/query_cmdrels_weight_analyze/0.1_0.4_0.5/ul_100959.xlsx","ul_100959")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HYPERLINK("./new_k5/query_cmdrels_weight_analyze/0.1_0.4_0.5/ul_101073.xlsx","ul_101073")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HYPERLINK("./new_k5/query_cmdrels_weight_analyze/0.1_0.4_0.5/ul_101237.xlsx","ul_101237")</f>
        <v>ul_101237</v>
      </c>
      <c r="B341">
        <v>0</v>
      </c>
      <c r="C341">
        <v>0</v>
      </c>
      <c r="D341">
        <v>0.5</v>
      </c>
      <c r="E341">
        <v>0.5</v>
      </c>
      <c r="F341">
        <v>0.5</v>
      </c>
      <c r="G341">
        <v>0.5</v>
      </c>
    </row>
    <row r="342" spans="1:7" x14ac:dyDescent="0.15">
      <c r="A342" t="str">
        <f>HYPERLINK("./new_k5/query_cmdrels_weight_analyze/0.1_0.4_0.5/ul_102752.xlsx","ul_102752")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HYPERLINK("./new_k5/query_cmdrels_weight_analyze/0.1_0.4_0.5/ul_108174.xlsx","ul_108174")</f>
        <v>ul_108174</v>
      </c>
      <c r="B343">
        <v>0</v>
      </c>
      <c r="C343">
        <v>0</v>
      </c>
      <c r="D343">
        <v>0.5</v>
      </c>
      <c r="E343">
        <v>0</v>
      </c>
      <c r="F343">
        <v>0.5</v>
      </c>
      <c r="G343">
        <v>0</v>
      </c>
    </row>
    <row r="344" spans="1:7" x14ac:dyDescent="0.15">
      <c r="A344" t="str">
        <f>HYPERLINK("./new_k5/query_cmdrels_weight_analyze/0.1_0.4_0.5/ul_109536.xlsx","ul_109536")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HYPERLINK("./new_k5/query_cmdrels_weight_analyze/0.1_0.4_0.5/ul_112050.xlsx","ul_112050")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HYPERLINK("./new_k5/query_cmdrels_weight_analyze/0.1_0.4_0.5/ul_116070.xlsx","ul_116070")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HYPERLINK("./new_k5/query_cmdrels_weight_analyze/0.1_0.4_0.5/ul_11851.xlsx","ul_11851")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HYPERLINK("./new_k5/query_cmdrels_weight_analyze/0.1_0.4_0.5/ul_119126.xlsx","ul_119126")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HYPERLINK("./new_k5/query_cmdrels_weight_analyze/0.1_0.4_0.5/ul_121718.xlsx","ul_121718")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HYPERLINK("./new_k5/query_cmdrels_weight_analyze/0.1_0.4_0.5/ul_12227.xlsx","ul_12227")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HYPERLINK("./new_k5/query_cmdrels_weight_analyze/0.1_0.4_0.5/ul_12453.xlsx","ul_12453")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HYPERLINK("./new_k5/query_cmdrels_weight_analyze/0.1_0.4_0.5/ul_12535.xlsx","ul_12535")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HYPERLINK("./new_k5/query_cmdrels_weight_analyze/0.1_0.4_0.5/ul_127066.xlsx","ul_127066")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HYPERLINK("./new_k5/query_cmdrels_weight_analyze/0.1_0.4_0.5/ul_128953.xlsx","ul_128953")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HYPERLINK("./new_k5/query_cmdrels_weight_analyze/0.1_0.4_0.5/ul_134829.xlsx","ul_134829")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HYPERLINK("./new_k5/query_cmdrels_weight_analyze/0.1_0.4_0.5/ul_136371.xlsx","ul_136371")</f>
        <v>ul_136371</v>
      </c>
      <c r="B356">
        <v>0</v>
      </c>
      <c r="C356">
        <v>0</v>
      </c>
      <c r="D356">
        <v>0</v>
      </c>
      <c r="E356">
        <v>0.5</v>
      </c>
      <c r="F356">
        <v>0</v>
      </c>
      <c r="G356">
        <v>0.5</v>
      </c>
    </row>
    <row r="357" spans="1:7" x14ac:dyDescent="0.15">
      <c r="A357" t="str">
        <f>HYPERLINK("./new_k5/query_cmdrels_weight_analyze/0.1_0.4_0.5/ul_136884.xlsx","ul_136884")</f>
        <v>ul_136884</v>
      </c>
      <c r="B357">
        <v>0</v>
      </c>
      <c r="C357">
        <v>0</v>
      </c>
      <c r="D357">
        <v>0</v>
      </c>
      <c r="E357">
        <v>0.33333333333333331</v>
      </c>
      <c r="F357">
        <v>0</v>
      </c>
      <c r="G357">
        <v>0.33333333333333331</v>
      </c>
    </row>
    <row r="358" spans="1:7" x14ac:dyDescent="0.15">
      <c r="A358" t="str">
        <f>HYPERLINK("./new_k5/query_cmdrels_weight_analyze/0.1_0.4_0.5/ul_138398.xlsx","ul_138398")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0.2</v>
      </c>
    </row>
    <row r="359" spans="1:7" x14ac:dyDescent="0.15">
      <c r="A359" t="str">
        <f>HYPERLINK("./new_k5/query_cmdrels_weight_analyze/0.1_0.4_0.5/ul_139271.xlsx","ul_139271")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HYPERLINK("./new_k5/query_cmdrels_weight_analyze/0.1_0.4_0.5/ul_140482.xlsx","ul_140482")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HYPERLINK("./new_k5/query_cmdrels_weight_analyze/0.1_0.4_0.5/ul_14191.xlsx","ul_14191")</f>
        <v>ul_14191</v>
      </c>
      <c r="B361">
        <v>1</v>
      </c>
      <c r="C361">
        <v>0</v>
      </c>
      <c r="D361">
        <v>1</v>
      </c>
      <c r="E361">
        <v>0.33333333333333331</v>
      </c>
      <c r="F361">
        <v>1</v>
      </c>
      <c r="G361">
        <v>0.33333333333333331</v>
      </c>
    </row>
    <row r="362" spans="1:7" x14ac:dyDescent="0.15">
      <c r="A362" t="str">
        <f>HYPERLINK("./new_k5/query_cmdrels_weight_analyze/0.1_0.4_0.5/ul_145929.xlsx","ul_145929")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HYPERLINK("./new_k5/query_cmdrels_weight_analyze/0.1_0.4_0.5/ul_148985.xlsx","ul_148985")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HYPERLINK("./new_k5/query_cmdrels_weight_analyze/0.1_0.4_0.5/ul_15405.xlsx","ul_15405")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HYPERLINK("./new_k5/query_cmdrels_weight_analyze/0.1_0.4_0.5/ul_155551.xlsx","ul_155551")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HYPERLINK("./new_k5/query_cmdrels_weight_analyze/0.1_0.4_0.5/ul_159672.xlsx","ul_159672")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HYPERLINK("./new_k5/query_cmdrels_weight_analyze/0.1_0.4_0.5/ul_163845.xlsx","ul_163845")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HYPERLINK("./new_k5/query_cmdrels_weight_analyze/0.1_0.4_0.5/ul_16407.xlsx","ul_16407")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HYPERLINK("./new_k5/query_cmdrels_weight_analyze/0.1_0.4_0.5/ul_166558.xlsx","ul_166558")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HYPERLINK("./new_k5/query_cmdrels_weight_analyze/0.1_0.4_0.5/ul_171314.xlsx","ul_171314")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HYPERLINK("./new_k5/query_cmdrels_weight_analyze/0.1_0.4_0.5/ul_182032.xlsx","ul_182032")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HYPERLINK("./new_k5/query_cmdrels_weight_analyze/0.1_0.4_0.5/ul_19344.xlsx","ul_19344")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HYPERLINK("./new_k5/query_cmdrels_weight_analyze/0.1_0.4_0.5/ul_19369.xlsx","ul_19369")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HYPERLINK("./new_k5/query_cmdrels_weight_analyze/0.1_0.4_0.5/ul_19485.xlsx","ul_19485")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HYPERLINK("./new_k5/query_cmdrels_weight_analyze/0.1_0.4_0.5/ul_20370.xlsx","ul_20370")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0.25</v>
      </c>
    </row>
    <row r="376" spans="1:7" x14ac:dyDescent="0.15">
      <c r="A376" t="str">
        <f>HYPERLINK("./new_k5/query_cmdrels_weight_analyze/0.1_0.4_0.5/ul_211817.xlsx","ul_211817")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HYPERLINK("./new_k5/query_cmdrels_weight_analyze/0.1_0.4_0.5/ul_212925.xlsx","ul_212925")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HYPERLINK("./new_k5/query_cmdrels_weight_analyze/0.1_0.4_0.5/ul_21471.xlsx","ul_21471")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0.25</v>
      </c>
      <c r="G378">
        <v>0</v>
      </c>
    </row>
    <row r="379" spans="1:7" x14ac:dyDescent="0.15">
      <c r="A379" t="str">
        <f>HYPERLINK("./new_k5/query_cmdrels_weight_analyze/0.1_0.4_0.5/ul_22545.xlsx","ul_22545")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HYPERLINK("./new_k5/query_cmdrels_weight_analyze/0.1_0.4_0.5/ul_230481.xlsx","ul_230481")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HYPERLINK("./new_k5/query_cmdrels_weight_analyze/0.1_0.4_0.5/ul_230673.xlsx","ul_230673")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HYPERLINK("./new_k5/query_cmdrels_weight_analyze/0.1_0.4_0.5/ul_230800.xlsx","ul_230800")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HYPERLINK("./new_k5/query_cmdrels_weight_analyze/0.1_0.4_0.5/ul_232384.xlsx","ul_232384")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HYPERLINK("./new_k5/query_cmdrels_weight_analyze/0.1_0.4_0.5/ul_24441.xlsx","ul_24441")</f>
        <v>ul_24441</v>
      </c>
      <c r="B384">
        <v>0</v>
      </c>
      <c r="C384">
        <v>0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HYPERLINK("./new_k5/query_cmdrels_weight_analyze/0.1_0.4_0.5/ul_246535.xlsx","ul_246535")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HYPERLINK("./new_k5/query_cmdrels_weight_analyze/0.1_0.4_0.5/ul_259791.xlsx","ul_259791")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HYPERLINK("./new_k5/query_cmdrels_weight_analyze/0.1_0.4_0.5/ul_273971.xlsx","ul_273971")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HYPERLINK("./new_k5/query_cmdrels_weight_analyze/0.1_0.4_0.5/ul_28553.xlsx","ul_28553")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HYPERLINK("./new_k5/query_cmdrels_weight_analyze/0.1_0.4_0.5/ul_288521.xlsx","ul_288521")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HYPERLINK("./new_k5/query_cmdrels_weight_analyze/0.1_0.4_0.5/ul_32290.xlsx","ul_32290")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HYPERLINK("./new_k5/query_cmdrels_weight_analyze/0.1_0.4_0.5/ul_328882.xlsx","ul_328882")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HYPERLINK("./new_k5/query_cmdrels_weight_analyze/0.1_0.4_0.5/ul_35131.xlsx","ul_35131")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HYPERLINK("./new_k5/query_cmdrels_weight_analyze/0.1_0.4_0.5/ul_35333.xlsx","ul_35333")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HYPERLINK("./new_k5/query_cmdrels_weight_analyze/0.1_0.4_0.5/ul_35711.xlsx","ul_35711")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HYPERLINK("./new_k5/query_cmdrels_weight_analyze/0.1_0.4_0.5/ul_3575.xlsx","ul_3575")</f>
        <v>ul_3575</v>
      </c>
      <c r="B395">
        <v>0</v>
      </c>
      <c r="C395">
        <v>1</v>
      </c>
      <c r="D395">
        <v>0.5</v>
      </c>
      <c r="E395">
        <v>1</v>
      </c>
      <c r="F395">
        <v>0.5</v>
      </c>
      <c r="G395">
        <v>1</v>
      </c>
    </row>
    <row r="396" spans="1:7" x14ac:dyDescent="0.15">
      <c r="A396" t="str">
        <f>HYPERLINK("./new_k5/query_cmdrels_weight_analyze/0.1_0.4_0.5/ul_35832.xlsx","ul_35832")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HYPERLINK("./new_k5/query_cmdrels_weight_analyze/0.1_0.4_0.5/ul_370318.xlsx","ul_370318")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HYPERLINK("./new_k5/query_cmdrels_weight_analyze/0.1_0.4_0.5/ul_37329.xlsx","ul_37329")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HYPERLINK("./new_k5/query_cmdrels_weight_analyze/0.1_0.4_0.5/ul_38209.xlsx","ul_38209")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HYPERLINK("./new_k5/query_cmdrels_weight_analyze/0.1_0.4_0.5/ul_41246.xlsx","ul_41246")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HYPERLINK("./new_k5/query_cmdrels_weight_analyze/0.1_0.4_0.5/ul_41362.xlsx","ul_41362")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HYPERLINK("./new_k5/query_cmdrels_weight_analyze/0.1_0.4_0.5/ul_48200.xlsx","ul_48200")</f>
        <v>ul_48200</v>
      </c>
      <c r="B402">
        <v>0</v>
      </c>
      <c r="C402">
        <v>0</v>
      </c>
      <c r="D402">
        <v>0</v>
      </c>
      <c r="E402">
        <v>0.33333333333333331</v>
      </c>
      <c r="F402">
        <v>0</v>
      </c>
      <c r="G402">
        <v>0.33333333333333331</v>
      </c>
    </row>
    <row r="403" spans="1:7" x14ac:dyDescent="0.15">
      <c r="A403" t="str">
        <f>HYPERLINK("./new_k5/query_cmdrels_weight_analyze/0.1_0.4_0.5/ul_50098.xlsx","ul_50098")</f>
        <v>ul_50098</v>
      </c>
      <c r="B403">
        <v>0</v>
      </c>
      <c r="C403">
        <v>1</v>
      </c>
      <c r="D403">
        <v>0.5</v>
      </c>
      <c r="E403">
        <v>1</v>
      </c>
      <c r="F403">
        <v>0.5</v>
      </c>
      <c r="G403">
        <v>1</v>
      </c>
    </row>
    <row r="404" spans="1:7" x14ac:dyDescent="0.15">
      <c r="A404" t="str">
        <f>HYPERLINK("./new_k5/query_cmdrels_weight_analyze/0.1_0.4_0.5/ul_50785.xlsx","ul_50785")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HYPERLINK("./new_k5/query_cmdrels_weight_analyze/0.1_0.4_0.5/ul_5085.xlsx","ul_5085")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HYPERLINK("./new_k5/query_cmdrels_weight_analyze/0.1_0.4_0.5/ul_53737.xlsx","ul_53737")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HYPERLINK("./new_k5/query_cmdrels_weight_analyze/0.1_0.4_0.5/ul_55125.xlsx","ul_55125")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HYPERLINK("./new_k5/query_cmdrels_weight_analyze/0.1_0.4_0.5/ul_56453.xlsx","ul_56453")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HYPERLINK("./new_k5/query_cmdrels_weight_analyze/0.1_0.4_0.5/ul_63648.xlsx","ul_63648")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HYPERLINK("./new_k5/query_cmdrels_weight_analyze/0.1_0.4_0.5/ul_6402.xlsx","ul_6402")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HYPERLINK("./new_k5/query_cmdrels_weight_analyze/0.1_0.4_0.5/ul_65106.xlsx","ul_65106")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HYPERLINK("./new_k5/query_cmdrels_weight_analyze/0.1_0.4_0.5/ul_65932.xlsx","ul_65932")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HYPERLINK("./new_k5/query_cmdrels_weight_analyze/0.1_0.4_0.5/ul_6596.xlsx","ul_6596")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HYPERLINK("./new_k5/query_cmdrels_weight_analyze/0.1_0.4_0.5/ul_67503.xlsx","ul_67503")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HYPERLINK("./new_k5/query_cmdrels_weight_analyze/0.1_0.4_0.5/ul_67592.xlsx","ul_67592")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0.25</v>
      </c>
    </row>
    <row r="416" spans="1:7" x14ac:dyDescent="0.15">
      <c r="A416" t="str">
        <f>HYPERLINK("./new_k5/query_cmdrels_weight_analyze/0.1_0.4_0.5/ul_70581.xlsx","ul_70581")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HYPERLINK("./new_k5/query_cmdrels_weight_analyze/0.1_0.4_0.5/ul_70614.xlsx","ul_70614")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HYPERLINK("./new_k5/query_cmdrels_weight_analyze/0.1_0.4_0.5/ul_71465.xlsx","ul_71465")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HYPERLINK("./new_k5/query_cmdrels_weight_analyze/0.1_0.4_0.5/ul_7226.xlsx","ul_7226")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HYPERLINK("./new_k5/query_cmdrels_weight_analyze/0.1_0.4_0.5/ul_78182.xlsx","ul_78182")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HYPERLINK("./new_k5/query_cmdrels_weight_analyze/0.1_0.4_0.5/ul_79678.xlsx","ul_79678")</f>
        <v>ul_79678</v>
      </c>
      <c r="B421">
        <v>0</v>
      </c>
      <c r="C421">
        <v>0</v>
      </c>
      <c r="D421">
        <v>0.5</v>
      </c>
      <c r="E421">
        <v>0.5</v>
      </c>
      <c r="F421">
        <v>0.5</v>
      </c>
      <c r="G421">
        <v>0.5</v>
      </c>
    </row>
    <row r="422" spans="1:7" x14ac:dyDescent="0.15">
      <c r="A422" t="str">
        <f>HYPERLINK("./new_k5/query_cmdrels_weight_analyze/0.1_0.4_0.5/ul_79702.xlsx","ul_79702")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HYPERLINK("./new_k5/query_cmdrels_weight_analyze/0.1_0.4_0.5/ul_83593.xlsx","ul_83593")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HYPERLINK("./new_k5/query_cmdrels_weight_analyze/0.1_0.4_0.5/ul_84381.xlsx","ul_84381")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HYPERLINK("./new_k5/query_cmdrels_weight_analyze/0.1_0.4_0.5/ul_85180.xlsx","ul_85180")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HYPERLINK("./new_k5/query_cmdrels_weight_analyze/0.1_0.4_0.5/ul_86071.xlsx","ul_86071")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HYPERLINK("./new_k5/query_cmdrels_weight_analyze/0.1_0.4_0.5/ul_86729.xlsx","ul_86729")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HYPERLINK("./new_k5/query_cmdrels_weight_analyze/0.1_0.4_0.5/ul_88824.xlsx","ul_88824")</f>
        <v>ul_88824</v>
      </c>
      <c r="B428">
        <v>0</v>
      </c>
      <c r="C428">
        <v>0</v>
      </c>
      <c r="D428">
        <v>0</v>
      </c>
      <c r="E428">
        <v>0.5</v>
      </c>
      <c r="F428">
        <v>0</v>
      </c>
      <c r="G428">
        <v>0.5</v>
      </c>
    </row>
    <row r="429" spans="1:7" x14ac:dyDescent="0.15">
      <c r="A429" t="str">
        <f>HYPERLINK("./new_k5/query_cmdrels_weight_analyze/0.1_0.4_0.5/ul_8945.xlsx","ul_8945")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HYPERLINK("./new_k5/query_cmdrels_weight_analyze/0.1_0.4_0.5/ul_89933.xlsx","ul_89933")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HYPERLINK("./new_k5/query_cmdrels_weight_analyze/0.1_0.4_0.5/ul_91297.xlsx","ul_91297")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HYPERLINK("./new_k5/query_cmdrels_weight_analyze/0.1_0.4_0.5/ul_9252.xlsx","ul_9252")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HYPERLINK("./new_k5/query_cmdrels_weight_analyze/0.1_0.4_0.5/ul_92560.xlsx","ul_92560")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HYPERLINK("./new_k5/query_cmdrels_weight_analyze/0.1_0.4_0.5/ul_92799.xlsx","ul_92799")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HYPERLINK("./new_k5/query_cmdrels_weight_analyze/0.1_0.4_0.5/ul_93139.xlsx","ul_93139")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HYPERLINK("./new_k5/query_cmdrels_weight_analyze/0.1_0.4_0.5/ul_98461.xlsx","ul_98461")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HYPERLINK("./new_k5/query_cmdrels_weight_analyze/0.1_0.5_0.4/au_102733.xlsx","au_102733")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HYPERLINK("./new_k5/query_cmdrels_weight_analyze/0.1_0.5_0.4/au_1029436.xlsx","au_1029436")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HYPERLINK("./new_k5/query_cmdrels_weight_analyze/0.1_0.5_0.4/au_1029502.xlsx","au_1029502")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HYPERLINK("./new_k5/query_cmdrels_weight_analyze/0.1_0.5_0.4/au_1029531.xlsx","au_1029531")</f>
        <v>au_1029531</v>
      </c>
      <c r="B6">
        <v>1</v>
      </c>
      <c r="C6">
        <v>0</v>
      </c>
      <c r="D6">
        <v>1</v>
      </c>
      <c r="E6">
        <v>0.33333333333333331</v>
      </c>
      <c r="F6">
        <v>1</v>
      </c>
      <c r="G6">
        <v>0.33333333333333331</v>
      </c>
    </row>
    <row r="7" spans="1:7" x14ac:dyDescent="0.15">
      <c r="A7" t="str">
        <f>HYPERLINK("./new_k5/query_cmdrels_weight_analyze/0.1_0.5_0.4/au_104542.xlsx","au_104542")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HYPERLINK("./new_k5/query_cmdrels_weight_analyze/0.1_0.5_0.4/au_109070.xlsx","au_109070")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0.25</v>
      </c>
    </row>
    <row r="9" spans="1:7" x14ac:dyDescent="0.15">
      <c r="A9" t="str">
        <f>HYPERLINK("./new_k5/query_cmdrels_weight_analyze/0.1_0.5_0.4/au_109381.xlsx","au_109381")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HYPERLINK("./new_k5/query_cmdrels_weight_analyze/0.1_0.5_0.4/au_110477.xlsx","au_110477")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HYPERLINK("./new_k5/query_cmdrels_weight_analyze/0.1_0.5_0.4/au_111678.xlsx","au_111678")</f>
        <v>au_111678</v>
      </c>
      <c r="B11">
        <v>0</v>
      </c>
      <c r="C11">
        <v>0</v>
      </c>
      <c r="D11">
        <v>0.33333333333333331</v>
      </c>
      <c r="E11">
        <v>0.5</v>
      </c>
      <c r="F11">
        <v>0.33333333333333331</v>
      </c>
      <c r="G11">
        <v>0.5</v>
      </c>
    </row>
    <row r="12" spans="1:7" x14ac:dyDescent="0.15">
      <c r="A12" t="str">
        <f>HYPERLINK("./new_k5/query_cmdrels_weight_analyze/0.1_0.5_0.4/au_112512.xlsx","au_112512")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HYPERLINK("./new_k5/query_cmdrels_weight_analyze/0.1_0.5_0.4/au_115369.xlsx","au_115369")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HYPERLINK("./new_k5/query_cmdrels_weight_analyze/0.1_0.5_0.4/au_11789.xlsx","au_11789")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HYPERLINK("./new_k5/query_cmdrels_weight_analyze/0.1_0.5_0.4/au_117950.xlsx","au_117950")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</v>
      </c>
    </row>
    <row r="16" spans="1:7" x14ac:dyDescent="0.15">
      <c r="A16" t="str">
        <f>HYPERLINK("./new_k5/query_cmdrels_weight_analyze/0.1_0.5_0.4/au_122113.xlsx","au_122113")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HYPERLINK("./new_k5/query_cmdrels_weight_analyze/0.1_0.5_0.4/au_123798.xlsx","au_123798")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HYPERLINK("./new_k5/query_cmdrels_weight_analyze/0.1_0.5_0.4/au_125257.xlsx","au_125257")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HYPERLINK("./new_k5/query_cmdrels_weight_analyze/0.1_0.5_0.4/au_126153.xlsx","au_126153")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HYPERLINK("./new_k5/query_cmdrels_weight_analyze/0.1_0.5_0.4/au_127326.xlsx","au_127326")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HYPERLINK("./new_k5/query_cmdrels_weight_analyze/0.1_0.5_0.4/au_128463.xlsx","au_128463")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HYPERLINK("./new_k5/query_cmdrels_weight_analyze/0.1_0.5_0.4/au_130393.xlsx","au_130393")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HYPERLINK("./new_k5/query_cmdrels_weight_analyze/0.1_0.5_0.4/au_131570.xlsx","au_131570")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HYPERLINK("./new_k5/query_cmdrels_weight_analyze/0.1_0.5_0.4/au_133318.xlsx","au_133318")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HYPERLINK("./new_k5/query_cmdrels_weight_analyze/0.1_0.5_0.4/au_133343.xlsx","au_133343")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HYPERLINK("./new_k5/query_cmdrels_weight_analyze/0.1_0.5_0.4/au_133389.xlsx","au_133389")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HYPERLINK("./new_k5/query_cmdrels_weight_analyze/0.1_0.5_0.4/au_141277.xlsx","au_141277")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HYPERLINK("./new_k5/query_cmdrels_weight_analyze/0.1_0.5_0.4/au_143819.xlsx","au_143819")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HYPERLINK("./new_k5/query_cmdrels_weight_analyze/0.1_0.5_0.4/au_145935.xlsx","au_145935")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HYPERLINK("./new_k5/query_cmdrels_weight_analyze/0.1_0.5_0.4/au_147241.xlsx","au_147241")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HYPERLINK("./new_k5/query_cmdrels_weight_analyze/0.1_0.5_0.4/au_147800.xlsx","au_147800")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HYPERLINK("./new_k5/query_cmdrels_weight_analyze/0.1_0.5_0.4/au_148321.xlsx","au_148321")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HYPERLINK("./new_k5/query_cmdrels_weight_analyze/0.1_0.5_0.4/au_148638.xlsx","au_148638")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HYPERLINK("./new_k5/query_cmdrels_weight_analyze/0.1_0.5_0.4/au_151049.xlsx","au_151049")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HYPERLINK("./new_k5/query_cmdrels_weight_analyze/0.1_0.5_0.4/au_151941.xlsx","au_151941")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HYPERLINK("./new_k5/query_cmdrels_weight_analyze/0.1_0.5_0.4/au_152297.xlsx","au_152297")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HYPERLINK("./new_k5/query_cmdrels_weight_analyze/0.1_0.5_0.4/au_153976.xlsx","au_153976")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HYPERLINK("./new_k5/query_cmdrels_weight_analyze/0.1_0.5_0.4/au_154431.xlsx","au_154431")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HYPERLINK("./new_k5/query_cmdrels_weight_analyze/0.1_0.5_0.4/au_159708.xlsx","au_159708")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HYPERLINK("./new_k5/query_cmdrels_weight_analyze/0.1_0.5_0.4/au_160869.xlsx","au_160869")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HYPERLINK("./new_k5/query_cmdrels_weight_analyze/0.1_0.5_0.4/au_161313.xlsx","au_161313")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HYPERLINK("./new_k5/query_cmdrels_weight_analyze/0.1_0.5_0.4/au_162075.xlsx","au_162075")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HYPERLINK("./new_k5/query_cmdrels_weight_analyze/0.1_0.5_0.4/au_16277.xlsx","au_16277")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HYPERLINK("./new_k5/query_cmdrels_weight_analyze/0.1_0.5_0.4/au_163155.xlsx","au_163155")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HYPERLINK("./new_k5/query_cmdrels_weight_analyze/0.1_0.5_0.4/au_164473.xlsx","au_164473")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HYPERLINK("./new_k5/query_cmdrels_weight_analyze/0.1_0.5_0.4/au_16584.xlsx","au_16584")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HYPERLINK("./new_k5/query_cmdrels_weight_analyze/0.1_0.5_0.4/au_166420.xlsx","au_166420")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HYPERLINK("./new_k5/query_cmdrels_weight_analyze/0.1_0.5_0.4/au_169473.xlsx","au_169473")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HYPERLINK("./new_k5/query_cmdrels_weight_analyze/0.1_0.5_0.4/au_169516.xlsx","au_169516")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HYPERLINK("./new_k5/query_cmdrels_weight_analyze/0.1_0.5_0.4/au_174292.xlsx","au_174292")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HYPERLINK("./new_k5/query_cmdrels_weight_analyze/0.1_0.5_0.4/au_178481.xlsx","au_178481")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HYPERLINK("./new_k5/query_cmdrels_weight_analyze/0.1_0.5_0.4/au_180925.xlsx","au_180925")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HYPERLINK("./new_k5/query_cmdrels_weight_analyze/0.1_0.5_0.4/au_187888.xlsx","au_187888")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HYPERLINK("./new_k5/query_cmdrels_weight_analyze/0.1_0.5_0.4/au_191390.xlsx","au_191390")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HYPERLINK("./new_k5/query_cmdrels_weight_analyze/0.1_0.5_0.4/au_192798.xlsx","au_192798")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HYPERLINK("./new_k5/query_cmdrels_weight_analyze/0.1_0.5_0.4/au_201775.xlsx","au_201775")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HYPERLINK("./new_k5/query_cmdrels_weight_analyze/0.1_0.5_0.4/au_204166.xlsx","au_204166")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HYPERLINK("./new_k5/query_cmdrels_weight_analyze/0.1_0.5_0.4/au_207447.xlsx","au_207447")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HYPERLINK("./new_k5/query_cmdrels_weight_analyze/0.1_0.5_0.4/au_210680.xlsx","au_210680")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HYPERLINK("./new_k5/query_cmdrels_weight_analyze/0.1_0.5_0.4/au_214246.xlsx","au_214246")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HYPERLINK("./new_k5/query_cmdrels_weight_analyze/0.1_0.5_0.4/au_214643.xlsx","au_214643")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HYPERLINK("./new_k5/query_cmdrels_weight_analyze/0.1_0.5_0.4/au_2194.xlsx","au_2194")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HYPERLINK("./new_k5/query_cmdrels_weight_analyze/0.1_0.5_0.4/au_221962.xlsx","au_221962")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HYPERLINK("./new_k5/query_cmdrels_weight_analyze/0.1_0.5_0.4/au_22608.xlsx","au_22608")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HYPERLINK("./new_k5/query_cmdrels_weight_analyze/0.1_0.5_0.4/au_230698.xlsx","au_230698")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HYPERLINK("./new_k5/query_cmdrels_weight_analyze/0.1_0.5_0.4/au_232442.xlsx","au_232442")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HYPERLINK("./new_k5/query_cmdrels_weight_analyze/0.1_0.5_0.4/au_233378.xlsx","au_233378")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HYPERLINK("./new_k5/query_cmdrels_weight_analyze/0.1_0.5_0.4/au_24027.xlsx","au_24027")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HYPERLINK("./new_k5/query_cmdrels_weight_analyze/0.1_0.5_0.4/au_246647.xlsx","au_246647")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HYPERLINK("./new_k5/query_cmdrels_weight_analyze/0.1_0.5_0.4/au_254424.xlsx","au_254424")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HYPERLINK("./new_k5/query_cmdrels_weight_analyze/0.1_0.5_0.4/au_255890.xlsx","au_255890")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HYPERLINK("./new_k5/query_cmdrels_weight_analyze/0.1_0.5_0.4/au_257248.xlsx","au_257248")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HYPERLINK("./new_k5/query_cmdrels_weight_analyze/0.1_0.5_0.4/au_259354.xlsx","au_259354")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HYPERLINK("./new_k5/query_cmdrels_weight_analyze/0.1_0.5_0.4/au_263378.xlsx","au_263378")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HYPERLINK("./new_k5/query_cmdrels_weight_analyze/0.1_0.5_0.4/au_264215.xlsx","au_264215")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HYPERLINK("./new_k5/query_cmdrels_weight_analyze/0.1_0.5_0.4/au_265176.xlsx","au_265176")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HYPERLINK("./new_k5/query_cmdrels_weight_analyze/0.1_0.5_0.4/au_275704.xlsx","au_275704")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HYPERLINK("./new_k5/query_cmdrels_weight_analyze/0.1_0.5_0.4/au_276669.xlsx","au_276669")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HYPERLINK("./new_k5/query_cmdrels_weight_analyze/0.1_0.5_0.4/au_277565.xlsx","au_277565")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HYPERLINK("./new_k5/query_cmdrels_weight_analyze/0.1_0.5_0.4/au_278403.xlsx","au_278403")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HYPERLINK("./new_k5/query_cmdrels_weight_analyze/0.1_0.5_0.4/au_28039.xlsx","au_28039")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HYPERLINK("./new_k5/query_cmdrels_weight_analyze/0.1_0.5_0.4/au_281509.xlsx","au_281509")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HYPERLINK("./new_k5/query_cmdrels_weight_analyze/0.1_0.5_0.4/au_282806.xlsx","au_282806")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HYPERLINK("./new_k5/query_cmdrels_weight_analyze/0.1_0.5_0.4/au_283559.xlsx","au_283559")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HYPERLINK("./new_k5/query_cmdrels_weight_analyze/0.1_0.5_0.4/au_285539.xlsx","au_285539")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HYPERLINK("./new_k5/query_cmdrels_weight_analyze/0.1_0.5_0.4/au_287532.xlsx","au_287532")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HYPERLINK("./new_k5/query_cmdrels_weight_analyze/0.1_0.5_0.4/au_294257.xlsx","au_294257")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HYPERLINK("./new_k5/query_cmdrels_weight_analyze/0.1_0.5_0.4/au_296155.xlsx","au_296155")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HYPERLINK("./new_k5/query_cmdrels_weight_analyze/0.1_0.5_0.4/au_299975.xlsx","au_299975")</f>
        <v>au_299975</v>
      </c>
      <c r="B89">
        <v>1</v>
      </c>
      <c r="C89">
        <v>0</v>
      </c>
      <c r="D89">
        <v>1</v>
      </c>
      <c r="E89">
        <v>0.5</v>
      </c>
      <c r="F89">
        <v>1</v>
      </c>
      <c r="G89">
        <v>0.5</v>
      </c>
    </row>
    <row r="90" spans="1:7" x14ac:dyDescent="0.15">
      <c r="A90" t="str">
        <f>HYPERLINK("./new_k5/query_cmdrels_weight_analyze/0.1_0.5_0.4/au_301096.xlsx","au_301096")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HYPERLINK("./new_k5/query_cmdrels_weight_analyze/0.1_0.5_0.4/au_303593.xlsx","au_303593")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HYPERLINK("./new_k5/query_cmdrels_weight_analyze/0.1_0.5_0.4/au_303849.xlsx","au_303849")</f>
        <v>au_303849</v>
      </c>
      <c r="B92">
        <v>1</v>
      </c>
      <c r="C92">
        <v>0</v>
      </c>
      <c r="D92">
        <v>1</v>
      </c>
      <c r="E92">
        <v>0.33333333333333331</v>
      </c>
      <c r="F92">
        <v>1</v>
      </c>
      <c r="G92">
        <v>0.33333333333333331</v>
      </c>
    </row>
    <row r="93" spans="1:7" x14ac:dyDescent="0.15">
      <c r="A93" t="str">
        <f>HYPERLINK("./new_k5/query_cmdrels_weight_analyze/0.1_0.5_0.4/au_307541.xlsx","au_307541")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HYPERLINK("./new_k5/query_cmdrels_weight_analyze/0.1_0.5_0.4/au_307688.xlsx","au_307688")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HYPERLINK("./new_k5/query_cmdrels_weight_analyze/0.1_0.5_0.4/au_309047.xlsx","au_309047")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HYPERLINK("./new_k5/query_cmdrels_weight_analyze/0.1_0.5_0.4/au_311558.xlsx","au_311558")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HYPERLINK("./new_k5/query_cmdrels_weight_analyze/0.1_0.5_0.4/au_318973.xlsx","au_318973")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HYPERLINK("./new_k5/query_cmdrels_weight_analyze/0.1_0.5_0.4/au_3205.xlsx","au_3205")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HYPERLINK("./new_k5/query_cmdrels_weight_analyze/0.1_0.5_0.4/au_323131.xlsx","au_323131")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HYPERLINK("./new_k5/query_cmdrels_weight_analyze/0.1_0.5_0.4/au_323392.xlsx","au_323392")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HYPERLINK("./new_k5/query_cmdrels_weight_analyze/0.1_0.5_0.4/au_325368.xlsx","au_325368")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HYPERLINK("./new_k5/query_cmdrels_weight_analyze/0.1_0.5_0.4/au_328162.xlsx","au_328162")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HYPERLINK("./new_k5/query_cmdrels_weight_analyze/0.1_0.5_0.4/au_330148.xlsx","au_330148")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HYPERLINK("./new_k5/query_cmdrels_weight_analyze/0.1_0.5_0.4/au_332315.xlsx","au_332315")</f>
        <v>au_332315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tr">
        <f>HYPERLINK("./new_k5/query_cmdrels_weight_analyze/0.1_0.5_0.4/au_334081.xlsx","au_334081")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HYPERLINK("./new_k5/query_cmdrels_weight_analyze/0.1_0.5_0.4/au_34077.xlsx","au_34077")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HYPERLINK("./new_k5/query_cmdrels_weight_analyze/0.1_0.5_0.4/au_341428.xlsx","au_341428")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HYPERLINK("./new_k5/query_cmdrels_weight_analyze/0.1_0.5_0.4/au_341584.xlsx","au_341584")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HYPERLINK("./new_k5/query_cmdrels_weight_analyze/0.1_0.5_0.4/au_346864.xlsx","au_346864")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HYPERLINK("./new_k5/query_cmdrels_weight_analyze/0.1_0.5_0.4/au_351765.xlsx","au_351765")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HYPERLINK("./new_k5/query_cmdrels_weight_analyze/0.1_0.5_0.4/au_35922.xlsx","au_35922")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HYPERLINK("./new_k5/query_cmdrels_weight_analyze/0.1_0.5_0.4/au_359856.xlsx","au_359856")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HYPERLINK("./new_k5/query_cmdrels_weight_analyze/0.1_0.5_0.4/au_360423.xlsx","au_360423")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15">
      <c r="A114" t="str">
        <f>HYPERLINK("./new_k5/query_cmdrels_weight_analyze/0.1_0.5_0.4/au_36287.xlsx","au_36287")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HYPERLINK("./new_k5/query_cmdrels_weight_analyze/0.1_0.5_0.4/au_366742.xlsx","au_366742")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HYPERLINK("./new_k5/query_cmdrels_weight_analyze/0.1_0.5_0.4/au_377937.xlsx","au_377937")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HYPERLINK("./new_k5/query_cmdrels_weight_analyze/0.1_0.5_0.4/au_383997.xlsx","au_383997")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HYPERLINK("./new_k5/query_cmdrels_weight_analyze/0.1_0.5_0.4/au_3883.xlsx","au_3883")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HYPERLINK("./new_k5/query_cmdrels_weight_analyze/0.1_0.5_0.4/au_396883.xlsx","au_396883")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HYPERLINK("./new_k5/query_cmdrels_weight_analyze/0.1_0.5_0.4/au_39760.xlsx","au_39760")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HYPERLINK("./new_k5/query_cmdrels_weight_analyze/0.1_0.5_0.4/au_398818.xlsx","au_398818")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HYPERLINK("./new_k5/query_cmdrels_weight_analyze/0.1_0.5_0.4/au_400807.xlsx","au_400807")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HYPERLINK("./new_k5/query_cmdrels_weight_analyze/0.1_0.5_0.4/au_408611.xlsx","au_408611")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HYPERLINK("./new_k5/query_cmdrels_weight_analyze/0.1_0.5_0.4/au_414737.xlsx","au_414737")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HYPERLINK("./new_k5/query_cmdrels_weight_analyze/0.1_0.5_0.4/au_420722.xlsx","au_420722")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HYPERLINK("./new_k5/query_cmdrels_weight_analyze/0.1_0.5_0.4/au_423942.xlsx","au_423942")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HYPERLINK("./new_k5/query_cmdrels_weight_analyze/0.1_0.5_0.4/au_430382.xlsx","au_430382")</f>
        <v>au_430382</v>
      </c>
      <c r="B127">
        <v>0</v>
      </c>
      <c r="C127">
        <v>0</v>
      </c>
      <c r="D127">
        <v>0.5</v>
      </c>
      <c r="E127">
        <v>0.5</v>
      </c>
      <c r="F127">
        <v>0.5</v>
      </c>
      <c r="G127">
        <v>0.5</v>
      </c>
    </row>
    <row r="128" spans="1:7" x14ac:dyDescent="0.15">
      <c r="A128" t="str">
        <f>HYPERLINK("./new_k5/query_cmdrels_weight_analyze/0.1_0.5_0.4/au_432836.xlsx","au_432836")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HYPERLINK("./new_k5/query_cmdrels_weight_analyze/0.1_0.5_0.4/au_440326.xlsx","au_440326")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HYPERLINK("./new_k5/query_cmdrels_weight_analyze/0.1_0.5_0.4/au_442914.xlsx","au_442914")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HYPERLINK("./new_k5/query_cmdrels_weight_analyze/0.1_0.5_0.4/au_443227.xlsx","au_443227")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HYPERLINK("./new_k5/query_cmdrels_weight_analyze/0.1_0.5_0.4/au_44534.xlsx","au_44534")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HYPERLINK("./new_k5/query_cmdrels_weight_analyze/0.1_0.5_0.4/au_451805.xlsx","au_451805")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HYPERLINK("./new_k5/query_cmdrels_weight_analyze/0.1_0.5_0.4/au_464264.xlsx","au_464264")</f>
        <v>au_464264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0.25</v>
      </c>
    </row>
    <row r="135" spans="1:7" x14ac:dyDescent="0.15">
      <c r="A135" t="str">
        <f>HYPERLINK("./new_k5/query_cmdrels_weight_analyze/0.1_0.5_0.4/au_468808.xlsx","au_468808")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HYPERLINK("./new_k5/query_cmdrels_weight_analyze/0.1_0.5_0.4/au_469143.xlsx","au_469143")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HYPERLINK("./new_k5/query_cmdrels_weight_analyze/0.1_0.5_0.4/au_470237.xlsx","au_470237")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HYPERLINK("./new_k5/query_cmdrels_weight_analyze/0.1_0.5_0.4/au_473037.xlsx","au_473037")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HYPERLINK("./new_k5/query_cmdrels_weight_analyze/0.1_0.5_0.4/au_48362.xlsx","au_48362")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HYPERLINK("./new_k5/query_cmdrels_weight_analyze/0.1_0.5_0.4/au_488435.xlsx","au_488435")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HYPERLINK("./new_k5/query_cmdrels_weight_analyze/0.1_0.5_0.4/au_493826.xlsx","au_493826")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HYPERLINK("./new_k5/query_cmdrels_weight_analyze/0.1_0.5_0.4/au_502110.xlsx","au_502110")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HYPERLINK("./new_k5/query_cmdrels_weight_analyze/0.1_0.5_0.4/au_50344.xlsx","au_50344")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HYPERLINK("./new_k5/query_cmdrels_weight_analyze/0.1_0.5_0.4/au_511467.xlsx","au_511467")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HYPERLINK("./new_k5/query_cmdrels_weight_analyze/0.1_0.5_0.4/au_513046.xlsx","au_513046")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HYPERLINK("./new_k5/query_cmdrels_weight_analyze/0.1_0.5_0.4/au_517354.xlsx","au_517354")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HYPERLINK("./new_k5/query_cmdrels_weight_analyze/0.1_0.5_0.4/au_522431.xlsx","au_522431")</f>
        <v>au_522431</v>
      </c>
      <c r="B147">
        <v>0</v>
      </c>
      <c r="C147">
        <v>1</v>
      </c>
      <c r="D147">
        <v>0.5</v>
      </c>
      <c r="E147">
        <v>1</v>
      </c>
      <c r="F147">
        <v>0.5</v>
      </c>
      <c r="G147">
        <v>1</v>
      </c>
    </row>
    <row r="148" spans="1:7" x14ac:dyDescent="0.15">
      <c r="A148" t="str">
        <f>HYPERLINK("./new_k5/query_cmdrels_weight_analyze/0.1_0.5_0.4/au_52773.xlsx","au_52773")</f>
        <v>au_52773</v>
      </c>
      <c r="B148">
        <v>0</v>
      </c>
      <c r="C148">
        <v>1</v>
      </c>
      <c r="D148">
        <v>0.5</v>
      </c>
      <c r="E148">
        <v>1</v>
      </c>
      <c r="F148">
        <v>0.5</v>
      </c>
      <c r="G148">
        <v>1</v>
      </c>
    </row>
    <row r="149" spans="1:7" x14ac:dyDescent="0.15">
      <c r="A149" t="str">
        <f>HYPERLINK("./new_k5/query_cmdrels_weight_analyze/0.1_0.5_0.4/au_528411.xlsx","au_528411")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HYPERLINK("./new_k5/query_cmdrels_weight_analyze/0.1_0.5_0.4/au_53263.xlsx","au_53263")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HYPERLINK("./new_k5/query_cmdrels_weight_analyze/0.1_0.5_0.4/au_53444.xlsx","au_53444")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</v>
      </c>
    </row>
    <row r="152" spans="1:7" x14ac:dyDescent="0.15">
      <c r="A152" t="str">
        <f>HYPERLINK("./new_k5/query_cmdrels_weight_analyze/0.1_0.5_0.4/au_538208.xlsx","au_538208")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HYPERLINK("./new_k5/query_cmdrels_weight_analyze/0.1_0.5_0.4/au_53822.xlsx","au_53822")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HYPERLINK("./new_k5/query_cmdrels_weight_analyze/0.1_0.5_0.4/au_539243.xlsx","au_539243")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HYPERLINK("./new_k5/query_cmdrels_weight_analyze/0.1_0.5_0.4/au_558280.xlsx","au_558280")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HYPERLINK("./new_k5/query_cmdrels_weight_analyze/0.1_0.5_0.4/au_558669.xlsx","au_558669")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HYPERLINK("./new_k5/query_cmdrels_weight_analyze/0.1_0.5_0.4/au_55868.xlsx","au_55868")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HYPERLINK("./new_k5/query_cmdrels_weight_analyze/0.1_0.5_0.4/au_561.xlsx","au_561")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HYPERLINK("./new_k5/query_cmdrels_weight_analyze/0.1_0.5_0.4/au_564567.xlsx","au_564567")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HYPERLINK("./new_k5/query_cmdrels_weight_analyze/0.1_0.5_0.4/au_57994.xlsx","au_57994")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HYPERLINK("./new_k5/query_cmdrels_weight_analyze/0.1_0.5_0.4/au_589210.xlsx","au_589210")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HYPERLINK("./new_k5/query_cmdrels_weight_analyze/0.1_0.5_0.4/au_5911.xlsx","au_5911")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HYPERLINK("./new_k5/query_cmdrels_weight_analyze/0.1_0.5_0.4/au_59356.xlsx","au_59356")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HYPERLINK("./new_k5/query_cmdrels_weight_analyze/0.1_0.5_0.4/au_609850.xlsx","au_609850")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HYPERLINK("./new_k5/query_cmdrels_weight_analyze/0.1_0.5_0.4/au_61408.xlsx","au_61408")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HYPERLINK("./new_k5/query_cmdrels_weight_analyze/0.1_0.5_0.4/au_617850.xlsx","au_617850")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HYPERLINK("./new_k5/query_cmdrels_weight_analyze/0.1_0.5_0.4/au_62073.xlsx","au_62073")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HYPERLINK("./new_k5/query_cmdrels_weight_analyze/0.1_0.5_0.4/au_620930.xlsx","au_620930")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HYPERLINK("./new_k5/query_cmdrels_weight_analyze/0.1_0.5_0.4/au_62492.xlsx","au_62492")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HYPERLINK("./new_k5/query_cmdrels_weight_analyze/0.1_0.5_0.4/au_626078.xlsx","au_626078")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HYPERLINK("./new_k5/query_cmdrels_weight_analyze/0.1_0.5_0.4/au_636944.xlsx","au_636944")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HYPERLINK("./new_k5/query_cmdrels_weight_analyze/0.1_0.5_0.4/au_648603.xlsx","au_648603")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HYPERLINK("./new_k5/query_cmdrels_weight_analyze/0.1_0.5_0.4/au_65331.xlsx","au_65331")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HYPERLINK("./new_k5/query_cmdrels_weight_analyze/0.1_0.5_0.4/au_66000.xlsx","au_66000")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HYPERLINK("./new_k5/query_cmdrels_weight_analyze/0.1_0.5_0.4/au_660846.xlsx","au_660846")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HYPERLINK("./new_k5/query_cmdrels_weight_analyze/0.1_0.5_0.4/au_662935.xlsx","au_662935")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HYPERLINK("./new_k5/query_cmdrels_weight_analyze/0.1_0.5_0.4/au_67663.xlsx","au_67663")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HYPERLINK("./new_k5/query_cmdrels_weight_analyze/0.1_0.5_0.4/au_68028.xlsx","au_68028")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HYPERLINK("./new_k5/query_cmdrels_weight_analyze/0.1_0.5_0.4/au_681312.xlsx","au_681312")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HYPERLINK("./new_k5/query_cmdrels_weight_analyze/0.1_0.5_0.4/au_686239.xlsx","au_686239")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HYPERLINK("./new_k5/query_cmdrels_weight_analyze/0.1_0.5_0.4/au_68809.xlsx","au_68809")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HYPERLINK("./new_k5/query_cmdrels_weight_analyze/0.1_0.5_0.4/au_69556.xlsx","au_69556")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HYPERLINK("./new_k5/query_cmdrels_weight_analyze/0.1_0.5_0.4/au_698993.xlsx","au_698993")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HYPERLINK("./new_k5/query_cmdrels_weight_analyze/0.1_0.5_0.4/au_707881.xlsx","au_707881")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HYPERLINK("./new_k5/query_cmdrels_weight_analyze/0.1_0.5_0.4/au_709594.xlsx","au_709594")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HYPERLINK("./new_k5/query_cmdrels_weight_analyze/0.1_0.5_0.4/au_71309.xlsx","au_71309")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HYPERLINK("./new_k5/query_cmdrels_weight_analyze/0.1_0.5_0.4/au_7138.xlsx","au_7138")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</row>
    <row r="188" spans="1:7" x14ac:dyDescent="0.15">
      <c r="A188" t="str">
        <f>HYPERLINK("./new_k5/query_cmdrels_weight_analyze/0.1_0.5_0.4/au_72549.xlsx","au_72549")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HYPERLINK("./new_k5/query_cmdrels_weight_analyze/0.1_0.5_0.4/au_740805.xlsx","au_740805")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15">
      <c r="A190" t="str">
        <f>HYPERLINK("./new_k5/query_cmdrels_weight_analyze/0.1_0.5_0.4/au_760796.xlsx","au_760796")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HYPERLINK("./new_k5/query_cmdrels_weight_analyze/0.1_0.5_0.4/au_762846.xlsx","au_762846")</f>
        <v>au_762846</v>
      </c>
      <c r="B191">
        <v>1</v>
      </c>
      <c r="C191">
        <v>0</v>
      </c>
      <c r="D191">
        <v>1</v>
      </c>
      <c r="E191">
        <v>0.33333333333333331</v>
      </c>
      <c r="F191">
        <v>1</v>
      </c>
      <c r="G191">
        <v>0.33333333333333331</v>
      </c>
    </row>
    <row r="192" spans="1:7" x14ac:dyDescent="0.15">
      <c r="A192" t="str">
        <f>HYPERLINK("./new_k5/query_cmdrels_weight_analyze/0.1_0.5_0.4/au_767786.xlsx","au_767786")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HYPERLINK("./new_k5/query_cmdrels_weight_analyze/0.1_0.5_0.4/au_778906.xlsx","au_778906")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HYPERLINK("./new_k5/query_cmdrels_weight_analyze/0.1_0.5_0.4/au_818929.xlsx","au_818929")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HYPERLINK("./new_k5/query_cmdrels_weight_analyze/0.1_0.5_0.4/au_844876.xlsx","au_844876")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HYPERLINK("./new_k5/query_cmdrels_weight_analyze/0.1_0.5_0.4/au_85318.xlsx","au_85318")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HYPERLINK("./new_k5/query_cmdrels_weight_analyze/0.1_0.5_0.4/au_854332.xlsx","au_854332")</f>
        <v>au_854332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15">
      <c r="A198" t="str">
        <f>HYPERLINK("./new_k5/query_cmdrels_weight_analyze/0.1_0.5_0.4/au_854373.xlsx","au_854373")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HYPERLINK("./new_k5/query_cmdrels_weight_analyze/0.1_0.5_0.4/au_86843.xlsx","au_86843")</f>
        <v>au_86843</v>
      </c>
      <c r="B199">
        <v>0</v>
      </c>
      <c r="C199">
        <v>0</v>
      </c>
      <c r="D199">
        <v>0</v>
      </c>
      <c r="E199">
        <v>0.33333333333333331</v>
      </c>
      <c r="F199">
        <v>0.2</v>
      </c>
      <c r="G199">
        <v>0.33333333333333331</v>
      </c>
    </row>
    <row r="200" spans="1:7" x14ac:dyDescent="0.15">
      <c r="A200" t="str">
        <f>HYPERLINK("./new_k5/query_cmdrels_weight_analyze/0.1_0.5_0.4/au_88108.xlsx","au_88108")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</v>
      </c>
    </row>
    <row r="201" spans="1:7" x14ac:dyDescent="0.15">
      <c r="A201" t="str">
        <f>HYPERLINK("./new_k5/query_cmdrels_weight_analyze/0.1_0.5_0.4/au_90214.xlsx","au_90214")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HYPERLINK("./new_k5/query_cmdrels_weight_analyze/0.1_0.5_0.4/au_90339.xlsx","au_90339")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HYPERLINK("./new_k5/query_cmdrels_weight_analyze/0.1_0.5_0.4/au_91286.xlsx","au_91286")</f>
        <v>au_91286</v>
      </c>
      <c r="B203">
        <v>1</v>
      </c>
      <c r="C203">
        <v>0</v>
      </c>
      <c r="D203">
        <v>1</v>
      </c>
      <c r="E203">
        <v>0.33333333333333331</v>
      </c>
      <c r="F203">
        <v>1</v>
      </c>
      <c r="G203">
        <v>0.33333333333333331</v>
      </c>
    </row>
    <row r="204" spans="1:7" x14ac:dyDescent="0.15">
      <c r="A204" t="str">
        <f>HYPERLINK("./new_k5/query_cmdrels_weight_analyze/0.1_0.5_0.4/au_9135.xlsx","au_9135")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HYPERLINK("./new_k5/query_cmdrels_weight_analyze/0.1_0.5_0.4/au_935569.xlsx","au_935569")</f>
        <v>au_935569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</row>
    <row r="206" spans="1:7" x14ac:dyDescent="0.15">
      <c r="A206" t="str">
        <f>HYPERLINK("./new_k5/query_cmdrels_weight_analyze/0.1_0.5_0.4/au_97936.xlsx","au_97936")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HYPERLINK("./new_k5/query_cmdrels_weight_analyze/0.1_0.5_0.4/so_10235778.xlsx","so_10235778")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HYPERLINK("./new_k5/query_cmdrels_weight_analyze/0.1_0.5_0.4/so_1045910.xlsx","so_1045910")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HYPERLINK("./new_k5/query_cmdrels_weight_analyze/0.1_0.5_0.4/so_10557360.xlsx","so_10557360")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HYPERLINK("./new_k5/query_cmdrels_weight_analyze/0.1_0.5_0.4/so_1058047.xlsx","so_1058047")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HYPERLINK("./new_k5/query_cmdrels_weight_analyze/0.1_0.5_0.4/so_10829402.xlsx","so_10829402")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HYPERLINK("./new_k5/query_cmdrels_weight_analyze/0.1_0.5_0.4/so_1088098.xlsx","so_1088098")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HYPERLINK("./new_k5/query_cmdrels_weight_analyze/0.1_0.5_0.4/so_10990949.xlsx","so_10990949")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HYPERLINK("./new_k5/query_cmdrels_weight_analyze/0.1_0.5_0.4/so_11211705.xlsx","so_11211705")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HYPERLINK("./new_k5/query_cmdrels_weight_analyze/0.1_0.5_0.4/so_112932.xlsx","so_112932")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HYPERLINK("./new_k5/query_cmdrels_weight_analyze/0.1_0.5_0.4/so_11392189.xlsx","so_11392189")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HYPERLINK("./new_k5/query_cmdrels_weight_analyze/0.1_0.5_0.4/so_1183183.xlsx","so_1183183")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HYPERLINK("./new_k5/query_cmdrels_weight_analyze/0.1_0.5_0.4/so_1194882.xlsx","so_1194882")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HYPERLINK("./new_k5/query_cmdrels_weight_analyze/0.1_0.5_0.4/so_12120935.xlsx","so_12120935")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HYPERLINK("./new_k5/query_cmdrels_weight_analyze/0.1_0.5_0.4/so_12313384.xlsx","so_12313384")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HYPERLINK("./new_k5/query_cmdrels_weight_analyze/0.1_0.5_0.4/so_12392598.xlsx","so_12392598")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HYPERLINK("./new_k5/query_cmdrels_weight_analyze/0.1_0.5_0.4/so_1241801.xlsx","so_1241801")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HYPERLINK("./new_k5/query_cmdrels_weight_analyze/0.1_0.5_0.4/so_12522269.xlsx","so_12522269")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HYPERLINK("./new_k5/query_cmdrels_weight_analyze/0.1_0.5_0.4/so_1293907.xlsx","so_1293907")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HYPERLINK("./new_k5/query_cmdrels_weight_analyze/0.1_0.5_0.4/so_13428910.xlsx","so_13428910")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HYPERLINK("./new_k5/query_cmdrels_weight_analyze/0.1_0.5_0.4/so_135688.xlsx","so_135688")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HYPERLINK("./new_k5/query_cmdrels_weight_analyze/0.1_0.5_0.4/so_13778273.xlsx","so_13778273")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HYPERLINK("./new_k5/query_cmdrels_weight_analyze/0.1_0.5_0.4/so_1405611.xlsx","so_1405611")</f>
        <v>so_1405611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0.25</v>
      </c>
    </row>
    <row r="229" spans="1:7" x14ac:dyDescent="0.15">
      <c r="A229" t="str">
        <f>HYPERLINK("./new_k5/query_cmdrels_weight_analyze/0.1_0.5_0.4/so_14300794.xlsx","so_14300794")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HYPERLINK("./new_k5/query_cmdrels_weight_analyze/0.1_0.5_0.4/so_143791.xlsx","so_143791")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HYPERLINK("./new_k5/query_cmdrels_weight_analyze/0.1_0.5_0.4/so_14750650.xlsx","so_14750650")</f>
        <v>so_14750650</v>
      </c>
      <c r="B231">
        <v>0</v>
      </c>
      <c r="C231">
        <v>0</v>
      </c>
      <c r="D231">
        <v>0</v>
      </c>
      <c r="E231">
        <v>0.33333333333333331</v>
      </c>
      <c r="F231">
        <v>0</v>
      </c>
      <c r="G231">
        <v>0.33333333333333331</v>
      </c>
    </row>
    <row r="232" spans="1:7" x14ac:dyDescent="0.15">
      <c r="A232" t="str">
        <f>HYPERLINK("./new_k5/query_cmdrels_weight_analyze/0.1_0.5_0.4/so_14978411.xlsx","so_14978411")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HYPERLINK("./new_k5/query_cmdrels_weight_analyze/0.1_0.5_0.4/so_15236308.xlsx","so_15236308")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HYPERLINK("./new_k5/query_cmdrels_weight_analyze/0.1_0.5_0.4/so_15286947.xlsx","so_15286947")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HYPERLINK("./new_k5/query_cmdrels_weight_analyze/0.1_0.5_0.4/so_15402770.xlsx","so_15402770")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HYPERLINK("./new_k5/query_cmdrels_weight_analyze/0.1_0.5_0.4/so_1570262.xlsx","so_1570262")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HYPERLINK("./new_k5/query_cmdrels_weight_analyze/0.1_0.5_0.4/so_1583219.xlsx","so_1583219")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HYPERLINK("./new_k5/query_cmdrels_weight_analyze/0.1_0.5_0.4/so_15872543.xlsx","so_15872543")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HYPERLINK("./new_k5/query_cmdrels_weight_analyze/0.1_0.5_0.4/so_16038087.xlsx","so_16038087")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HYPERLINK("./new_k5/query_cmdrels_weight_analyze/0.1_0.5_0.4/so_16212656.xlsx","so_16212656")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HYPERLINK("./new_k5/query_cmdrels_weight_analyze/0.1_0.5_0.4/so_16575419.xlsx","so_16575419")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HYPERLINK("./new_k5/query_cmdrels_weight_analyze/0.1_0.5_0.4/so_17582768.xlsx","so_17582768")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HYPERLINK("./new_k5/query_cmdrels_weight_analyze/0.1_0.5_0.4/so_17607612.xlsx","so_17607612")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HYPERLINK("./new_k5/query_cmdrels_weight_analyze/0.1_0.5_0.4/so_17829785.xlsx","so_17829785")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HYPERLINK("./new_k5/query_cmdrels_weight_analyze/0.1_0.5_0.4/so_1839841.xlsx","so_1839841")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HYPERLINK("./new_k5/query_cmdrels_weight_analyze/0.1_0.5_0.4/so_18468716.xlsx","so_18468716")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HYPERLINK("./new_k5/query_cmdrels_weight_analyze/0.1_0.5_0.4/so_19196105.xlsx","so_19196105")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HYPERLINK("./new_k5/query_cmdrels_weight_analyze/0.1_0.5_0.4/so_19482123.xlsx","so_19482123")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HYPERLINK("./new_k5/query_cmdrels_weight_analyze/0.1_0.5_0.4/so_1975849.xlsx","so_1975849")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HYPERLINK("./new_k5/query_cmdrels_weight_analyze/0.1_0.5_0.4/so_212528.xlsx","so_212528")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HYPERLINK("./new_k5/query_cmdrels_weight_analyze/0.1_0.5_0.4/so_21620406.xlsx","so_21620406")</f>
        <v>so_21620406</v>
      </c>
      <c r="B251">
        <v>0</v>
      </c>
      <c r="C251">
        <v>0</v>
      </c>
      <c r="D251">
        <v>0.33333333333333331</v>
      </c>
      <c r="E251">
        <v>0</v>
      </c>
      <c r="F251">
        <v>0.33333333333333331</v>
      </c>
      <c r="G251">
        <v>0</v>
      </c>
    </row>
    <row r="252" spans="1:7" x14ac:dyDescent="0.15">
      <c r="A252" t="str">
        <f>HYPERLINK("./new_k5/query_cmdrels_weight_analyze/0.1_0.5_0.4/so_23509348.xlsx","so_23509348")</f>
        <v>so_23509348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</row>
    <row r="253" spans="1:7" x14ac:dyDescent="0.15">
      <c r="A253" t="str">
        <f>HYPERLINK("./new_k5/query_cmdrels_weight_analyze/0.1_0.5_0.4/so_24058544.xlsx","so_24058544")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HYPERLINK("./new_k5/query_cmdrels_weight_analyze/0.1_0.5_0.4/so_24283097.xlsx","so_24283097")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HYPERLINK("./new_k5/query_cmdrels_weight_analyze/0.1_0.5_0.4/so_26256279.xlsx","so_26256279")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HYPERLINK("./new_k5/query_cmdrels_weight_analyze/0.1_0.5_0.4/so_26331651.xlsx","so_26331651")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HYPERLINK("./new_k5/query_cmdrels_weight_analyze/0.1_0.5_0.4/so_26988262.xlsx","so_26988262")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HYPERLINK("./new_k5/query_cmdrels_weight_analyze/0.1_0.5_0.4/so_27238411.xlsx","so_27238411")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HYPERLINK("./new_k5/query_cmdrels_weight_analyze/0.1_0.5_0.4/so_27943059.xlsx","so_27943059")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HYPERLINK("./new_k5/query_cmdrels_weight_analyze/0.1_0.5_0.4/so_28869004.xlsx","so_28869004")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HYPERLINK("./new_k5/query_cmdrels_weight_analyze/0.1_0.5_0.4/so_2973624.xlsx","so_2973624")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HYPERLINK("./new_k5/query_cmdrels_weight_analyze/0.1_0.5_0.4/so_30177455.xlsx","so_30177455")</f>
        <v>so_30177455</v>
      </c>
      <c r="B262">
        <v>0</v>
      </c>
      <c r="C262">
        <v>0</v>
      </c>
      <c r="D262">
        <v>0.5</v>
      </c>
      <c r="E262">
        <v>0.33333333333333331</v>
      </c>
      <c r="F262">
        <v>0.5</v>
      </c>
      <c r="G262">
        <v>0.33333333333333331</v>
      </c>
    </row>
    <row r="263" spans="1:7" x14ac:dyDescent="0.15">
      <c r="A263" t="str">
        <f>HYPERLINK("./new_k5/query_cmdrels_weight_analyze/0.1_0.5_0.4/so_30251889.xlsx","so_30251889")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HYPERLINK("./new_k5/query_cmdrels_weight_analyze/0.1_0.5_0.4/so_305035.xlsx","so_305035")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HYPERLINK("./new_k5/query_cmdrels_weight_analyze/0.1_0.5_0.4/so_36249744.xlsx","so_36249744")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HYPERLINK("./new_k5/query_cmdrels_weight_analyze/0.1_0.5_0.4/so_3643848.xlsx","so_3643848")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HYPERLINK("./new_k5/query_cmdrels_weight_analyze/0.1_0.5_0.4/so_3667329.xlsx","so_3667329")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HYPERLINK("./new_k5/query_cmdrels_weight_analyze/0.1_0.5_0.4/so_369758.xlsx","so_369758")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HYPERLINK("./new_k5/query_cmdrels_weight_analyze/0.1_0.5_0.4/so_3756323.xlsx","so_3756323")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HYPERLINK("./new_k5/query_cmdrels_weight_analyze/0.1_0.5_0.4/so_3767267.xlsx","so_3767267")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HYPERLINK("./new_k5/query_cmdrels_weight_analyze/0.1_0.5_0.4/so_3833578.xlsx","so_3833578")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HYPERLINK("./new_k5/query_cmdrels_weight_analyze/0.1_0.5_0.4/so_3891076.xlsx","so_3891076")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HYPERLINK("./new_k5/query_cmdrels_weight_analyze/0.1_0.5_0.4/so_3963085.xlsx","so_3963085")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HYPERLINK("./new_k5/query_cmdrels_weight_analyze/0.1_0.5_0.4/so_4325216.xlsx","so_4325216")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HYPERLINK("./new_k5/query_cmdrels_weight_analyze/0.1_0.5_0.4/so_448005.xlsx","so_448005")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HYPERLINK("./new_k5/query_cmdrels_weight_analyze/0.1_0.5_0.4/so_4921879.xlsx","so_4921879")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HYPERLINK("./new_k5/query_cmdrels_weight_analyze/0.1_0.5_0.4/so_4922943.xlsx","so_4922943")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HYPERLINK("./new_k5/query_cmdrels_weight_analyze/0.1_0.5_0.4/so_5119946.xlsx","so_5119946")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15">
      <c r="A279" t="str">
        <f>HYPERLINK("./new_k5/query_cmdrels_weight_analyze/0.1_0.5_0.4/so_5164985.xlsx","so_5164985")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HYPERLINK("./new_k5/query_cmdrels_weight_analyze/0.1_0.5_0.4/so_5306153.xlsx","so_5306153")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HYPERLINK("./new_k5/query_cmdrels_weight_analyze/0.1_0.5_0.4/so_5566310.xlsx","so_5566310")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HYPERLINK("./new_k5/query_cmdrels_weight_analyze/0.1_0.5_0.4/so_5927369.xlsx","so_5927369")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HYPERLINK("./new_k5/query_cmdrels_weight_analyze/0.1_0.5_0.4/so_5947742.xlsx","so_5947742")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HYPERLINK("./new_k5/query_cmdrels_weight_analyze/0.1_0.5_0.4/so_614795.xlsx","so_614795")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HYPERLINK("./new_k5/query_cmdrels_weight_analyze/0.1_0.5_0.4/so_6207573.xlsx","so_6207573")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HYPERLINK("./new_k5/query_cmdrels_weight_analyze/0.1_0.5_0.4/so_6283167.xlsx","so_6283167")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HYPERLINK("./new_k5/query_cmdrels_weight_analyze/0.1_0.5_0.4/so_6329505.xlsx","so_6329505")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HYPERLINK("./new_k5/query_cmdrels_weight_analyze/0.1_0.5_0.4/so_6423532.xlsx","so_6423532")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HYPERLINK("./new_k5/query_cmdrels_weight_analyze/0.1_0.5_0.4/so_669438.xlsx","so_669438")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HYPERLINK("./new_k5/query_cmdrels_weight_analyze/0.1_0.5_0.4/so_7052875.xlsx","so_7052875")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HYPERLINK("./new_k5/query_cmdrels_weight_analyze/0.1_0.5_0.4/so_7221757.xlsx","so_7221757")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HYPERLINK("./new_k5/query_cmdrels_weight_analyze/0.1_0.5_0.4/so_750604.xlsx","so_750604")</f>
        <v>so_750604</v>
      </c>
      <c r="B292">
        <v>0</v>
      </c>
      <c r="C292">
        <v>0</v>
      </c>
      <c r="D292">
        <v>0.33333333333333331</v>
      </c>
      <c r="E292">
        <v>0</v>
      </c>
      <c r="F292">
        <v>0.33333333333333331</v>
      </c>
      <c r="G292">
        <v>0.25</v>
      </c>
    </row>
    <row r="293" spans="1:7" x14ac:dyDescent="0.15">
      <c r="A293" t="str">
        <f>HYPERLINK("./new_k5/query_cmdrels_weight_analyze/0.1_0.5_0.4/so_7575267.xlsx","so_7575267")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HYPERLINK("./new_k5/query_cmdrels_weight_analyze/0.1_0.5_0.4/so_7698488.xlsx","so_7698488")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HYPERLINK("./new_k5/query_cmdrels_weight_analyze/0.1_0.5_0.4/so_801095.xlsx","so_801095")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HYPERLINK("./new_k5/query_cmdrels_weight_analyze/0.1_0.5_0.4/so_8249705.xlsx","so_8249705")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HYPERLINK("./new_k5/query_cmdrels_weight_analyze/0.1_0.5_0.4/so_8423541.xlsx","so_8423541")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HYPERLINK("./new_k5/query_cmdrels_weight_analyze/0.1_0.5_0.4/so_8654051.xlsx","so_8654051")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HYPERLINK("./new_k5/query_cmdrels_weight_analyze/0.1_0.5_0.4/so_890262.xlsx","so_890262")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HYPERLINK("./new_k5/query_cmdrels_weight_analyze/0.1_0.5_0.4/so_893585.xlsx","so_893585")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HYPERLINK("./new_k5/query_cmdrels_weight_analyze/0.1_0.5_0.4/so_9223460.xlsx","so_9223460")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HYPERLINK("./new_k5/query_cmdrels_weight_analyze/0.1_0.5_0.4/so_9245638.xlsx","so_9245638")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HYPERLINK("./new_k5/query_cmdrels_weight_analyze/0.1_0.5_0.4/so_9304953.xlsx","so_9304953")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HYPERLINK("./new_k5/query_cmdrels_weight_analyze/0.1_0.5_0.4/so_9361816.xlsx","so_9361816")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HYPERLINK("./new_k5/query_cmdrels_weight_analyze/0.1_0.5_0.4/su_116617.xlsx","su_116617")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HYPERLINK("./new_k5/query_cmdrels_weight_analyze/0.1_0.5_0.4/su_120045.xlsx","su_120045")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HYPERLINK("./new_k5/query_cmdrels_weight_analyze/0.1_0.5_0.4/su_127863.xlsx","su_127863")</f>
        <v>su_127863</v>
      </c>
      <c r="B307">
        <v>0</v>
      </c>
      <c r="C307">
        <v>0</v>
      </c>
      <c r="D307">
        <v>0.5</v>
      </c>
      <c r="E307">
        <v>0.5</v>
      </c>
      <c r="F307">
        <v>0.5</v>
      </c>
      <c r="G307">
        <v>0.5</v>
      </c>
    </row>
    <row r="308" spans="1:7" x14ac:dyDescent="0.15">
      <c r="A308" t="str">
        <f>HYPERLINK("./new_k5/query_cmdrels_weight_analyze/0.1_0.5_0.4/su_135498.xlsx","su_135498")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HYPERLINK("./new_k5/query_cmdrels_weight_analyze/0.1_0.5_0.4/su_147027.xlsx","su_147027")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HYPERLINK("./new_k5/query_cmdrels_weight_analyze/0.1_0.5_0.4/su_151911.xlsx","su_151911")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</v>
      </c>
    </row>
    <row r="311" spans="1:7" x14ac:dyDescent="0.15">
      <c r="A311" t="str">
        <f>HYPERLINK("./new_k5/query_cmdrels_weight_analyze/0.1_0.5_0.4/su_153415.xlsx","su_153415")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HYPERLINK("./new_k5/query_cmdrels_weight_analyze/0.1_0.5_0.4/su_156189.xlsx","su_156189")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HYPERLINK("./new_k5/query_cmdrels_weight_analyze/0.1_0.5_0.4/su_161531.xlsx","su_161531")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HYPERLINK("./new_k5/query_cmdrels_weight_analyze/0.1_0.5_0.4/su_204209.xlsx","su_204209")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HYPERLINK("./new_k5/query_cmdrels_weight_analyze/0.1_0.5_0.4/su_214390.xlsx","su_214390")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HYPERLINK("./new_k5/query_cmdrels_weight_analyze/0.1_0.5_0.4/su_215483.xlsx","su_215483")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HYPERLINK("./new_k5/query_cmdrels_weight_analyze/0.1_0.5_0.4/su_215504.xlsx","su_215504")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HYPERLINK("./new_k5/query_cmdrels_weight_analyze/0.1_0.5_0.4/su_227385.xlsx","su_227385")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0.25</v>
      </c>
    </row>
    <row r="319" spans="1:7" x14ac:dyDescent="0.15">
      <c r="A319" t="str">
        <f>HYPERLINK("./new_k5/query_cmdrels_weight_analyze/0.1_0.5_0.4/su_273254.xlsx","su_273254")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HYPERLINK("./new_k5/query_cmdrels_weight_analyze/0.1_0.5_0.4/su_294161.xlsx","su_294161")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HYPERLINK("./new_k5/query_cmdrels_weight_analyze/0.1_0.5_0.4/su_302396.xlsx","su_302396")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HYPERLINK("./new_k5/query_cmdrels_weight_analyze/0.1_0.5_0.4/su_303981.xlsx","su_303981")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HYPERLINK("./new_k5/query_cmdrels_weight_analyze/0.1_0.5_0.4/su_305128.xlsx","su_305128")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HYPERLINK("./new_k5/query_cmdrels_weight_analyze/0.1_0.5_0.4/su_31512.xlsx","su_31512")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HYPERLINK("./new_k5/query_cmdrels_weight_analyze/0.1_0.5_0.4/su_380520.xlsx","su_380520")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HYPERLINK("./new_k5/query_cmdrels_weight_analyze/0.1_0.5_0.4/su_38981.xlsx","su_38981")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HYPERLINK("./new_k5/query_cmdrels_weight_analyze/0.1_0.5_0.4/su_437330.xlsx","su_437330")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HYPERLINK("./new_k5/query_cmdrels_weight_analyze/0.1_0.5_0.4/su_441379.xlsx","su_441379")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HYPERLINK("./new_k5/query_cmdrels_weight_analyze/0.1_0.5_0.4/su_462788.xlsx","su_462788")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HYPERLINK("./new_k5/query_cmdrels_weight_analyze/0.1_0.5_0.4/su_626606.xlsx","su_626606")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HYPERLINK("./new_k5/query_cmdrels_weight_analyze/0.1_0.5_0.4/su_634469.xlsx","su_634469")</f>
        <v>su_634469</v>
      </c>
      <c r="B331">
        <v>0</v>
      </c>
      <c r="C331">
        <v>0</v>
      </c>
      <c r="D331">
        <v>0</v>
      </c>
      <c r="E331">
        <v>0.5</v>
      </c>
      <c r="F331">
        <v>0</v>
      </c>
      <c r="G331">
        <v>0.5</v>
      </c>
    </row>
    <row r="332" spans="1:7" x14ac:dyDescent="0.15">
      <c r="A332" t="str">
        <f>HYPERLINK("./new_k5/query_cmdrels_weight_analyze/0.1_0.5_0.4/su_638616.xlsx","su_638616")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HYPERLINK("./new_k5/query_cmdrels_weight_analyze/0.1_0.5_0.4/su_678113.xlsx","su_678113")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HYPERLINK("./new_k5/query_cmdrels_weight_analyze/0.1_0.5_0.4/su_686394.xlsx","su_686394")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HYPERLINK("./new_k5/query_cmdrels_weight_analyze/0.1_0.5_0.4/su_716795.xlsx","su_716795")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HYPERLINK("./new_k5/query_cmdrels_weight_analyze/0.1_0.5_0.4/su_758463.xlsx","su_758463")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HYPERLINK("./new_k5/query_cmdrels_weight_analyze/0.1_0.5_0.4/su_766437.xlsx","su_766437")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HYPERLINK("./new_k5/query_cmdrels_weight_analyze/0.1_0.5_0.4/su_904001.xlsx","su_904001")</f>
        <v>su_904001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tr">
        <f>HYPERLINK("./new_k5/query_cmdrels_weight_analyze/0.1_0.5_0.4/ul_100959.xlsx","ul_100959")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HYPERLINK("./new_k5/query_cmdrels_weight_analyze/0.1_0.5_0.4/ul_101073.xlsx","ul_101073")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HYPERLINK("./new_k5/query_cmdrels_weight_analyze/0.1_0.5_0.4/ul_101237.xlsx","ul_101237")</f>
        <v>ul_101237</v>
      </c>
      <c r="B341">
        <v>0</v>
      </c>
      <c r="C341">
        <v>0</v>
      </c>
      <c r="D341">
        <v>0.5</v>
      </c>
      <c r="E341">
        <v>0.5</v>
      </c>
      <c r="F341">
        <v>0.5</v>
      </c>
      <c r="G341">
        <v>0.5</v>
      </c>
    </row>
    <row r="342" spans="1:7" x14ac:dyDescent="0.15">
      <c r="A342" t="str">
        <f>HYPERLINK("./new_k5/query_cmdrels_weight_analyze/0.1_0.5_0.4/ul_102752.xlsx","ul_102752")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HYPERLINK("./new_k5/query_cmdrels_weight_analyze/0.1_0.5_0.4/ul_108174.xlsx","ul_108174")</f>
        <v>ul_108174</v>
      </c>
      <c r="B343">
        <v>0</v>
      </c>
      <c r="C343">
        <v>0</v>
      </c>
      <c r="D343">
        <v>0.5</v>
      </c>
      <c r="E343">
        <v>0</v>
      </c>
      <c r="F343">
        <v>0.5</v>
      </c>
      <c r="G343">
        <v>0</v>
      </c>
    </row>
    <row r="344" spans="1:7" x14ac:dyDescent="0.15">
      <c r="A344" t="str">
        <f>HYPERLINK("./new_k5/query_cmdrels_weight_analyze/0.1_0.5_0.4/ul_109536.xlsx","ul_109536")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HYPERLINK("./new_k5/query_cmdrels_weight_analyze/0.1_0.5_0.4/ul_112050.xlsx","ul_112050")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HYPERLINK("./new_k5/query_cmdrels_weight_analyze/0.1_0.5_0.4/ul_116070.xlsx","ul_116070")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HYPERLINK("./new_k5/query_cmdrels_weight_analyze/0.1_0.5_0.4/ul_11851.xlsx","ul_11851")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HYPERLINK("./new_k5/query_cmdrels_weight_analyze/0.1_0.5_0.4/ul_119126.xlsx","ul_119126")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HYPERLINK("./new_k5/query_cmdrels_weight_analyze/0.1_0.5_0.4/ul_121718.xlsx","ul_121718")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HYPERLINK("./new_k5/query_cmdrels_weight_analyze/0.1_0.5_0.4/ul_12227.xlsx","ul_12227")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HYPERLINK("./new_k5/query_cmdrels_weight_analyze/0.1_0.5_0.4/ul_12453.xlsx","ul_12453")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HYPERLINK("./new_k5/query_cmdrels_weight_analyze/0.1_0.5_0.4/ul_12535.xlsx","ul_12535")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HYPERLINK("./new_k5/query_cmdrels_weight_analyze/0.1_0.5_0.4/ul_127066.xlsx","ul_127066")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HYPERLINK("./new_k5/query_cmdrels_weight_analyze/0.1_0.5_0.4/ul_128953.xlsx","ul_128953")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HYPERLINK("./new_k5/query_cmdrels_weight_analyze/0.1_0.5_0.4/ul_134829.xlsx","ul_134829")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HYPERLINK("./new_k5/query_cmdrels_weight_analyze/0.1_0.5_0.4/ul_136371.xlsx","ul_136371")</f>
        <v>ul_136371</v>
      </c>
      <c r="B356">
        <v>0</v>
      </c>
      <c r="C356">
        <v>0</v>
      </c>
      <c r="D356">
        <v>0</v>
      </c>
      <c r="E356">
        <v>0.33333333333333331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HYPERLINK("./new_k5/query_cmdrels_weight_analyze/0.1_0.5_0.4/ul_136884.xlsx","ul_136884")</f>
        <v>ul_136884</v>
      </c>
      <c r="B357">
        <v>0</v>
      </c>
      <c r="C357">
        <v>0</v>
      </c>
      <c r="D357">
        <v>0</v>
      </c>
      <c r="E357">
        <v>0.33333333333333331</v>
      </c>
      <c r="F357">
        <v>0</v>
      </c>
      <c r="G357">
        <v>0.33333333333333331</v>
      </c>
    </row>
    <row r="358" spans="1:7" x14ac:dyDescent="0.15">
      <c r="A358" t="str">
        <f>HYPERLINK("./new_k5/query_cmdrels_weight_analyze/0.1_0.5_0.4/ul_138398.xlsx","ul_138398")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HYPERLINK("./new_k5/query_cmdrels_weight_analyze/0.1_0.5_0.4/ul_139271.xlsx","ul_139271")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HYPERLINK("./new_k5/query_cmdrels_weight_analyze/0.1_0.5_0.4/ul_140482.xlsx","ul_140482")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HYPERLINK("./new_k5/query_cmdrels_weight_analyze/0.1_0.5_0.4/ul_14191.xlsx","ul_14191")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HYPERLINK("./new_k5/query_cmdrels_weight_analyze/0.1_0.5_0.4/ul_145929.xlsx","ul_145929")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HYPERLINK("./new_k5/query_cmdrels_weight_analyze/0.1_0.5_0.4/ul_148985.xlsx","ul_148985")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HYPERLINK("./new_k5/query_cmdrels_weight_analyze/0.1_0.5_0.4/ul_15405.xlsx","ul_15405")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HYPERLINK("./new_k5/query_cmdrels_weight_analyze/0.1_0.5_0.4/ul_155551.xlsx","ul_155551")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HYPERLINK("./new_k5/query_cmdrels_weight_analyze/0.1_0.5_0.4/ul_159672.xlsx","ul_159672")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HYPERLINK("./new_k5/query_cmdrels_weight_analyze/0.1_0.5_0.4/ul_163845.xlsx","ul_163845")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HYPERLINK("./new_k5/query_cmdrels_weight_analyze/0.1_0.5_0.4/ul_16407.xlsx","ul_16407")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HYPERLINK("./new_k5/query_cmdrels_weight_analyze/0.1_0.5_0.4/ul_166558.xlsx","ul_166558")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HYPERLINK("./new_k5/query_cmdrels_weight_analyze/0.1_0.5_0.4/ul_171314.xlsx","ul_171314")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HYPERLINK("./new_k5/query_cmdrels_weight_analyze/0.1_0.5_0.4/ul_182032.xlsx","ul_182032")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HYPERLINK("./new_k5/query_cmdrels_weight_analyze/0.1_0.5_0.4/ul_19344.xlsx","ul_19344")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HYPERLINK("./new_k5/query_cmdrels_weight_analyze/0.1_0.5_0.4/ul_19369.xlsx","ul_19369")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HYPERLINK("./new_k5/query_cmdrels_weight_analyze/0.1_0.5_0.4/ul_19485.xlsx","ul_19485")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HYPERLINK("./new_k5/query_cmdrels_weight_analyze/0.1_0.5_0.4/ul_20370.xlsx","ul_20370")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0.2</v>
      </c>
    </row>
    <row r="376" spans="1:7" x14ac:dyDescent="0.15">
      <c r="A376" t="str">
        <f>HYPERLINK("./new_k5/query_cmdrels_weight_analyze/0.1_0.5_0.4/ul_211817.xlsx","ul_211817")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HYPERLINK("./new_k5/query_cmdrels_weight_analyze/0.1_0.5_0.4/ul_212925.xlsx","ul_212925")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HYPERLINK("./new_k5/query_cmdrels_weight_analyze/0.1_0.5_0.4/ul_21471.xlsx","ul_21471")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0.25</v>
      </c>
      <c r="G378">
        <v>0</v>
      </c>
    </row>
    <row r="379" spans="1:7" x14ac:dyDescent="0.15">
      <c r="A379" t="str">
        <f>HYPERLINK("./new_k5/query_cmdrels_weight_analyze/0.1_0.5_0.4/ul_22545.xlsx","ul_22545")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HYPERLINK("./new_k5/query_cmdrels_weight_analyze/0.1_0.5_0.4/ul_230481.xlsx","ul_230481")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HYPERLINK("./new_k5/query_cmdrels_weight_analyze/0.1_0.5_0.4/ul_230673.xlsx","ul_230673")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HYPERLINK("./new_k5/query_cmdrels_weight_analyze/0.1_0.5_0.4/ul_230800.xlsx","ul_230800")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HYPERLINK("./new_k5/query_cmdrels_weight_analyze/0.1_0.5_0.4/ul_232384.xlsx","ul_232384")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HYPERLINK("./new_k5/query_cmdrels_weight_analyze/0.1_0.5_0.4/ul_24441.xlsx","ul_24441")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HYPERLINK("./new_k5/query_cmdrels_weight_analyze/0.1_0.5_0.4/ul_246535.xlsx","ul_246535")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HYPERLINK("./new_k5/query_cmdrels_weight_analyze/0.1_0.5_0.4/ul_259791.xlsx","ul_259791")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HYPERLINK("./new_k5/query_cmdrels_weight_analyze/0.1_0.5_0.4/ul_273971.xlsx","ul_273971")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HYPERLINK("./new_k5/query_cmdrels_weight_analyze/0.1_0.5_0.4/ul_28553.xlsx","ul_28553")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HYPERLINK("./new_k5/query_cmdrels_weight_analyze/0.1_0.5_0.4/ul_288521.xlsx","ul_288521")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HYPERLINK("./new_k5/query_cmdrels_weight_analyze/0.1_0.5_0.4/ul_32290.xlsx","ul_32290")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HYPERLINK("./new_k5/query_cmdrels_weight_analyze/0.1_0.5_0.4/ul_328882.xlsx","ul_328882")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HYPERLINK("./new_k5/query_cmdrels_weight_analyze/0.1_0.5_0.4/ul_35131.xlsx","ul_35131")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HYPERLINK("./new_k5/query_cmdrels_weight_analyze/0.1_0.5_0.4/ul_35333.xlsx","ul_35333")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HYPERLINK("./new_k5/query_cmdrels_weight_analyze/0.1_0.5_0.4/ul_35711.xlsx","ul_35711")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HYPERLINK("./new_k5/query_cmdrels_weight_analyze/0.1_0.5_0.4/ul_3575.xlsx","ul_3575")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15">
      <c r="A396" t="str">
        <f>HYPERLINK("./new_k5/query_cmdrels_weight_analyze/0.1_0.5_0.4/ul_35832.xlsx","ul_35832")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HYPERLINK("./new_k5/query_cmdrels_weight_analyze/0.1_0.5_0.4/ul_370318.xlsx","ul_370318")</f>
        <v>ul_370318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</row>
    <row r="398" spans="1:7" x14ac:dyDescent="0.15">
      <c r="A398" t="str">
        <f>HYPERLINK("./new_k5/query_cmdrels_weight_analyze/0.1_0.5_0.4/ul_37329.xlsx","ul_37329")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HYPERLINK("./new_k5/query_cmdrels_weight_analyze/0.1_0.5_0.4/ul_38209.xlsx","ul_38209")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HYPERLINK("./new_k5/query_cmdrels_weight_analyze/0.1_0.5_0.4/ul_41246.xlsx","ul_41246")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HYPERLINK("./new_k5/query_cmdrels_weight_analyze/0.1_0.5_0.4/ul_41362.xlsx","ul_41362")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HYPERLINK("./new_k5/query_cmdrels_weight_analyze/0.1_0.5_0.4/ul_48200.xlsx","ul_48200")</f>
        <v>ul_48200</v>
      </c>
      <c r="B402">
        <v>0</v>
      </c>
      <c r="C402">
        <v>0</v>
      </c>
      <c r="D402">
        <v>0</v>
      </c>
      <c r="E402">
        <v>0.33333333333333331</v>
      </c>
      <c r="F402">
        <v>0</v>
      </c>
      <c r="G402">
        <v>0.33333333333333331</v>
      </c>
    </row>
    <row r="403" spans="1:7" x14ac:dyDescent="0.15">
      <c r="A403" t="str">
        <f>HYPERLINK("./new_k5/query_cmdrels_weight_analyze/0.1_0.5_0.4/ul_50098.xlsx","ul_50098")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HYPERLINK("./new_k5/query_cmdrels_weight_analyze/0.1_0.5_0.4/ul_50785.xlsx","ul_50785")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HYPERLINK("./new_k5/query_cmdrels_weight_analyze/0.1_0.5_0.4/ul_5085.xlsx","ul_5085")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HYPERLINK("./new_k5/query_cmdrels_weight_analyze/0.1_0.5_0.4/ul_53737.xlsx","ul_53737")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HYPERLINK("./new_k5/query_cmdrels_weight_analyze/0.1_0.5_0.4/ul_55125.xlsx","ul_55125")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HYPERLINK("./new_k5/query_cmdrels_weight_analyze/0.1_0.5_0.4/ul_56453.xlsx","ul_56453")</f>
        <v>ul_56453</v>
      </c>
      <c r="B408">
        <v>0</v>
      </c>
      <c r="C408">
        <v>0</v>
      </c>
      <c r="D408">
        <v>0.33333333333333331</v>
      </c>
      <c r="E408">
        <v>0.5</v>
      </c>
      <c r="F408">
        <v>0.33333333333333331</v>
      </c>
      <c r="G408">
        <v>0.5</v>
      </c>
    </row>
    <row r="409" spans="1:7" x14ac:dyDescent="0.15">
      <c r="A409" t="str">
        <f>HYPERLINK("./new_k5/query_cmdrels_weight_analyze/0.1_0.5_0.4/ul_63648.xlsx","ul_63648")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HYPERLINK("./new_k5/query_cmdrels_weight_analyze/0.1_0.5_0.4/ul_6402.xlsx","ul_6402")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HYPERLINK("./new_k5/query_cmdrels_weight_analyze/0.1_0.5_0.4/ul_65106.xlsx","ul_65106")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HYPERLINK("./new_k5/query_cmdrels_weight_analyze/0.1_0.5_0.4/ul_65932.xlsx","ul_65932")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HYPERLINK("./new_k5/query_cmdrels_weight_analyze/0.1_0.5_0.4/ul_6596.xlsx","ul_6596")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HYPERLINK("./new_k5/query_cmdrels_weight_analyze/0.1_0.5_0.4/ul_67503.xlsx","ul_67503")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HYPERLINK("./new_k5/query_cmdrels_weight_analyze/0.1_0.5_0.4/ul_67592.xlsx","ul_67592")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0.25</v>
      </c>
    </row>
    <row r="416" spans="1:7" x14ac:dyDescent="0.15">
      <c r="A416" t="str">
        <f>HYPERLINK("./new_k5/query_cmdrels_weight_analyze/0.1_0.5_0.4/ul_70581.xlsx","ul_70581")</f>
        <v>ul_70581</v>
      </c>
      <c r="B416">
        <v>0</v>
      </c>
      <c r="C416">
        <v>0</v>
      </c>
      <c r="D416">
        <v>0.5</v>
      </c>
      <c r="E416">
        <v>0.33333333333333331</v>
      </c>
      <c r="F416">
        <v>0.5</v>
      </c>
      <c r="G416">
        <v>0.33333333333333331</v>
      </c>
    </row>
    <row r="417" spans="1:7" x14ac:dyDescent="0.15">
      <c r="A417" t="str">
        <f>HYPERLINK("./new_k5/query_cmdrels_weight_analyze/0.1_0.5_0.4/ul_70614.xlsx","ul_70614")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HYPERLINK("./new_k5/query_cmdrels_weight_analyze/0.1_0.5_0.4/ul_71465.xlsx","ul_71465")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HYPERLINK("./new_k5/query_cmdrels_weight_analyze/0.1_0.5_0.4/ul_7226.xlsx","ul_7226")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HYPERLINK("./new_k5/query_cmdrels_weight_analyze/0.1_0.5_0.4/ul_78182.xlsx","ul_78182")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HYPERLINK("./new_k5/query_cmdrels_weight_analyze/0.1_0.5_0.4/ul_79678.xlsx","ul_79678")</f>
        <v>ul_79678</v>
      </c>
      <c r="B421">
        <v>0</v>
      </c>
      <c r="C421">
        <v>0</v>
      </c>
      <c r="D421">
        <v>0.5</v>
      </c>
      <c r="E421">
        <v>0.5</v>
      </c>
      <c r="F421">
        <v>0.5</v>
      </c>
      <c r="G421">
        <v>0.5</v>
      </c>
    </row>
    <row r="422" spans="1:7" x14ac:dyDescent="0.15">
      <c r="A422" t="str">
        <f>HYPERLINK("./new_k5/query_cmdrels_weight_analyze/0.1_0.5_0.4/ul_79702.xlsx","ul_79702")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HYPERLINK("./new_k5/query_cmdrels_weight_analyze/0.1_0.5_0.4/ul_83593.xlsx","ul_83593")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HYPERLINK("./new_k5/query_cmdrels_weight_analyze/0.1_0.5_0.4/ul_84381.xlsx","ul_84381")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HYPERLINK("./new_k5/query_cmdrels_weight_analyze/0.1_0.5_0.4/ul_85180.xlsx","ul_85180")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HYPERLINK("./new_k5/query_cmdrels_weight_analyze/0.1_0.5_0.4/ul_86071.xlsx","ul_86071")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HYPERLINK("./new_k5/query_cmdrels_weight_analyze/0.1_0.5_0.4/ul_86729.xlsx","ul_86729")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HYPERLINK("./new_k5/query_cmdrels_weight_analyze/0.1_0.5_0.4/ul_88824.xlsx","ul_88824")</f>
        <v>ul_88824</v>
      </c>
      <c r="B428">
        <v>0</v>
      </c>
      <c r="C428">
        <v>0</v>
      </c>
      <c r="D428">
        <v>0</v>
      </c>
      <c r="E428">
        <v>0.5</v>
      </c>
      <c r="F428">
        <v>0</v>
      </c>
      <c r="G428">
        <v>0.5</v>
      </c>
    </row>
    <row r="429" spans="1:7" x14ac:dyDescent="0.15">
      <c r="A429" t="str">
        <f>HYPERLINK("./new_k5/query_cmdrels_weight_analyze/0.1_0.5_0.4/ul_8945.xlsx","ul_8945")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HYPERLINK("./new_k5/query_cmdrels_weight_analyze/0.1_0.5_0.4/ul_89933.xlsx","ul_89933")</f>
        <v>ul_89933</v>
      </c>
      <c r="B430">
        <v>1</v>
      </c>
      <c r="C430">
        <v>0</v>
      </c>
      <c r="D430">
        <v>1</v>
      </c>
      <c r="E430">
        <v>0.5</v>
      </c>
      <c r="F430">
        <v>1</v>
      </c>
      <c r="G430">
        <v>0.5</v>
      </c>
    </row>
    <row r="431" spans="1:7" x14ac:dyDescent="0.15">
      <c r="A431" t="str">
        <f>HYPERLINK("./new_k5/query_cmdrels_weight_analyze/0.1_0.5_0.4/ul_91297.xlsx","ul_91297")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HYPERLINK("./new_k5/query_cmdrels_weight_analyze/0.1_0.5_0.4/ul_9252.xlsx","ul_9252")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HYPERLINK("./new_k5/query_cmdrels_weight_analyze/0.1_0.5_0.4/ul_92560.xlsx","ul_92560")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HYPERLINK("./new_k5/query_cmdrels_weight_analyze/0.1_0.5_0.4/ul_92799.xlsx","ul_92799")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HYPERLINK("./new_k5/query_cmdrels_weight_analyze/0.1_0.5_0.4/ul_93139.xlsx","ul_93139")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HYPERLINK("./new_k5/query_cmdrels_weight_analyze/0.1_0.5_0.4/ul_98461.xlsx","ul_98461")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HYPERLINK("./new_k5/query_cmdrels_weight_analyze/0.1_0.6_0.3/au_102733.xlsx","au_102733")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HYPERLINK("./new_k5/query_cmdrels_weight_analyze/0.1_0.6_0.3/au_1029436.xlsx","au_1029436")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HYPERLINK("./new_k5/query_cmdrels_weight_analyze/0.1_0.6_0.3/au_1029502.xlsx","au_1029502")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HYPERLINK("./new_k5/query_cmdrels_weight_analyze/0.1_0.6_0.3/au_1029531.xlsx","au_1029531")</f>
        <v>au_1029531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</row>
    <row r="7" spans="1:7" x14ac:dyDescent="0.15">
      <c r="A7" t="str">
        <f>HYPERLINK("./new_k5/query_cmdrels_weight_analyze/0.1_0.6_0.3/au_104542.xlsx","au_104542")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HYPERLINK("./new_k5/query_cmdrels_weight_analyze/0.1_0.6_0.3/au_109070.xlsx","au_109070")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</v>
      </c>
    </row>
    <row r="9" spans="1:7" x14ac:dyDescent="0.15">
      <c r="A9" t="str">
        <f>HYPERLINK("./new_k5/query_cmdrels_weight_analyze/0.1_0.6_0.3/au_109381.xlsx","au_109381")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HYPERLINK("./new_k5/query_cmdrels_weight_analyze/0.1_0.6_0.3/au_110477.xlsx","au_110477")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HYPERLINK("./new_k5/query_cmdrels_weight_analyze/0.1_0.6_0.3/au_111678.xlsx","au_111678")</f>
        <v>au_111678</v>
      </c>
      <c r="B11">
        <v>0</v>
      </c>
      <c r="C11">
        <v>0</v>
      </c>
      <c r="D11">
        <v>0.33333333333333331</v>
      </c>
      <c r="E11">
        <v>0.33333333333333331</v>
      </c>
      <c r="F11">
        <v>0.33333333333333331</v>
      </c>
      <c r="G11">
        <v>0.33333333333333331</v>
      </c>
    </row>
    <row r="12" spans="1:7" x14ac:dyDescent="0.15">
      <c r="A12" t="str">
        <f>HYPERLINK("./new_k5/query_cmdrels_weight_analyze/0.1_0.6_0.3/au_112512.xlsx","au_112512")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HYPERLINK("./new_k5/query_cmdrels_weight_analyze/0.1_0.6_0.3/au_115369.xlsx","au_115369")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HYPERLINK("./new_k5/query_cmdrels_weight_analyze/0.1_0.6_0.3/au_11789.xlsx","au_11789")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HYPERLINK("./new_k5/query_cmdrels_weight_analyze/0.1_0.6_0.3/au_117950.xlsx","au_117950")</f>
        <v>au_117950</v>
      </c>
      <c r="B15">
        <v>0</v>
      </c>
      <c r="C15">
        <v>0</v>
      </c>
      <c r="D15">
        <v>0.33333333333333331</v>
      </c>
      <c r="E15">
        <v>0</v>
      </c>
      <c r="F15">
        <v>0.33333333333333331</v>
      </c>
      <c r="G15">
        <v>0.2</v>
      </c>
    </row>
    <row r="16" spans="1:7" x14ac:dyDescent="0.15">
      <c r="A16" t="str">
        <f>HYPERLINK("./new_k5/query_cmdrels_weight_analyze/0.1_0.6_0.3/au_122113.xlsx","au_122113")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HYPERLINK("./new_k5/query_cmdrels_weight_analyze/0.1_0.6_0.3/au_123798.xlsx","au_123798")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HYPERLINK("./new_k5/query_cmdrels_weight_analyze/0.1_0.6_0.3/au_125257.xlsx","au_125257")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HYPERLINK("./new_k5/query_cmdrels_weight_analyze/0.1_0.6_0.3/au_126153.xlsx","au_126153")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HYPERLINK("./new_k5/query_cmdrels_weight_analyze/0.1_0.6_0.3/au_127326.xlsx","au_127326")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HYPERLINK("./new_k5/query_cmdrels_weight_analyze/0.1_0.6_0.3/au_128463.xlsx","au_128463")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HYPERLINK("./new_k5/query_cmdrels_weight_analyze/0.1_0.6_0.3/au_130393.xlsx","au_130393")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HYPERLINK("./new_k5/query_cmdrels_weight_analyze/0.1_0.6_0.3/au_131570.xlsx","au_131570")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HYPERLINK("./new_k5/query_cmdrels_weight_analyze/0.1_0.6_0.3/au_133318.xlsx","au_133318")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HYPERLINK("./new_k5/query_cmdrels_weight_analyze/0.1_0.6_0.3/au_133343.xlsx","au_133343")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HYPERLINK("./new_k5/query_cmdrels_weight_analyze/0.1_0.6_0.3/au_133389.xlsx","au_133389")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HYPERLINK("./new_k5/query_cmdrels_weight_analyze/0.1_0.6_0.3/au_141277.xlsx","au_141277")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HYPERLINK("./new_k5/query_cmdrels_weight_analyze/0.1_0.6_0.3/au_143819.xlsx","au_143819")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HYPERLINK("./new_k5/query_cmdrels_weight_analyze/0.1_0.6_0.3/au_145935.xlsx","au_145935")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HYPERLINK("./new_k5/query_cmdrels_weight_analyze/0.1_0.6_0.3/au_147241.xlsx","au_147241")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HYPERLINK("./new_k5/query_cmdrels_weight_analyze/0.1_0.6_0.3/au_147800.xlsx","au_147800")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HYPERLINK("./new_k5/query_cmdrels_weight_analyze/0.1_0.6_0.3/au_148321.xlsx","au_148321")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HYPERLINK("./new_k5/query_cmdrels_weight_analyze/0.1_0.6_0.3/au_148638.xlsx","au_148638")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HYPERLINK("./new_k5/query_cmdrels_weight_analyze/0.1_0.6_0.3/au_151049.xlsx","au_151049")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HYPERLINK("./new_k5/query_cmdrels_weight_analyze/0.1_0.6_0.3/au_151941.xlsx","au_151941")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HYPERLINK("./new_k5/query_cmdrels_weight_analyze/0.1_0.6_0.3/au_152297.xlsx","au_152297")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HYPERLINK("./new_k5/query_cmdrels_weight_analyze/0.1_0.6_0.3/au_153976.xlsx","au_153976")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HYPERLINK("./new_k5/query_cmdrels_weight_analyze/0.1_0.6_0.3/au_154431.xlsx","au_154431")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HYPERLINK("./new_k5/query_cmdrels_weight_analyze/0.1_0.6_0.3/au_159708.xlsx","au_159708")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HYPERLINK("./new_k5/query_cmdrels_weight_analyze/0.1_0.6_0.3/au_160869.xlsx","au_160869")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HYPERLINK("./new_k5/query_cmdrels_weight_analyze/0.1_0.6_0.3/au_161313.xlsx","au_161313")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HYPERLINK("./new_k5/query_cmdrels_weight_analyze/0.1_0.6_0.3/au_162075.xlsx","au_162075")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HYPERLINK("./new_k5/query_cmdrels_weight_analyze/0.1_0.6_0.3/au_16277.xlsx","au_16277")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HYPERLINK("./new_k5/query_cmdrels_weight_analyze/0.1_0.6_0.3/au_163155.xlsx","au_163155")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HYPERLINK("./new_k5/query_cmdrels_weight_analyze/0.1_0.6_0.3/au_164473.xlsx","au_164473")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HYPERLINK("./new_k5/query_cmdrels_weight_analyze/0.1_0.6_0.3/au_16584.xlsx","au_16584")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HYPERLINK("./new_k5/query_cmdrels_weight_analyze/0.1_0.6_0.3/au_166420.xlsx","au_166420")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HYPERLINK("./new_k5/query_cmdrels_weight_analyze/0.1_0.6_0.3/au_169473.xlsx","au_169473")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HYPERLINK("./new_k5/query_cmdrels_weight_analyze/0.1_0.6_0.3/au_169516.xlsx","au_169516")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HYPERLINK("./new_k5/query_cmdrels_weight_analyze/0.1_0.6_0.3/au_174292.xlsx","au_174292")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HYPERLINK("./new_k5/query_cmdrels_weight_analyze/0.1_0.6_0.3/au_178481.xlsx","au_178481")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HYPERLINK("./new_k5/query_cmdrels_weight_analyze/0.1_0.6_0.3/au_180925.xlsx","au_180925")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HYPERLINK("./new_k5/query_cmdrels_weight_analyze/0.1_0.6_0.3/au_187888.xlsx","au_187888")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HYPERLINK("./new_k5/query_cmdrels_weight_analyze/0.1_0.6_0.3/au_191390.xlsx","au_191390")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HYPERLINK("./new_k5/query_cmdrels_weight_analyze/0.1_0.6_0.3/au_192798.xlsx","au_192798")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HYPERLINK("./new_k5/query_cmdrels_weight_analyze/0.1_0.6_0.3/au_201775.xlsx","au_201775")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HYPERLINK("./new_k5/query_cmdrels_weight_analyze/0.1_0.6_0.3/au_204166.xlsx","au_204166")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HYPERLINK("./new_k5/query_cmdrels_weight_analyze/0.1_0.6_0.3/au_207447.xlsx","au_207447")</f>
        <v>au_207447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</row>
    <row r="59" spans="1:7" x14ac:dyDescent="0.15">
      <c r="A59" t="str">
        <f>HYPERLINK("./new_k5/query_cmdrels_weight_analyze/0.1_0.6_0.3/au_210680.xlsx","au_210680")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HYPERLINK("./new_k5/query_cmdrels_weight_analyze/0.1_0.6_0.3/au_214246.xlsx","au_214246")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HYPERLINK("./new_k5/query_cmdrels_weight_analyze/0.1_0.6_0.3/au_214643.xlsx","au_214643")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HYPERLINK("./new_k5/query_cmdrels_weight_analyze/0.1_0.6_0.3/au_2194.xlsx","au_2194")</f>
        <v>au_2194</v>
      </c>
      <c r="B62">
        <v>0</v>
      </c>
      <c r="C62">
        <v>0</v>
      </c>
      <c r="D62">
        <v>0.33333333333333331</v>
      </c>
      <c r="E62">
        <v>0.5</v>
      </c>
      <c r="F62">
        <v>0.33333333333333331</v>
      </c>
      <c r="G62">
        <v>0.5</v>
      </c>
    </row>
    <row r="63" spans="1:7" x14ac:dyDescent="0.15">
      <c r="A63" t="str">
        <f>HYPERLINK("./new_k5/query_cmdrels_weight_analyze/0.1_0.6_0.3/au_221962.xlsx","au_221962")</f>
        <v>au_221962</v>
      </c>
      <c r="B63">
        <v>0</v>
      </c>
      <c r="C63">
        <v>0</v>
      </c>
      <c r="D63">
        <v>0.33333333333333331</v>
      </c>
      <c r="E63">
        <v>0.5</v>
      </c>
      <c r="F63">
        <v>0.33333333333333331</v>
      </c>
      <c r="G63">
        <v>0.5</v>
      </c>
    </row>
    <row r="64" spans="1:7" x14ac:dyDescent="0.15">
      <c r="A64" t="str">
        <f>HYPERLINK("./new_k5/query_cmdrels_weight_analyze/0.1_0.6_0.3/au_22608.xlsx","au_22608")</f>
        <v>au_22608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15">
      <c r="A65" t="str">
        <f>HYPERLINK("./new_k5/query_cmdrels_weight_analyze/0.1_0.6_0.3/au_230698.xlsx","au_230698")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HYPERLINK("./new_k5/query_cmdrels_weight_analyze/0.1_0.6_0.3/au_232442.xlsx","au_232442")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HYPERLINK("./new_k5/query_cmdrels_weight_analyze/0.1_0.6_0.3/au_233378.xlsx","au_233378")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HYPERLINK("./new_k5/query_cmdrels_weight_analyze/0.1_0.6_0.3/au_24027.xlsx","au_24027")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HYPERLINK("./new_k5/query_cmdrels_weight_analyze/0.1_0.6_0.3/au_246647.xlsx","au_246647")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HYPERLINK("./new_k5/query_cmdrels_weight_analyze/0.1_0.6_0.3/au_254424.xlsx","au_254424")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0.25</v>
      </c>
    </row>
    <row r="71" spans="1:7" x14ac:dyDescent="0.15">
      <c r="A71" t="str">
        <f>HYPERLINK("./new_k5/query_cmdrels_weight_analyze/0.1_0.6_0.3/au_255890.xlsx","au_255890")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HYPERLINK("./new_k5/query_cmdrels_weight_analyze/0.1_0.6_0.3/au_257248.xlsx","au_257248")</f>
        <v>au_257248</v>
      </c>
      <c r="B72">
        <v>0</v>
      </c>
      <c r="C72">
        <v>1</v>
      </c>
      <c r="D72">
        <v>0.5</v>
      </c>
      <c r="E72">
        <v>1</v>
      </c>
      <c r="F72">
        <v>0.5</v>
      </c>
      <c r="G72">
        <v>1</v>
      </c>
    </row>
    <row r="73" spans="1:7" x14ac:dyDescent="0.15">
      <c r="A73" t="str">
        <f>HYPERLINK("./new_k5/query_cmdrels_weight_analyze/0.1_0.6_0.3/au_259354.xlsx","au_259354")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HYPERLINK("./new_k5/query_cmdrels_weight_analyze/0.1_0.6_0.3/au_263378.xlsx","au_263378")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HYPERLINK("./new_k5/query_cmdrels_weight_analyze/0.1_0.6_0.3/au_264215.xlsx","au_264215")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HYPERLINK("./new_k5/query_cmdrels_weight_analyze/0.1_0.6_0.3/au_265176.xlsx","au_265176")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HYPERLINK("./new_k5/query_cmdrels_weight_analyze/0.1_0.6_0.3/au_275704.xlsx","au_275704")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HYPERLINK("./new_k5/query_cmdrels_weight_analyze/0.1_0.6_0.3/au_276669.xlsx","au_276669")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HYPERLINK("./new_k5/query_cmdrels_weight_analyze/0.1_0.6_0.3/au_277565.xlsx","au_277565")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HYPERLINK("./new_k5/query_cmdrels_weight_analyze/0.1_0.6_0.3/au_278403.xlsx","au_278403")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HYPERLINK("./new_k5/query_cmdrels_weight_analyze/0.1_0.6_0.3/au_28039.xlsx","au_28039")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HYPERLINK("./new_k5/query_cmdrels_weight_analyze/0.1_0.6_0.3/au_281509.xlsx","au_281509")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HYPERLINK("./new_k5/query_cmdrels_weight_analyze/0.1_0.6_0.3/au_282806.xlsx","au_282806")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HYPERLINK("./new_k5/query_cmdrels_weight_analyze/0.1_0.6_0.3/au_283559.xlsx","au_283559")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HYPERLINK("./new_k5/query_cmdrels_weight_analyze/0.1_0.6_0.3/au_285539.xlsx","au_285539")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HYPERLINK("./new_k5/query_cmdrels_weight_analyze/0.1_0.6_0.3/au_287532.xlsx","au_287532")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HYPERLINK("./new_k5/query_cmdrels_weight_analyze/0.1_0.6_0.3/au_294257.xlsx","au_294257")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HYPERLINK("./new_k5/query_cmdrels_weight_analyze/0.1_0.6_0.3/au_296155.xlsx","au_296155")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HYPERLINK("./new_k5/query_cmdrels_weight_analyze/0.1_0.6_0.3/au_299975.xlsx","au_299975")</f>
        <v>au_299975</v>
      </c>
      <c r="B89">
        <v>1</v>
      </c>
      <c r="C89">
        <v>0</v>
      </c>
      <c r="D89">
        <v>1</v>
      </c>
      <c r="E89">
        <v>0</v>
      </c>
      <c r="F89">
        <v>1</v>
      </c>
      <c r="G89">
        <v>0.25</v>
      </c>
    </row>
    <row r="90" spans="1:7" x14ac:dyDescent="0.15">
      <c r="A90" t="str">
        <f>HYPERLINK("./new_k5/query_cmdrels_weight_analyze/0.1_0.6_0.3/au_301096.xlsx","au_301096")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HYPERLINK("./new_k5/query_cmdrels_weight_analyze/0.1_0.6_0.3/au_303593.xlsx","au_303593")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HYPERLINK("./new_k5/query_cmdrels_weight_analyze/0.1_0.6_0.3/au_303849.xlsx","au_303849")</f>
        <v>au_303849</v>
      </c>
      <c r="B92">
        <v>1</v>
      </c>
      <c r="C92">
        <v>0</v>
      </c>
      <c r="D92">
        <v>1</v>
      </c>
      <c r="E92">
        <v>0.33333333333333331</v>
      </c>
      <c r="F92">
        <v>1</v>
      </c>
      <c r="G92">
        <v>0.33333333333333331</v>
      </c>
    </row>
    <row r="93" spans="1:7" x14ac:dyDescent="0.15">
      <c r="A93" t="str">
        <f>HYPERLINK("./new_k5/query_cmdrels_weight_analyze/0.1_0.6_0.3/au_307541.xlsx","au_307541")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HYPERLINK("./new_k5/query_cmdrels_weight_analyze/0.1_0.6_0.3/au_307688.xlsx","au_307688")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HYPERLINK("./new_k5/query_cmdrels_weight_analyze/0.1_0.6_0.3/au_309047.xlsx","au_309047")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HYPERLINK("./new_k5/query_cmdrels_weight_analyze/0.1_0.6_0.3/au_311558.xlsx","au_311558")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HYPERLINK("./new_k5/query_cmdrels_weight_analyze/0.1_0.6_0.3/au_318973.xlsx","au_318973")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HYPERLINK("./new_k5/query_cmdrels_weight_analyze/0.1_0.6_0.3/au_3205.xlsx","au_3205")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HYPERLINK("./new_k5/query_cmdrels_weight_analyze/0.1_0.6_0.3/au_323131.xlsx","au_323131")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HYPERLINK("./new_k5/query_cmdrels_weight_analyze/0.1_0.6_0.3/au_323392.xlsx","au_323392")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HYPERLINK("./new_k5/query_cmdrels_weight_analyze/0.1_0.6_0.3/au_325368.xlsx","au_325368")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HYPERLINK("./new_k5/query_cmdrels_weight_analyze/0.1_0.6_0.3/au_328162.xlsx","au_328162")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HYPERLINK("./new_k5/query_cmdrels_weight_analyze/0.1_0.6_0.3/au_330148.xlsx","au_330148")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HYPERLINK("./new_k5/query_cmdrels_weight_analyze/0.1_0.6_0.3/au_332315.xlsx","au_332315")</f>
        <v>au_332315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tr">
        <f>HYPERLINK("./new_k5/query_cmdrels_weight_analyze/0.1_0.6_0.3/au_334081.xlsx","au_334081")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HYPERLINK("./new_k5/query_cmdrels_weight_analyze/0.1_0.6_0.3/au_34077.xlsx","au_34077")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HYPERLINK("./new_k5/query_cmdrels_weight_analyze/0.1_0.6_0.3/au_341428.xlsx","au_341428")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HYPERLINK("./new_k5/query_cmdrels_weight_analyze/0.1_0.6_0.3/au_341584.xlsx","au_341584")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HYPERLINK("./new_k5/query_cmdrels_weight_analyze/0.1_0.6_0.3/au_346864.xlsx","au_346864")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HYPERLINK("./new_k5/query_cmdrels_weight_analyze/0.1_0.6_0.3/au_351765.xlsx","au_351765")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HYPERLINK("./new_k5/query_cmdrels_weight_analyze/0.1_0.6_0.3/au_35922.xlsx","au_35922")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HYPERLINK("./new_k5/query_cmdrels_weight_analyze/0.1_0.6_0.3/au_359856.xlsx","au_359856")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HYPERLINK("./new_k5/query_cmdrels_weight_analyze/0.1_0.6_0.3/au_360423.xlsx","au_360423")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HYPERLINK("./new_k5/query_cmdrels_weight_analyze/0.1_0.6_0.3/au_36287.xlsx","au_36287")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HYPERLINK("./new_k5/query_cmdrels_weight_analyze/0.1_0.6_0.3/au_366742.xlsx","au_366742")</f>
        <v>au_366742</v>
      </c>
      <c r="B115">
        <v>0</v>
      </c>
      <c r="C115">
        <v>0</v>
      </c>
      <c r="D115">
        <v>0</v>
      </c>
      <c r="E115">
        <v>0.33333333333333331</v>
      </c>
      <c r="F115">
        <v>0</v>
      </c>
      <c r="G115">
        <v>0.33333333333333331</v>
      </c>
    </row>
    <row r="116" spans="1:7" x14ac:dyDescent="0.15">
      <c r="A116" t="str">
        <f>HYPERLINK("./new_k5/query_cmdrels_weight_analyze/0.1_0.6_0.3/au_377937.xlsx","au_377937")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HYPERLINK("./new_k5/query_cmdrels_weight_analyze/0.1_0.6_0.3/au_383997.xlsx","au_383997")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HYPERLINK("./new_k5/query_cmdrels_weight_analyze/0.1_0.6_0.3/au_3883.xlsx","au_3883")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HYPERLINK("./new_k5/query_cmdrels_weight_analyze/0.1_0.6_0.3/au_396883.xlsx","au_396883")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HYPERLINK("./new_k5/query_cmdrels_weight_analyze/0.1_0.6_0.3/au_39760.xlsx","au_39760")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HYPERLINK("./new_k5/query_cmdrels_weight_analyze/0.1_0.6_0.3/au_398818.xlsx","au_398818")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HYPERLINK("./new_k5/query_cmdrels_weight_analyze/0.1_0.6_0.3/au_400807.xlsx","au_400807")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HYPERLINK("./new_k5/query_cmdrels_weight_analyze/0.1_0.6_0.3/au_408611.xlsx","au_408611")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HYPERLINK("./new_k5/query_cmdrels_weight_analyze/0.1_0.6_0.3/au_414737.xlsx","au_414737")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HYPERLINK("./new_k5/query_cmdrels_weight_analyze/0.1_0.6_0.3/au_420722.xlsx","au_420722")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HYPERLINK("./new_k5/query_cmdrels_weight_analyze/0.1_0.6_0.3/au_423942.xlsx","au_423942")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HYPERLINK("./new_k5/query_cmdrels_weight_analyze/0.1_0.6_0.3/au_430382.xlsx","au_430382")</f>
        <v>au_430382</v>
      </c>
      <c r="B127">
        <v>0</v>
      </c>
      <c r="C127">
        <v>0</v>
      </c>
      <c r="D127">
        <v>0.5</v>
      </c>
      <c r="E127">
        <v>0.5</v>
      </c>
      <c r="F127">
        <v>0.5</v>
      </c>
      <c r="G127">
        <v>0.5</v>
      </c>
    </row>
    <row r="128" spans="1:7" x14ac:dyDescent="0.15">
      <c r="A128" t="str">
        <f>HYPERLINK("./new_k5/query_cmdrels_weight_analyze/0.1_0.6_0.3/au_432836.xlsx","au_432836")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HYPERLINK("./new_k5/query_cmdrels_weight_analyze/0.1_0.6_0.3/au_440326.xlsx","au_440326")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HYPERLINK("./new_k5/query_cmdrels_weight_analyze/0.1_0.6_0.3/au_442914.xlsx","au_442914")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HYPERLINK("./new_k5/query_cmdrels_weight_analyze/0.1_0.6_0.3/au_443227.xlsx","au_443227")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HYPERLINK("./new_k5/query_cmdrels_weight_analyze/0.1_0.6_0.3/au_44534.xlsx","au_44534")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HYPERLINK("./new_k5/query_cmdrels_weight_analyze/0.1_0.6_0.3/au_451805.xlsx","au_451805")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HYPERLINK("./new_k5/query_cmdrels_weight_analyze/0.1_0.6_0.3/au_464264.xlsx","au_464264")</f>
        <v>au_464264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0.25</v>
      </c>
    </row>
    <row r="135" spans="1:7" x14ac:dyDescent="0.15">
      <c r="A135" t="str">
        <f>HYPERLINK("./new_k5/query_cmdrels_weight_analyze/0.1_0.6_0.3/au_468808.xlsx","au_468808")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HYPERLINK("./new_k5/query_cmdrels_weight_analyze/0.1_0.6_0.3/au_469143.xlsx","au_469143")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HYPERLINK("./new_k5/query_cmdrels_weight_analyze/0.1_0.6_0.3/au_470237.xlsx","au_470237")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HYPERLINK("./new_k5/query_cmdrels_weight_analyze/0.1_0.6_0.3/au_473037.xlsx","au_473037")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HYPERLINK("./new_k5/query_cmdrels_weight_analyze/0.1_0.6_0.3/au_48362.xlsx","au_48362")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HYPERLINK("./new_k5/query_cmdrels_weight_analyze/0.1_0.6_0.3/au_488435.xlsx","au_488435")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HYPERLINK("./new_k5/query_cmdrels_weight_analyze/0.1_0.6_0.3/au_493826.xlsx","au_493826")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HYPERLINK("./new_k5/query_cmdrels_weight_analyze/0.1_0.6_0.3/au_502110.xlsx","au_502110")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HYPERLINK("./new_k5/query_cmdrels_weight_analyze/0.1_0.6_0.3/au_50344.xlsx","au_50344")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HYPERLINK("./new_k5/query_cmdrels_weight_analyze/0.1_0.6_0.3/au_511467.xlsx","au_511467")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HYPERLINK("./new_k5/query_cmdrels_weight_analyze/0.1_0.6_0.3/au_513046.xlsx","au_513046")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HYPERLINK("./new_k5/query_cmdrels_weight_analyze/0.1_0.6_0.3/au_517354.xlsx","au_517354")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HYPERLINK("./new_k5/query_cmdrels_weight_analyze/0.1_0.6_0.3/au_522431.xlsx","au_522431")</f>
        <v>au_522431</v>
      </c>
      <c r="B147">
        <v>0</v>
      </c>
      <c r="C147">
        <v>1</v>
      </c>
      <c r="D147">
        <v>0.5</v>
      </c>
      <c r="E147">
        <v>1</v>
      </c>
      <c r="F147">
        <v>0.5</v>
      </c>
      <c r="G147">
        <v>1</v>
      </c>
    </row>
    <row r="148" spans="1:7" x14ac:dyDescent="0.15">
      <c r="A148" t="str">
        <f>HYPERLINK("./new_k5/query_cmdrels_weight_analyze/0.1_0.6_0.3/au_52773.xlsx","au_52773")</f>
        <v>au_52773</v>
      </c>
      <c r="B148">
        <v>0</v>
      </c>
      <c r="C148">
        <v>1</v>
      </c>
      <c r="D148">
        <v>0.5</v>
      </c>
      <c r="E148">
        <v>1</v>
      </c>
      <c r="F148">
        <v>0.5</v>
      </c>
      <c r="G148">
        <v>1</v>
      </c>
    </row>
    <row r="149" spans="1:7" x14ac:dyDescent="0.15">
      <c r="A149" t="str">
        <f>HYPERLINK("./new_k5/query_cmdrels_weight_analyze/0.1_0.6_0.3/au_528411.xlsx","au_528411")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HYPERLINK("./new_k5/query_cmdrels_weight_analyze/0.1_0.6_0.3/au_53263.xlsx","au_53263")</f>
        <v>au_53263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15">
      <c r="A151" t="str">
        <f>HYPERLINK("./new_k5/query_cmdrels_weight_analyze/0.1_0.6_0.3/au_53444.xlsx","au_53444")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</v>
      </c>
    </row>
    <row r="152" spans="1:7" x14ac:dyDescent="0.15">
      <c r="A152" t="str">
        <f>HYPERLINK("./new_k5/query_cmdrels_weight_analyze/0.1_0.6_0.3/au_538208.xlsx","au_538208")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HYPERLINK("./new_k5/query_cmdrels_weight_analyze/0.1_0.6_0.3/au_53822.xlsx","au_53822")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HYPERLINK("./new_k5/query_cmdrels_weight_analyze/0.1_0.6_0.3/au_539243.xlsx","au_539243")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HYPERLINK("./new_k5/query_cmdrels_weight_analyze/0.1_0.6_0.3/au_558280.xlsx","au_558280")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HYPERLINK("./new_k5/query_cmdrels_weight_analyze/0.1_0.6_0.3/au_558669.xlsx","au_558669")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HYPERLINK("./new_k5/query_cmdrels_weight_analyze/0.1_0.6_0.3/au_55868.xlsx","au_55868")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HYPERLINK("./new_k5/query_cmdrels_weight_analyze/0.1_0.6_0.3/au_561.xlsx","au_561")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HYPERLINK("./new_k5/query_cmdrels_weight_analyze/0.1_0.6_0.3/au_564567.xlsx","au_564567")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HYPERLINK("./new_k5/query_cmdrels_weight_analyze/0.1_0.6_0.3/au_57994.xlsx","au_57994")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HYPERLINK("./new_k5/query_cmdrels_weight_analyze/0.1_0.6_0.3/au_589210.xlsx","au_589210")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HYPERLINK("./new_k5/query_cmdrels_weight_analyze/0.1_0.6_0.3/au_5911.xlsx","au_5911")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HYPERLINK("./new_k5/query_cmdrels_weight_analyze/0.1_0.6_0.3/au_59356.xlsx","au_59356")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HYPERLINK("./new_k5/query_cmdrels_weight_analyze/0.1_0.6_0.3/au_609850.xlsx","au_609850")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HYPERLINK("./new_k5/query_cmdrels_weight_analyze/0.1_0.6_0.3/au_61408.xlsx","au_61408")</f>
        <v>au_61408</v>
      </c>
      <c r="B165">
        <v>0</v>
      </c>
      <c r="C165">
        <v>1</v>
      </c>
      <c r="D165">
        <v>0.5</v>
      </c>
      <c r="E165">
        <v>1</v>
      </c>
      <c r="F165">
        <v>0.5</v>
      </c>
      <c r="G165">
        <v>1</v>
      </c>
    </row>
    <row r="166" spans="1:7" x14ac:dyDescent="0.15">
      <c r="A166" t="str">
        <f>HYPERLINK("./new_k5/query_cmdrels_weight_analyze/0.1_0.6_0.3/au_617850.xlsx","au_617850")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HYPERLINK("./new_k5/query_cmdrels_weight_analyze/0.1_0.6_0.3/au_62073.xlsx","au_62073")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HYPERLINK("./new_k5/query_cmdrels_weight_analyze/0.1_0.6_0.3/au_620930.xlsx","au_620930")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HYPERLINK("./new_k5/query_cmdrels_weight_analyze/0.1_0.6_0.3/au_62492.xlsx","au_62492")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HYPERLINK("./new_k5/query_cmdrels_weight_analyze/0.1_0.6_0.3/au_626078.xlsx","au_626078")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HYPERLINK("./new_k5/query_cmdrels_weight_analyze/0.1_0.6_0.3/au_636944.xlsx","au_636944")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HYPERLINK("./new_k5/query_cmdrels_weight_analyze/0.1_0.6_0.3/au_648603.xlsx","au_648603")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HYPERLINK("./new_k5/query_cmdrels_weight_analyze/0.1_0.6_0.3/au_65331.xlsx","au_65331")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HYPERLINK("./new_k5/query_cmdrels_weight_analyze/0.1_0.6_0.3/au_66000.xlsx","au_66000")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HYPERLINK("./new_k5/query_cmdrels_weight_analyze/0.1_0.6_0.3/au_660846.xlsx","au_660846")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HYPERLINK("./new_k5/query_cmdrels_weight_analyze/0.1_0.6_0.3/au_662935.xlsx","au_662935")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HYPERLINK("./new_k5/query_cmdrels_weight_analyze/0.1_0.6_0.3/au_67663.xlsx","au_67663")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HYPERLINK("./new_k5/query_cmdrels_weight_analyze/0.1_0.6_0.3/au_68028.xlsx","au_68028")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HYPERLINK("./new_k5/query_cmdrels_weight_analyze/0.1_0.6_0.3/au_681312.xlsx","au_681312")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HYPERLINK("./new_k5/query_cmdrels_weight_analyze/0.1_0.6_0.3/au_686239.xlsx","au_686239")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HYPERLINK("./new_k5/query_cmdrels_weight_analyze/0.1_0.6_0.3/au_68809.xlsx","au_68809")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HYPERLINK("./new_k5/query_cmdrels_weight_analyze/0.1_0.6_0.3/au_69556.xlsx","au_69556")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HYPERLINK("./new_k5/query_cmdrels_weight_analyze/0.1_0.6_0.3/au_698993.xlsx","au_698993")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HYPERLINK("./new_k5/query_cmdrels_weight_analyze/0.1_0.6_0.3/au_707881.xlsx","au_707881")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HYPERLINK("./new_k5/query_cmdrels_weight_analyze/0.1_0.6_0.3/au_709594.xlsx","au_709594")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HYPERLINK("./new_k5/query_cmdrels_weight_analyze/0.1_0.6_0.3/au_71309.xlsx","au_71309")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HYPERLINK("./new_k5/query_cmdrels_weight_analyze/0.1_0.6_0.3/au_7138.xlsx","au_7138")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</row>
    <row r="188" spans="1:7" x14ac:dyDescent="0.15">
      <c r="A188" t="str">
        <f>HYPERLINK("./new_k5/query_cmdrels_weight_analyze/0.1_0.6_0.3/au_72549.xlsx","au_72549")</f>
        <v>au_72549</v>
      </c>
      <c r="B188">
        <v>0</v>
      </c>
      <c r="C188">
        <v>0</v>
      </c>
      <c r="D188">
        <v>0</v>
      </c>
      <c r="E188">
        <v>0.33333333333333331</v>
      </c>
      <c r="F188">
        <v>0</v>
      </c>
      <c r="G188">
        <v>0.33333333333333331</v>
      </c>
    </row>
    <row r="189" spans="1:7" x14ac:dyDescent="0.15">
      <c r="A189" t="str">
        <f>HYPERLINK("./new_k5/query_cmdrels_weight_analyze/0.1_0.6_0.3/au_740805.xlsx","au_740805")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HYPERLINK("./new_k5/query_cmdrels_weight_analyze/0.1_0.6_0.3/au_760796.xlsx","au_760796")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HYPERLINK("./new_k5/query_cmdrels_weight_analyze/0.1_0.6_0.3/au_762846.xlsx","au_762846")</f>
        <v>au_762846</v>
      </c>
      <c r="B191">
        <v>1</v>
      </c>
      <c r="C191">
        <v>0</v>
      </c>
      <c r="D191">
        <v>1</v>
      </c>
      <c r="E191">
        <v>0.33333333333333331</v>
      </c>
      <c r="F191">
        <v>1</v>
      </c>
      <c r="G191">
        <v>0.33333333333333331</v>
      </c>
    </row>
    <row r="192" spans="1:7" x14ac:dyDescent="0.15">
      <c r="A192" t="str">
        <f>HYPERLINK("./new_k5/query_cmdrels_weight_analyze/0.1_0.6_0.3/au_767786.xlsx","au_767786")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HYPERLINK("./new_k5/query_cmdrels_weight_analyze/0.1_0.6_0.3/au_778906.xlsx","au_778906")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HYPERLINK("./new_k5/query_cmdrels_weight_analyze/0.1_0.6_0.3/au_818929.xlsx","au_818929")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HYPERLINK("./new_k5/query_cmdrels_weight_analyze/0.1_0.6_0.3/au_844876.xlsx","au_844876")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HYPERLINK("./new_k5/query_cmdrels_weight_analyze/0.1_0.6_0.3/au_85318.xlsx","au_85318")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HYPERLINK("./new_k5/query_cmdrels_weight_analyze/0.1_0.6_0.3/au_854332.xlsx","au_854332")</f>
        <v>au_854332</v>
      </c>
      <c r="B197">
        <v>1</v>
      </c>
      <c r="C197">
        <v>0</v>
      </c>
      <c r="D197">
        <v>1</v>
      </c>
      <c r="E197">
        <v>0.5</v>
      </c>
      <c r="F197">
        <v>1</v>
      </c>
      <c r="G197">
        <v>0.5</v>
      </c>
    </row>
    <row r="198" spans="1:7" x14ac:dyDescent="0.15">
      <c r="A198" t="str">
        <f>HYPERLINK("./new_k5/query_cmdrels_weight_analyze/0.1_0.6_0.3/au_854373.xlsx","au_854373")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HYPERLINK("./new_k5/query_cmdrels_weight_analyze/0.1_0.6_0.3/au_86843.xlsx","au_86843")</f>
        <v>au_86843</v>
      </c>
      <c r="B199">
        <v>0</v>
      </c>
      <c r="C199">
        <v>0</v>
      </c>
      <c r="D199">
        <v>0</v>
      </c>
      <c r="E199">
        <v>0.33333333333333331</v>
      </c>
      <c r="F199">
        <v>0.2</v>
      </c>
      <c r="G199">
        <v>0.33333333333333331</v>
      </c>
    </row>
    <row r="200" spans="1:7" x14ac:dyDescent="0.15">
      <c r="A200" t="str">
        <f>HYPERLINK("./new_k5/query_cmdrels_weight_analyze/0.1_0.6_0.3/au_88108.xlsx","au_88108")</f>
        <v>au_88108</v>
      </c>
      <c r="B200">
        <v>0</v>
      </c>
      <c r="C200">
        <v>0</v>
      </c>
      <c r="D200">
        <v>0.5</v>
      </c>
      <c r="E200">
        <v>0</v>
      </c>
      <c r="F200">
        <v>0.5</v>
      </c>
      <c r="G200">
        <v>0</v>
      </c>
    </row>
    <row r="201" spans="1:7" x14ac:dyDescent="0.15">
      <c r="A201" t="str">
        <f>HYPERLINK("./new_k5/query_cmdrels_weight_analyze/0.1_0.6_0.3/au_90214.xlsx","au_90214")</f>
        <v>au_90214</v>
      </c>
      <c r="B201">
        <v>0</v>
      </c>
      <c r="C201">
        <v>0</v>
      </c>
      <c r="D201">
        <v>0.5</v>
      </c>
      <c r="E201">
        <v>0.33333333333333331</v>
      </c>
      <c r="F201">
        <v>0.5</v>
      </c>
      <c r="G201">
        <v>0.33333333333333331</v>
      </c>
    </row>
    <row r="202" spans="1:7" x14ac:dyDescent="0.15">
      <c r="A202" t="str">
        <f>HYPERLINK("./new_k5/query_cmdrels_weight_analyze/0.1_0.6_0.3/au_90339.xlsx","au_90339")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HYPERLINK("./new_k5/query_cmdrels_weight_analyze/0.1_0.6_0.3/au_91286.xlsx","au_91286")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0.25</v>
      </c>
    </row>
    <row r="204" spans="1:7" x14ac:dyDescent="0.15">
      <c r="A204" t="str">
        <f>HYPERLINK("./new_k5/query_cmdrels_weight_analyze/0.1_0.6_0.3/au_9135.xlsx","au_9135")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HYPERLINK("./new_k5/query_cmdrels_weight_analyze/0.1_0.6_0.3/au_935569.xlsx","au_935569")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HYPERLINK("./new_k5/query_cmdrels_weight_analyze/0.1_0.6_0.3/au_97936.xlsx","au_97936")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HYPERLINK("./new_k5/query_cmdrels_weight_analyze/0.1_0.6_0.3/so_10235778.xlsx","so_10235778")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HYPERLINK("./new_k5/query_cmdrels_weight_analyze/0.1_0.6_0.3/so_1045910.xlsx","so_1045910")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HYPERLINK("./new_k5/query_cmdrels_weight_analyze/0.1_0.6_0.3/so_10557360.xlsx","so_10557360")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HYPERLINK("./new_k5/query_cmdrels_weight_analyze/0.1_0.6_0.3/so_1058047.xlsx","so_1058047")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HYPERLINK("./new_k5/query_cmdrels_weight_analyze/0.1_0.6_0.3/so_10829402.xlsx","so_10829402")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HYPERLINK("./new_k5/query_cmdrels_weight_analyze/0.1_0.6_0.3/so_1088098.xlsx","so_1088098")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HYPERLINK("./new_k5/query_cmdrels_weight_analyze/0.1_0.6_0.3/so_10990949.xlsx","so_10990949")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HYPERLINK("./new_k5/query_cmdrels_weight_analyze/0.1_0.6_0.3/so_11211705.xlsx","so_11211705")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HYPERLINK("./new_k5/query_cmdrels_weight_analyze/0.1_0.6_0.3/so_112932.xlsx","so_112932")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HYPERLINK("./new_k5/query_cmdrels_weight_analyze/0.1_0.6_0.3/so_11392189.xlsx","so_11392189")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HYPERLINK("./new_k5/query_cmdrels_weight_analyze/0.1_0.6_0.3/so_1183183.xlsx","so_1183183")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HYPERLINK("./new_k5/query_cmdrels_weight_analyze/0.1_0.6_0.3/so_1194882.xlsx","so_1194882")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HYPERLINK("./new_k5/query_cmdrels_weight_analyze/0.1_0.6_0.3/so_12120935.xlsx","so_12120935")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HYPERLINK("./new_k5/query_cmdrels_weight_analyze/0.1_0.6_0.3/so_12313384.xlsx","so_12313384")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HYPERLINK("./new_k5/query_cmdrels_weight_analyze/0.1_0.6_0.3/so_12392598.xlsx","so_12392598")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HYPERLINK("./new_k5/query_cmdrels_weight_analyze/0.1_0.6_0.3/so_1241801.xlsx","so_1241801")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HYPERLINK("./new_k5/query_cmdrels_weight_analyze/0.1_0.6_0.3/so_12522269.xlsx","so_12522269")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HYPERLINK("./new_k5/query_cmdrels_weight_analyze/0.1_0.6_0.3/so_1293907.xlsx","so_1293907")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HYPERLINK("./new_k5/query_cmdrels_weight_analyze/0.1_0.6_0.3/so_13428910.xlsx","so_13428910")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HYPERLINK("./new_k5/query_cmdrels_weight_analyze/0.1_0.6_0.3/so_135688.xlsx","so_135688")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HYPERLINK("./new_k5/query_cmdrels_weight_analyze/0.1_0.6_0.3/so_13778273.xlsx","so_13778273")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HYPERLINK("./new_k5/query_cmdrels_weight_analyze/0.1_0.6_0.3/so_1405611.xlsx","so_1405611")</f>
        <v>so_1405611</v>
      </c>
      <c r="B228">
        <v>1</v>
      </c>
      <c r="C228">
        <v>0</v>
      </c>
      <c r="D228">
        <v>1</v>
      </c>
      <c r="E228">
        <v>0.33333333333333331</v>
      </c>
      <c r="F228">
        <v>1</v>
      </c>
      <c r="G228">
        <v>0.33333333333333331</v>
      </c>
    </row>
    <row r="229" spans="1:7" x14ac:dyDescent="0.15">
      <c r="A229" t="str">
        <f>HYPERLINK("./new_k5/query_cmdrels_weight_analyze/0.1_0.6_0.3/so_14300794.xlsx","so_14300794")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HYPERLINK("./new_k5/query_cmdrels_weight_analyze/0.1_0.6_0.3/so_143791.xlsx","so_143791")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HYPERLINK("./new_k5/query_cmdrels_weight_analyze/0.1_0.6_0.3/so_14750650.xlsx","so_14750650")</f>
        <v>so_14750650</v>
      </c>
      <c r="B231">
        <v>0</v>
      </c>
      <c r="C231">
        <v>0</v>
      </c>
      <c r="D231">
        <v>0</v>
      </c>
      <c r="E231">
        <v>0.33333333333333331</v>
      </c>
      <c r="F231">
        <v>0</v>
      </c>
      <c r="G231">
        <v>0.33333333333333331</v>
      </c>
    </row>
    <row r="232" spans="1:7" x14ac:dyDescent="0.15">
      <c r="A232" t="str">
        <f>HYPERLINK("./new_k5/query_cmdrels_weight_analyze/0.1_0.6_0.3/so_14978411.xlsx","so_14978411")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HYPERLINK("./new_k5/query_cmdrels_weight_analyze/0.1_0.6_0.3/so_15236308.xlsx","so_15236308")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HYPERLINK("./new_k5/query_cmdrels_weight_analyze/0.1_0.6_0.3/so_15286947.xlsx","so_15286947")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HYPERLINK("./new_k5/query_cmdrels_weight_analyze/0.1_0.6_0.3/so_15402770.xlsx","so_15402770")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HYPERLINK("./new_k5/query_cmdrels_weight_analyze/0.1_0.6_0.3/so_1570262.xlsx","so_1570262")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HYPERLINK("./new_k5/query_cmdrels_weight_analyze/0.1_0.6_0.3/so_1583219.xlsx","so_1583219")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HYPERLINK("./new_k5/query_cmdrels_weight_analyze/0.1_0.6_0.3/so_15872543.xlsx","so_15872543")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HYPERLINK("./new_k5/query_cmdrels_weight_analyze/0.1_0.6_0.3/so_16038087.xlsx","so_16038087")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HYPERLINK("./new_k5/query_cmdrels_weight_analyze/0.1_0.6_0.3/so_16212656.xlsx","so_16212656")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HYPERLINK("./new_k5/query_cmdrels_weight_analyze/0.1_0.6_0.3/so_16575419.xlsx","so_16575419")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HYPERLINK("./new_k5/query_cmdrels_weight_analyze/0.1_0.6_0.3/so_17582768.xlsx","so_17582768")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HYPERLINK("./new_k5/query_cmdrels_weight_analyze/0.1_0.6_0.3/so_17607612.xlsx","so_17607612")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HYPERLINK("./new_k5/query_cmdrels_weight_analyze/0.1_0.6_0.3/so_17829785.xlsx","so_17829785")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HYPERLINK("./new_k5/query_cmdrels_weight_analyze/0.1_0.6_0.3/so_1839841.xlsx","so_1839841")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HYPERLINK("./new_k5/query_cmdrels_weight_analyze/0.1_0.6_0.3/so_18468716.xlsx","so_18468716")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HYPERLINK("./new_k5/query_cmdrels_weight_analyze/0.1_0.6_0.3/so_19196105.xlsx","so_19196105")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HYPERLINK("./new_k5/query_cmdrels_weight_analyze/0.1_0.6_0.3/so_19482123.xlsx","so_19482123")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HYPERLINK("./new_k5/query_cmdrels_weight_analyze/0.1_0.6_0.3/so_1975849.xlsx","so_1975849")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HYPERLINK("./new_k5/query_cmdrels_weight_analyze/0.1_0.6_0.3/so_212528.xlsx","so_212528")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HYPERLINK("./new_k5/query_cmdrels_weight_analyze/0.1_0.6_0.3/so_21620406.xlsx","so_21620406")</f>
        <v>so_21620406</v>
      </c>
      <c r="B251">
        <v>0</v>
      </c>
      <c r="C251">
        <v>0</v>
      </c>
      <c r="D251">
        <v>0.33333333333333331</v>
      </c>
      <c r="E251">
        <v>0.5</v>
      </c>
      <c r="F251">
        <v>0.33333333333333331</v>
      </c>
      <c r="G251">
        <v>0.5</v>
      </c>
    </row>
    <row r="252" spans="1:7" x14ac:dyDescent="0.15">
      <c r="A252" t="str">
        <f>HYPERLINK("./new_k5/query_cmdrels_weight_analyze/0.1_0.6_0.3/so_23509348.xlsx","so_23509348")</f>
        <v>so_23509348</v>
      </c>
      <c r="B252">
        <v>0</v>
      </c>
      <c r="C252">
        <v>0</v>
      </c>
      <c r="D252">
        <v>0</v>
      </c>
      <c r="E252">
        <v>0.33333333333333331</v>
      </c>
      <c r="F252">
        <v>0</v>
      </c>
      <c r="G252">
        <v>0.33333333333333331</v>
      </c>
    </row>
    <row r="253" spans="1:7" x14ac:dyDescent="0.15">
      <c r="A253" t="str">
        <f>HYPERLINK("./new_k5/query_cmdrels_weight_analyze/0.1_0.6_0.3/so_24058544.xlsx","so_24058544")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HYPERLINK("./new_k5/query_cmdrels_weight_analyze/0.1_0.6_0.3/so_24283097.xlsx","so_24283097")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HYPERLINK("./new_k5/query_cmdrels_weight_analyze/0.1_0.6_0.3/so_26256279.xlsx","so_26256279")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HYPERLINK("./new_k5/query_cmdrels_weight_analyze/0.1_0.6_0.3/so_26331651.xlsx","so_26331651")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HYPERLINK("./new_k5/query_cmdrels_weight_analyze/0.1_0.6_0.3/so_26988262.xlsx","so_26988262")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HYPERLINK("./new_k5/query_cmdrels_weight_analyze/0.1_0.6_0.3/so_27238411.xlsx","so_27238411")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HYPERLINK("./new_k5/query_cmdrels_weight_analyze/0.1_0.6_0.3/so_27943059.xlsx","so_27943059")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HYPERLINK("./new_k5/query_cmdrels_weight_analyze/0.1_0.6_0.3/so_28869004.xlsx","so_28869004")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HYPERLINK("./new_k5/query_cmdrels_weight_analyze/0.1_0.6_0.3/so_2973624.xlsx","so_2973624")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HYPERLINK("./new_k5/query_cmdrels_weight_analyze/0.1_0.6_0.3/so_30177455.xlsx","so_30177455")</f>
        <v>so_30177455</v>
      </c>
      <c r="B262">
        <v>0</v>
      </c>
      <c r="C262">
        <v>0</v>
      </c>
      <c r="D262">
        <v>0.5</v>
      </c>
      <c r="E262">
        <v>0.5</v>
      </c>
      <c r="F262">
        <v>0.5</v>
      </c>
      <c r="G262">
        <v>0.5</v>
      </c>
    </row>
    <row r="263" spans="1:7" x14ac:dyDescent="0.15">
      <c r="A263" t="str">
        <f>HYPERLINK("./new_k5/query_cmdrels_weight_analyze/0.1_0.6_0.3/so_30251889.xlsx","so_30251889")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HYPERLINK("./new_k5/query_cmdrels_weight_analyze/0.1_0.6_0.3/so_305035.xlsx","so_305035")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HYPERLINK("./new_k5/query_cmdrels_weight_analyze/0.1_0.6_0.3/so_36249744.xlsx","so_36249744")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HYPERLINK("./new_k5/query_cmdrels_weight_analyze/0.1_0.6_0.3/so_3643848.xlsx","so_3643848")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HYPERLINK("./new_k5/query_cmdrels_weight_analyze/0.1_0.6_0.3/so_3667329.xlsx","so_3667329")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HYPERLINK("./new_k5/query_cmdrels_weight_analyze/0.1_0.6_0.3/so_369758.xlsx","so_369758")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HYPERLINK("./new_k5/query_cmdrels_weight_analyze/0.1_0.6_0.3/so_3756323.xlsx","so_3756323")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HYPERLINK("./new_k5/query_cmdrels_weight_analyze/0.1_0.6_0.3/so_3767267.xlsx","so_3767267")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HYPERLINK("./new_k5/query_cmdrels_weight_analyze/0.1_0.6_0.3/so_3833578.xlsx","so_3833578")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HYPERLINK("./new_k5/query_cmdrels_weight_analyze/0.1_0.6_0.3/so_3891076.xlsx","so_3891076")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HYPERLINK("./new_k5/query_cmdrels_weight_analyze/0.1_0.6_0.3/so_3963085.xlsx","so_3963085")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HYPERLINK("./new_k5/query_cmdrels_weight_analyze/0.1_0.6_0.3/so_4325216.xlsx","so_4325216")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HYPERLINK("./new_k5/query_cmdrels_weight_analyze/0.1_0.6_0.3/so_448005.xlsx","so_448005")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HYPERLINK("./new_k5/query_cmdrels_weight_analyze/0.1_0.6_0.3/so_4921879.xlsx","so_4921879")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HYPERLINK("./new_k5/query_cmdrels_weight_analyze/0.1_0.6_0.3/so_4922943.xlsx","so_4922943")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HYPERLINK("./new_k5/query_cmdrels_weight_analyze/0.1_0.6_0.3/so_5119946.xlsx","so_5119946")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HYPERLINK("./new_k5/query_cmdrels_weight_analyze/0.1_0.6_0.3/so_5164985.xlsx","so_5164985")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HYPERLINK("./new_k5/query_cmdrels_weight_analyze/0.1_0.6_0.3/so_5306153.xlsx","so_5306153")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HYPERLINK("./new_k5/query_cmdrels_weight_analyze/0.1_0.6_0.3/so_5566310.xlsx","so_5566310")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HYPERLINK("./new_k5/query_cmdrels_weight_analyze/0.1_0.6_0.3/so_5927369.xlsx","so_5927369")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HYPERLINK("./new_k5/query_cmdrels_weight_analyze/0.1_0.6_0.3/so_5947742.xlsx","so_5947742")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HYPERLINK("./new_k5/query_cmdrels_weight_analyze/0.1_0.6_0.3/so_614795.xlsx","so_614795")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HYPERLINK("./new_k5/query_cmdrels_weight_analyze/0.1_0.6_0.3/so_6207573.xlsx","so_6207573")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HYPERLINK("./new_k5/query_cmdrels_weight_analyze/0.1_0.6_0.3/so_6283167.xlsx","so_6283167")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HYPERLINK("./new_k5/query_cmdrels_weight_analyze/0.1_0.6_0.3/so_6329505.xlsx","so_6329505")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HYPERLINK("./new_k5/query_cmdrels_weight_analyze/0.1_0.6_0.3/so_6423532.xlsx","so_6423532")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HYPERLINK("./new_k5/query_cmdrels_weight_analyze/0.1_0.6_0.3/so_669438.xlsx","so_669438")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HYPERLINK("./new_k5/query_cmdrels_weight_analyze/0.1_0.6_0.3/so_7052875.xlsx","so_7052875")</f>
        <v>so_7052875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15">
      <c r="A291" t="str">
        <f>HYPERLINK("./new_k5/query_cmdrels_weight_analyze/0.1_0.6_0.3/so_7221757.xlsx","so_7221757")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HYPERLINK("./new_k5/query_cmdrels_weight_analyze/0.1_0.6_0.3/so_750604.xlsx","so_750604")</f>
        <v>so_750604</v>
      </c>
      <c r="B292">
        <v>0</v>
      </c>
      <c r="C292">
        <v>0</v>
      </c>
      <c r="D292">
        <v>0.33333333333333331</v>
      </c>
      <c r="E292">
        <v>0</v>
      </c>
      <c r="F292">
        <v>0.33333333333333331</v>
      </c>
      <c r="G292">
        <v>0</v>
      </c>
    </row>
    <row r="293" spans="1:7" x14ac:dyDescent="0.15">
      <c r="A293" t="str">
        <f>HYPERLINK("./new_k5/query_cmdrels_weight_analyze/0.1_0.6_0.3/so_7575267.xlsx","so_7575267")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HYPERLINK("./new_k5/query_cmdrels_weight_analyze/0.1_0.6_0.3/so_7698488.xlsx","so_7698488")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HYPERLINK("./new_k5/query_cmdrels_weight_analyze/0.1_0.6_0.3/so_801095.xlsx","so_801095")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HYPERLINK("./new_k5/query_cmdrels_weight_analyze/0.1_0.6_0.3/so_8249705.xlsx","so_8249705")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HYPERLINK("./new_k5/query_cmdrels_weight_analyze/0.1_0.6_0.3/so_8423541.xlsx","so_8423541")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HYPERLINK("./new_k5/query_cmdrels_weight_analyze/0.1_0.6_0.3/so_8654051.xlsx","so_8654051")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HYPERLINK("./new_k5/query_cmdrels_weight_analyze/0.1_0.6_0.3/so_890262.xlsx","so_890262")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HYPERLINK("./new_k5/query_cmdrels_weight_analyze/0.1_0.6_0.3/so_893585.xlsx","so_893585")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HYPERLINK("./new_k5/query_cmdrels_weight_analyze/0.1_0.6_0.3/so_9223460.xlsx","so_9223460")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HYPERLINK("./new_k5/query_cmdrels_weight_analyze/0.1_0.6_0.3/so_9245638.xlsx","so_9245638")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HYPERLINK("./new_k5/query_cmdrels_weight_analyze/0.1_0.6_0.3/so_9304953.xlsx","so_9304953")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HYPERLINK("./new_k5/query_cmdrels_weight_analyze/0.1_0.6_0.3/so_9361816.xlsx","so_9361816")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HYPERLINK("./new_k5/query_cmdrels_weight_analyze/0.1_0.6_0.3/su_116617.xlsx","su_116617")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HYPERLINK("./new_k5/query_cmdrels_weight_analyze/0.1_0.6_0.3/su_120045.xlsx","su_120045")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HYPERLINK("./new_k5/query_cmdrels_weight_analyze/0.1_0.6_0.3/su_127863.xlsx","su_127863")</f>
        <v>su_127863</v>
      </c>
      <c r="B307">
        <v>0</v>
      </c>
      <c r="C307">
        <v>0</v>
      </c>
      <c r="D307">
        <v>0.5</v>
      </c>
      <c r="E307">
        <v>0.33333333333333331</v>
      </c>
      <c r="F307">
        <v>0.5</v>
      </c>
      <c r="G307">
        <v>0.33333333333333331</v>
      </c>
    </row>
    <row r="308" spans="1:7" x14ac:dyDescent="0.15">
      <c r="A308" t="str">
        <f>HYPERLINK("./new_k5/query_cmdrels_weight_analyze/0.1_0.6_0.3/su_135498.xlsx","su_135498")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HYPERLINK("./new_k5/query_cmdrels_weight_analyze/0.1_0.6_0.3/su_147027.xlsx","su_147027")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HYPERLINK("./new_k5/query_cmdrels_weight_analyze/0.1_0.6_0.3/su_151911.xlsx","su_151911")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</v>
      </c>
    </row>
    <row r="311" spans="1:7" x14ac:dyDescent="0.15">
      <c r="A311" t="str">
        <f>HYPERLINK("./new_k5/query_cmdrels_weight_analyze/0.1_0.6_0.3/su_153415.xlsx","su_153415")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HYPERLINK("./new_k5/query_cmdrels_weight_analyze/0.1_0.6_0.3/su_156189.xlsx","su_156189")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HYPERLINK("./new_k5/query_cmdrels_weight_analyze/0.1_0.6_0.3/su_161531.xlsx","su_161531")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HYPERLINK("./new_k5/query_cmdrels_weight_analyze/0.1_0.6_0.3/su_204209.xlsx","su_204209")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HYPERLINK("./new_k5/query_cmdrels_weight_analyze/0.1_0.6_0.3/su_214390.xlsx","su_214390")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HYPERLINK("./new_k5/query_cmdrels_weight_analyze/0.1_0.6_0.3/su_215483.xlsx","su_215483")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HYPERLINK("./new_k5/query_cmdrels_weight_analyze/0.1_0.6_0.3/su_215504.xlsx","su_215504")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HYPERLINK("./new_k5/query_cmdrels_weight_analyze/0.1_0.6_0.3/su_227385.xlsx","su_227385")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0.25</v>
      </c>
    </row>
    <row r="319" spans="1:7" x14ac:dyDescent="0.15">
      <c r="A319" t="str">
        <f>HYPERLINK("./new_k5/query_cmdrels_weight_analyze/0.1_0.6_0.3/su_273254.xlsx","su_273254")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HYPERLINK("./new_k5/query_cmdrels_weight_analyze/0.1_0.6_0.3/su_294161.xlsx","su_294161")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HYPERLINK("./new_k5/query_cmdrels_weight_analyze/0.1_0.6_0.3/su_302396.xlsx","su_302396")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HYPERLINK("./new_k5/query_cmdrels_weight_analyze/0.1_0.6_0.3/su_303981.xlsx","su_303981")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HYPERLINK("./new_k5/query_cmdrels_weight_analyze/0.1_0.6_0.3/su_305128.xlsx","su_305128")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HYPERLINK("./new_k5/query_cmdrels_weight_analyze/0.1_0.6_0.3/su_31512.xlsx","su_31512")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HYPERLINK("./new_k5/query_cmdrels_weight_analyze/0.1_0.6_0.3/su_380520.xlsx","su_380520")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HYPERLINK("./new_k5/query_cmdrels_weight_analyze/0.1_0.6_0.3/su_38981.xlsx","su_38981")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HYPERLINK("./new_k5/query_cmdrels_weight_analyze/0.1_0.6_0.3/su_437330.xlsx","su_437330")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HYPERLINK("./new_k5/query_cmdrels_weight_analyze/0.1_0.6_0.3/su_441379.xlsx","su_441379")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HYPERLINK("./new_k5/query_cmdrels_weight_analyze/0.1_0.6_0.3/su_462788.xlsx","su_462788")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HYPERLINK("./new_k5/query_cmdrels_weight_analyze/0.1_0.6_0.3/su_626606.xlsx","su_626606")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HYPERLINK("./new_k5/query_cmdrels_weight_analyze/0.1_0.6_0.3/su_634469.xlsx","su_634469")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HYPERLINK("./new_k5/query_cmdrels_weight_analyze/0.1_0.6_0.3/su_638616.xlsx","su_638616")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HYPERLINK("./new_k5/query_cmdrels_weight_analyze/0.1_0.6_0.3/su_678113.xlsx","su_678113")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HYPERLINK("./new_k5/query_cmdrels_weight_analyze/0.1_0.6_0.3/su_686394.xlsx","su_686394")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HYPERLINK("./new_k5/query_cmdrels_weight_analyze/0.1_0.6_0.3/su_716795.xlsx","su_716795")</f>
        <v>su_716795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0.25</v>
      </c>
    </row>
    <row r="336" spans="1:7" x14ac:dyDescent="0.15">
      <c r="A336" t="str">
        <f>HYPERLINK("./new_k5/query_cmdrels_weight_analyze/0.1_0.6_0.3/su_758463.xlsx","su_758463")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HYPERLINK("./new_k5/query_cmdrels_weight_analyze/0.1_0.6_0.3/su_766437.xlsx","su_766437")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HYPERLINK("./new_k5/query_cmdrels_weight_analyze/0.1_0.6_0.3/su_904001.xlsx","su_904001")</f>
        <v>su_904001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tr">
        <f>HYPERLINK("./new_k5/query_cmdrels_weight_analyze/0.1_0.6_0.3/ul_100959.xlsx","ul_100959")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HYPERLINK("./new_k5/query_cmdrels_weight_analyze/0.1_0.6_0.3/ul_101073.xlsx","ul_101073")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HYPERLINK("./new_k5/query_cmdrels_weight_analyze/0.1_0.6_0.3/ul_101237.xlsx","ul_101237")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HYPERLINK("./new_k5/query_cmdrels_weight_analyze/0.1_0.6_0.3/ul_102752.xlsx","ul_102752")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HYPERLINK("./new_k5/query_cmdrels_weight_analyze/0.1_0.6_0.3/ul_108174.xlsx","ul_108174")</f>
        <v>ul_108174</v>
      </c>
      <c r="B343">
        <v>0</v>
      </c>
      <c r="C343">
        <v>0</v>
      </c>
      <c r="D343">
        <v>0.5</v>
      </c>
      <c r="E343">
        <v>0</v>
      </c>
      <c r="F343">
        <v>0.5</v>
      </c>
      <c r="G343">
        <v>0</v>
      </c>
    </row>
    <row r="344" spans="1:7" x14ac:dyDescent="0.15">
      <c r="A344" t="str">
        <f>HYPERLINK("./new_k5/query_cmdrels_weight_analyze/0.1_0.6_0.3/ul_109536.xlsx","ul_109536")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HYPERLINK("./new_k5/query_cmdrels_weight_analyze/0.1_0.6_0.3/ul_112050.xlsx","ul_112050")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HYPERLINK("./new_k5/query_cmdrels_weight_analyze/0.1_0.6_0.3/ul_116070.xlsx","ul_116070")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HYPERLINK("./new_k5/query_cmdrels_weight_analyze/0.1_0.6_0.3/ul_11851.xlsx","ul_11851")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HYPERLINK("./new_k5/query_cmdrels_weight_analyze/0.1_0.6_0.3/ul_119126.xlsx","ul_119126")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HYPERLINK("./new_k5/query_cmdrels_weight_analyze/0.1_0.6_0.3/ul_121718.xlsx","ul_121718")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HYPERLINK("./new_k5/query_cmdrels_weight_analyze/0.1_0.6_0.3/ul_12227.xlsx","ul_12227")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HYPERLINK("./new_k5/query_cmdrels_weight_analyze/0.1_0.6_0.3/ul_12453.xlsx","ul_12453")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HYPERLINK("./new_k5/query_cmdrels_weight_analyze/0.1_0.6_0.3/ul_12535.xlsx","ul_12535")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HYPERLINK("./new_k5/query_cmdrels_weight_analyze/0.1_0.6_0.3/ul_127066.xlsx","ul_127066")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HYPERLINK("./new_k5/query_cmdrels_weight_analyze/0.1_0.6_0.3/ul_128953.xlsx","ul_128953")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HYPERLINK("./new_k5/query_cmdrels_weight_analyze/0.1_0.6_0.3/ul_134829.xlsx","ul_134829")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HYPERLINK("./new_k5/query_cmdrels_weight_analyze/0.1_0.6_0.3/ul_136371.xlsx","ul_136371")</f>
        <v>ul_136371</v>
      </c>
      <c r="B356">
        <v>0</v>
      </c>
      <c r="C356">
        <v>0</v>
      </c>
      <c r="D356">
        <v>0</v>
      </c>
      <c r="E356">
        <v>0.33333333333333331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HYPERLINK("./new_k5/query_cmdrels_weight_analyze/0.1_0.6_0.3/ul_136884.xlsx","ul_136884")</f>
        <v>ul_136884</v>
      </c>
      <c r="B357">
        <v>0</v>
      </c>
      <c r="C357">
        <v>0</v>
      </c>
      <c r="D357">
        <v>0</v>
      </c>
      <c r="E357">
        <v>0.33333333333333331</v>
      </c>
      <c r="F357">
        <v>0</v>
      </c>
      <c r="G357">
        <v>0.33333333333333331</v>
      </c>
    </row>
    <row r="358" spans="1:7" x14ac:dyDescent="0.15">
      <c r="A358" t="str">
        <f>HYPERLINK("./new_k5/query_cmdrels_weight_analyze/0.1_0.6_0.3/ul_138398.xlsx","ul_138398")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HYPERLINK("./new_k5/query_cmdrels_weight_analyze/0.1_0.6_0.3/ul_139271.xlsx","ul_139271")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HYPERLINK("./new_k5/query_cmdrels_weight_analyze/0.1_0.6_0.3/ul_140482.xlsx","ul_140482")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HYPERLINK("./new_k5/query_cmdrels_weight_analyze/0.1_0.6_0.3/ul_14191.xlsx","ul_14191")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HYPERLINK("./new_k5/query_cmdrels_weight_analyze/0.1_0.6_0.3/ul_145929.xlsx","ul_145929")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HYPERLINK("./new_k5/query_cmdrels_weight_analyze/0.1_0.6_0.3/ul_148985.xlsx","ul_148985")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HYPERLINK("./new_k5/query_cmdrels_weight_analyze/0.1_0.6_0.3/ul_15405.xlsx","ul_15405")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HYPERLINK("./new_k5/query_cmdrels_weight_analyze/0.1_0.6_0.3/ul_155551.xlsx","ul_155551")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HYPERLINK("./new_k5/query_cmdrels_weight_analyze/0.1_0.6_0.3/ul_159672.xlsx","ul_159672")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HYPERLINK("./new_k5/query_cmdrels_weight_analyze/0.1_0.6_0.3/ul_163845.xlsx","ul_163845")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HYPERLINK("./new_k5/query_cmdrels_weight_analyze/0.1_0.6_0.3/ul_16407.xlsx","ul_16407")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HYPERLINK("./new_k5/query_cmdrels_weight_analyze/0.1_0.6_0.3/ul_166558.xlsx","ul_166558")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HYPERLINK("./new_k5/query_cmdrels_weight_analyze/0.1_0.6_0.3/ul_171314.xlsx","ul_171314")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HYPERLINK("./new_k5/query_cmdrels_weight_analyze/0.1_0.6_0.3/ul_182032.xlsx","ul_182032")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HYPERLINK("./new_k5/query_cmdrels_weight_analyze/0.1_0.6_0.3/ul_19344.xlsx","ul_19344")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HYPERLINK("./new_k5/query_cmdrels_weight_analyze/0.1_0.6_0.3/ul_19369.xlsx","ul_19369")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HYPERLINK("./new_k5/query_cmdrels_weight_analyze/0.1_0.6_0.3/ul_19485.xlsx","ul_19485")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HYPERLINK("./new_k5/query_cmdrels_weight_analyze/0.1_0.6_0.3/ul_20370.xlsx","ul_20370")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15">
      <c r="A376" t="str">
        <f>HYPERLINK("./new_k5/query_cmdrels_weight_analyze/0.1_0.6_0.3/ul_211817.xlsx","ul_211817")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HYPERLINK("./new_k5/query_cmdrels_weight_analyze/0.1_0.6_0.3/ul_212925.xlsx","ul_212925")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HYPERLINK("./new_k5/query_cmdrels_weight_analyze/0.1_0.6_0.3/ul_21471.xlsx","ul_21471")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0.25</v>
      </c>
      <c r="G378">
        <v>0</v>
      </c>
    </row>
    <row r="379" spans="1:7" x14ac:dyDescent="0.15">
      <c r="A379" t="str">
        <f>HYPERLINK("./new_k5/query_cmdrels_weight_analyze/0.1_0.6_0.3/ul_22545.xlsx","ul_22545")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HYPERLINK("./new_k5/query_cmdrels_weight_analyze/0.1_0.6_0.3/ul_230481.xlsx","ul_230481")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HYPERLINK("./new_k5/query_cmdrels_weight_analyze/0.1_0.6_0.3/ul_230673.xlsx","ul_230673")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HYPERLINK("./new_k5/query_cmdrels_weight_analyze/0.1_0.6_0.3/ul_230800.xlsx","ul_230800")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HYPERLINK("./new_k5/query_cmdrels_weight_analyze/0.1_0.6_0.3/ul_232384.xlsx","ul_232384")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HYPERLINK("./new_k5/query_cmdrels_weight_analyze/0.1_0.6_0.3/ul_24441.xlsx","ul_24441")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HYPERLINK("./new_k5/query_cmdrels_weight_analyze/0.1_0.6_0.3/ul_246535.xlsx","ul_246535")</f>
        <v>ul_246535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x14ac:dyDescent="0.15">
      <c r="A386" t="str">
        <f>HYPERLINK("./new_k5/query_cmdrels_weight_analyze/0.1_0.6_0.3/ul_259791.xlsx","ul_259791")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HYPERLINK("./new_k5/query_cmdrels_weight_analyze/0.1_0.6_0.3/ul_273971.xlsx","ul_273971")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HYPERLINK("./new_k5/query_cmdrels_weight_analyze/0.1_0.6_0.3/ul_28553.xlsx","ul_28553")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HYPERLINK("./new_k5/query_cmdrels_weight_analyze/0.1_0.6_0.3/ul_288521.xlsx","ul_288521")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HYPERLINK("./new_k5/query_cmdrels_weight_analyze/0.1_0.6_0.3/ul_32290.xlsx","ul_32290")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HYPERLINK("./new_k5/query_cmdrels_weight_analyze/0.1_0.6_0.3/ul_328882.xlsx","ul_328882")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HYPERLINK("./new_k5/query_cmdrels_weight_analyze/0.1_0.6_0.3/ul_35131.xlsx","ul_35131")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HYPERLINK("./new_k5/query_cmdrels_weight_analyze/0.1_0.6_0.3/ul_35333.xlsx","ul_35333")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HYPERLINK("./new_k5/query_cmdrels_weight_analyze/0.1_0.6_0.3/ul_35711.xlsx","ul_35711")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HYPERLINK("./new_k5/query_cmdrels_weight_analyze/0.1_0.6_0.3/ul_3575.xlsx","ul_3575")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HYPERLINK("./new_k5/query_cmdrels_weight_analyze/0.1_0.6_0.3/ul_35832.xlsx","ul_35832")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HYPERLINK("./new_k5/query_cmdrels_weight_analyze/0.1_0.6_0.3/ul_370318.xlsx","ul_370318")</f>
        <v>ul_370318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</row>
    <row r="398" spans="1:7" x14ac:dyDescent="0.15">
      <c r="A398" t="str">
        <f>HYPERLINK("./new_k5/query_cmdrels_weight_analyze/0.1_0.6_0.3/ul_37329.xlsx","ul_37329")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HYPERLINK("./new_k5/query_cmdrels_weight_analyze/0.1_0.6_0.3/ul_38209.xlsx","ul_38209")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HYPERLINK("./new_k5/query_cmdrels_weight_analyze/0.1_0.6_0.3/ul_41246.xlsx","ul_41246")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HYPERLINK("./new_k5/query_cmdrels_weight_analyze/0.1_0.6_0.3/ul_41362.xlsx","ul_41362")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HYPERLINK("./new_k5/query_cmdrels_weight_analyze/0.1_0.6_0.3/ul_48200.xlsx","ul_48200")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HYPERLINK("./new_k5/query_cmdrels_weight_analyze/0.1_0.6_0.3/ul_50098.xlsx","ul_50098")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HYPERLINK("./new_k5/query_cmdrels_weight_analyze/0.1_0.6_0.3/ul_50785.xlsx","ul_50785")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HYPERLINK("./new_k5/query_cmdrels_weight_analyze/0.1_0.6_0.3/ul_5085.xlsx","ul_5085")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HYPERLINK("./new_k5/query_cmdrels_weight_analyze/0.1_0.6_0.3/ul_53737.xlsx","ul_53737")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HYPERLINK("./new_k5/query_cmdrels_weight_analyze/0.1_0.6_0.3/ul_55125.xlsx","ul_55125")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HYPERLINK("./new_k5/query_cmdrels_weight_analyze/0.1_0.6_0.3/ul_56453.xlsx","ul_56453")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HYPERLINK("./new_k5/query_cmdrels_weight_analyze/0.1_0.6_0.3/ul_63648.xlsx","ul_63648")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HYPERLINK("./new_k5/query_cmdrels_weight_analyze/0.1_0.6_0.3/ul_6402.xlsx","ul_6402")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HYPERLINK("./new_k5/query_cmdrels_weight_analyze/0.1_0.6_0.3/ul_65106.xlsx","ul_65106")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HYPERLINK("./new_k5/query_cmdrels_weight_analyze/0.1_0.6_0.3/ul_65932.xlsx","ul_65932")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HYPERLINK("./new_k5/query_cmdrels_weight_analyze/0.1_0.6_0.3/ul_6596.xlsx","ul_6596")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HYPERLINK("./new_k5/query_cmdrels_weight_analyze/0.1_0.6_0.3/ul_67503.xlsx","ul_67503")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HYPERLINK("./new_k5/query_cmdrels_weight_analyze/0.1_0.6_0.3/ul_67592.xlsx","ul_67592")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0.25</v>
      </c>
    </row>
    <row r="416" spans="1:7" x14ac:dyDescent="0.15">
      <c r="A416" t="str">
        <f>HYPERLINK("./new_k5/query_cmdrels_weight_analyze/0.1_0.6_0.3/ul_70581.xlsx","ul_70581")</f>
        <v>ul_70581</v>
      </c>
      <c r="B416">
        <v>0</v>
      </c>
      <c r="C416">
        <v>0</v>
      </c>
      <c r="D416">
        <v>0.5</v>
      </c>
      <c r="E416">
        <v>0.5</v>
      </c>
      <c r="F416">
        <v>0.5</v>
      </c>
      <c r="G416">
        <v>0.5</v>
      </c>
    </row>
    <row r="417" spans="1:7" x14ac:dyDescent="0.15">
      <c r="A417" t="str">
        <f>HYPERLINK("./new_k5/query_cmdrels_weight_analyze/0.1_0.6_0.3/ul_70614.xlsx","ul_70614")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HYPERLINK("./new_k5/query_cmdrels_weight_analyze/0.1_0.6_0.3/ul_71465.xlsx","ul_71465")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HYPERLINK("./new_k5/query_cmdrels_weight_analyze/0.1_0.6_0.3/ul_7226.xlsx","ul_7226")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HYPERLINK("./new_k5/query_cmdrels_weight_analyze/0.1_0.6_0.3/ul_78182.xlsx","ul_78182")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HYPERLINK("./new_k5/query_cmdrels_weight_analyze/0.1_0.6_0.3/ul_79678.xlsx","ul_79678")</f>
        <v>ul_79678</v>
      </c>
      <c r="B421">
        <v>0</v>
      </c>
      <c r="C421">
        <v>0</v>
      </c>
      <c r="D421">
        <v>0.5</v>
      </c>
      <c r="E421">
        <v>0.5</v>
      </c>
      <c r="F421">
        <v>0.5</v>
      </c>
      <c r="G421">
        <v>0.5</v>
      </c>
    </row>
    <row r="422" spans="1:7" x14ac:dyDescent="0.15">
      <c r="A422" t="str">
        <f>HYPERLINK("./new_k5/query_cmdrels_weight_analyze/0.1_0.6_0.3/ul_79702.xlsx","ul_79702")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HYPERLINK("./new_k5/query_cmdrels_weight_analyze/0.1_0.6_0.3/ul_83593.xlsx","ul_83593")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HYPERLINK("./new_k5/query_cmdrels_weight_analyze/0.1_0.6_0.3/ul_84381.xlsx","ul_84381")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HYPERLINK("./new_k5/query_cmdrels_weight_analyze/0.1_0.6_0.3/ul_85180.xlsx","ul_85180")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HYPERLINK("./new_k5/query_cmdrels_weight_analyze/0.1_0.6_0.3/ul_86071.xlsx","ul_86071")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HYPERLINK("./new_k5/query_cmdrels_weight_analyze/0.1_0.6_0.3/ul_86729.xlsx","ul_86729")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HYPERLINK("./new_k5/query_cmdrels_weight_analyze/0.1_0.6_0.3/ul_88824.xlsx","ul_88824")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HYPERLINK("./new_k5/query_cmdrels_weight_analyze/0.1_0.6_0.3/ul_8945.xlsx","ul_8945")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HYPERLINK("./new_k5/query_cmdrels_weight_analyze/0.1_0.6_0.3/ul_89933.xlsx","ul_89933")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HYPERLINK("./new_k5/query_cmdrels_weight_analyze/0.1_0.6_0.3/ul_91297.xlsx","ul_91297")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HYPERLINK("./new_k5/query_cmdrels_weight_analyze/0.1_0.6_0.3/ul_9252.xlsx","ul_9252")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HYPERLINK("./new_k5/query_cmdrels_weight_analyze/0.1_0.6_0.3/ul_92560.xlsx","ul_92560")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HYPERLINK("./new_k5/query_cmdrels_weight_analyze/0.1_0.6_0.3/ul_92799.xlsx","ul_92799")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HYPERLINK("./new_k5/query_cmdrels_weight_analyze/0.1_0.6_0.3/ul_93139.xlsx","ul_93139")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HYPERLINK("./new_k5/query_cmdrels_weight_analyze/0.1_0.6_0.3/ul_98461.xlsx","ul_98461")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HYPERLINK("./new_k5/query_cmdrels_weight_analyze/0.1_0.7_0.2/au_102733.xlsx","au_102733")</f>
        <v>au_102733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15">
      <c r="A4" t="str">
        <f>HYPERLINK("./new_k5/query_cmdrels_weight_analyze/0.1_0.7_0.2/au_1029436.xlsx","au_1029436")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HYPERLINK("./new_k5/query_cmdrels_weight_analyze/0.1_0.7_0.2/au_1029502.xlsx","au_1029502")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HYPERLINK("./new_k5/query_cmdrels_weight_analyze/0.1_0.7_0.2/au_1029531.xlsx","au_1029531")</f>
        <v>au_1029531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</row>
    <row r="7" spans="1:7" x14ac:dyDescent="0.15">
      <c r="A7" t="str">
        <f>HYPERLINK("./new_k5/query_cmdrels_weight_analyze/0.1_0.7_0.2/au_104542.xlsx","au_104542")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HYPERLINK("./new_k5/query_cmdrels_weight_analyze/0.1_0.7_0.2/au_109070.xlsx","au_109070")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</v>
      </c>
    </row>
    <row r="9" spans="1:7" x14ac:dyDescent="0.15">
      <c r="A9" t="str">
        <f>HYPERLINK("./new_k5/query_cmdrels_weight_analyze/0.1_0.7_0.2/au_109381.xlsx","au_109381")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HYPERLINK("./new_k5/query_cmdrels_weight_analyze/0.1_0.7_0.2/au_110477.xlsx","au_110477")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HYPERLINK("./new_k5/query_cmdrels_weight_analyze/0.1_0.7_0.2/au_111678.xlsx","au_111678")</f>
        <v>au_111678</v>
      </c>
      <c r="B11">
        <v>0</v>
      </c>
      <c r="C11">
        <v>0</v>
      </c>
      <c r="D11">
        <v>0.33333333333333331</v>
      </c>
      <c r="E11">
        <v>0.33333333333333331</v>
      </c>
      <c r="F11">
        <v>0.33333333333333331</v>
      </c>
      <c r="G11">
        <v>0.33333333333333331</v>
      </c>
    </row>
    <row r="12" spans="1:7" x14ac:dyDescent="0.15">
      <c r="A12" t="str">
        <f>HYPERLINK("./new_k5/query_cmdrels_weight_analyze/0.1_0.7_0.2/au_112512.xlsx","au_112512")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HYPERLINK("./new_k5/query_cmdrels_weight_analyze/0.1_0.7_0.2/au_115369.xlsx","au_115369")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HYPERLINK("./new_k5/query_cmdrels_weight_analyze/0.1_0.7_0.2/au_11789.xlsx","au_11789")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HYPERLINK("./new_k5/query_cmdrels_weight_analyze/0.1_0.7_0.2/au_117950.xlsx","au_117950")</f>
        <v>au_117950</v>
      </c>
      <c r="B15">
        <v>0</v>
      </c>
      <c r="C15">
        <v>0</v>
      </c>
      <c r="D15">
        <v>0.33333333333333331</v>
      </c>
      <c r="E15">
        <v>0.5</v>
      </c>
      <c r="F15">
        <v>0.33333333333333331</v>
      </c>
      <c r="G15">
        <v>0.5</v>
      </c>
    </row>
    <row r="16" spans="1:7" x14ac:dyDescent="0.15">
      <c r="A16" t="str">
        <f>HYPERLINK("./new_k5/query_cmdrels_weight_analyze/0.1_0.7_0.2/au_122113.xlsx","au_122113")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HYPERLINK("./new_k5/query_cmdrels_weight_analyze/0.1_0.7_0.2/au_123798.xlsx","au_123798")</f>
        <v>au_123798</v>
      </c>
      <c r="B17">
        <v>0</v>
      </c>
      <c r="C17">
        <v>0</v>
      </c>
      <c r="D17">
        <v>0.33333333333333331</v>
      </c>
      <c r="E17">
        <v>0.33333333333333331</v>
      </c>
      <c r="F17">
        <v>0.33333333333333331</v>
      </c>
      <c r="G17">
        <v>0.33333333333333331</v>
      </c>
    </row>
    <row r="18" spans="1:7" x14ac:dyDescent="0.15">
      <c r="A18" t="str">
        <f>HYPERLINK("./new_k5/query_cmdrels_weight_analyze/0.1_0.7_0.2/au_125257.xlsx","au_125257")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HYPERLINK("./new_k5/query_cmdrels_weight_analyze/0.1_0.7_0.2/au_126153.xlsx","au_126153")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HYPERLINK("./new_k5/query_cmdrels_weight_analyze/0.1_0.7_0.2/au_127326.xlsx","au_127326")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HYPERLINK("./new_k5/query_cmdrels_weight_analyze/0.1_0.7_0.2/au_128463.xlsx","au_128463")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HYPERLINK("./new_k5/query_cmdrels_weight_analyze/0.1_0.7_0.2/au_130393.xlsx","au_130393")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HYPERLINK("./new_k5/query_cmdrels_weight_analyze/0.1_0.7_0.2/au_131570.xlsx","au_131570")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HYPERLINK("./new_k5/query_cmdrels_weight_analyze/0.1_0.7_0.2/au_133318.xlsx","au_133318")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HYPERLINK("./new_k5/query_cmdrels_weight_analyze/0.1_0.7_0.2/au_133343.xlsx","au_133343")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HYPERLINK("./new_k5/query_cmdrels_weight_analyze/0.1_0.7_0.2/au_133389.xlsx","au_133389")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HYPERLINK("./new_k5/query_cmdrels_weight_analyze/0.1_0.7_0.2/au_141277.xlsx","au_141277")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HYPERLINK("./new_k5/query_cmdrels_weight_analyze/0.1_0.7_0.2/au_143819.xlsx","au_143819")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HYPERLINK("./new_k5/query_cmdrels_weight_analyze/0.1_0.7_0.2/au_145935.xlsx","au_145935")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HYPERLINK("./new_k5/query_cmdrels_weight_analyze/0.1_0.7_0.2/au_147241.xlsx","au_147241")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HYPERLINK("./new_k5/query_cmdrels_weight_analyze/0.1_0.7_0.2/au_147800.xlsx","au_147800")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HYPERLINK("./new_k5/query_cmdrels_weight_analyze/0.1_0.7_0.2/au_148321.xlsx","au_148321")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HYPERLINK("./new_k5/query_cmdrels_weight_analyze/0.1_0.7_0.2/au_148638.xlsx","au_148638")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HYPERLINK("./new_k5/query_cmdrels_weight_analyze/0.1_0.7_0.2/au_151049.xlsx","au_151049")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HYPERLINK("./new_k5/query_cmdrels_weight_analyze/0.1_0.7_0.2/au_151941.xlsx","au_151941")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HYPERLINK("./new_k5/query_cmdrels_weight_analyze/0.1_0.7_0.2/au_152297.xlsx","au_152297")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HYPERLINK("./new_k5/query_cmdrels_weight_analyze/0.1_0.7_0.2/au_153976.xlsx","au_153976")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HYPERLINK("./new_k5/query_cmdrels_weight_analyze/0.1_0.7_0.2/au_154431.xlsx","au_154431")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HYPERLINK("./new_k5/query_cmdrels_weight_analyze/0.1_0.7_0.2/au_159708.xlsx","au_159708")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HYPERLINK("./new_k5/query_cmdrels_weight_analyze/0.1_0.7_0.2/au_160869.xlsx","au_160869")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HYPERLINK("./new_k5/query_cmdrels_weight_analyze/0.1_0.7_0.2/au_161313.xlsx","au_161313")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HYPERLINK("./new_k5/query_cmdrels_weight_analyze/0.1_0.7_0.2/au_162075.xlsx","au_162075")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HYPERLINK("./new_k5/query_cmdrels_weight_analyze/0.1_0.7_0.2/au_16277.xlsx","au_16277")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HYPERLINK("./new_k5/query_cmdrels_weight_analyze/0.1_0.7_0.2/au_163155.xlsx","au_163155")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HYPERLINK("./new_k5/query_cmdrels_weight_analyze/0.1_0.7_0.2/au_164473.xlsx","au_164473")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HYPERLINK("./new_k5/query_cmdrels_weight_analyze/0.1_0.7_0.2/au_16584.xlsx","au_16584")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HYPERLINK("./new_k5/query_cmdrels_weight_analyze/0.1_0.7_0.2/au_166420.xlsx","au_166420")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HYPERLINK("./new_k5/query_cmdrels_weight_analyze/0.1_0.7_0.2/au_169473.xlsx","au_169473")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HYPERLINK("./new_k5/query_cmdrels_weight_analyze/0.1_0.7_0.2/au_169516.xlsx","au_169516")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HYPERLINK("./new_k5/query_cmdrels_weight_analyze/0.1_0.7_0.2/au_174292.xlsx","au_174292")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HYPERLINK("./new_k5/query_cmdrels_weight_analyze/0.1_0.7_0.2/au_178481.xlsx","au_178481")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HYPERLINK("./new_k5/query_cmdrels_weight_analyze/0.1_0.7_0.2/au_180925.xlsx","au_180925")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HYPERLINK("./new_k5/query_cmdrels_weight_analyze/0.1_0.7_0.2/au_187888.xlsx","au_187888")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HYPERLINK("./new_k5/query_cmdrels_weight_analyze/0.1_0.7_0.2/au_191390.xlsx","au_191390")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HYPERLINK("./new_k5/query_cmdrels_weight_analyze/0.1_0.7_0.2/au_192798.xlsx","au_192798")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HYPERLINK("./new_k5/query_cmdrels_weight_analyze/0.1_0.7_0.2/au_201775.xlsx","au_201775")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HYPERLINK("./new_k5/query_cmdrels_weight_analyze/0.1_0.7_0.2/au_204166.xlsx","au_204166")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HYPERLINK("./new_k5/query_cmdrels_weight_analyze/0.1_0.7_0.2/au_207447.xlsx","au_207447")</f>
        <v>au_207447</v>
      </c>
      <c r="B58">
        <v>1</v>
      </c>
      <c r="C58">
        <v>0</v>
      </c>
      <c r="D58">
        <v>1</v>
      </c>
      <c r="E58">
        <v>0.5</v>
      </c>
      <c r="F58">
        <v>1</v>
      </c>
      <c r="G58">
        <v>0.5</v>
      </c>
    </row>
    <row r="59" spans="1:7" x14ac:dyDescent="0.15">
      <c r="A59" t="str">
        <f>HYPERLINK("./new_k5/query_cmdrels_weight_analyze/0.1_0.7_0.2/au_210680.xlsx","au_210680")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HYPERLINK("./new_k5/query_cmdrels_weight_analyze/0.1_0.7_0.2/au_214246.xlsx","au_214246")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HYPERLINK("./new_k5/query_cmdrels_weight_analyze/0.1_0.7_0.2/au_214643.xlsx","au_214643")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HYPERLINK("./new_k5/query_cmdrels_weight_analyze/0.1_0.7_0.2/au_2194.xlsx","au_2194")</f>
        <v>au_2194</v>
      </c>
      <c r="B62">
        <v>0</v>
      </c>
      <c r="C62">
        <v>1</v>
      </c>
      <c r="D62">
        <v>0.33333333333333331</v>
      </c>
      <c r="E62">
        <v>1</v>
      </c>
      <c r="F62">
        <v>0.33333333333333331</v>
      </c>
      <c r="G62">
        <v>1</v>
      </c>
    </row>
    <row r="63" spans="1:7" x14ac:dyDescent="0.15">
      <c r="A63" t="str">
        <f>HYPERLINK("./new_k5/query_cmdrels_weight_analyze/0.1_0.7_0.2/au_221962.xlsx","au_221962")</f>
        <v>au_221962</v>
      </c>
      <c r="B63">
        <v>0</v>
      </c>
      <c r="C63">
        <v>1</v>
      </c>
      <c r="D63">
        <v>0.33333333333333331</v>
      </c>
      <c r="E63">
        <v>1</v>
      </c>
      <c r="F63">
        <v>0.33333333333333331</v>
      </c>
      <c r="G63">
        <v>1</v>
      </c>
    </row>
    <row r="64" spans="1:7" x14ac:dyDescent="0.15">
      <c r="A64" t="str">
        <f>HYPERLINK("./new_k5/query_cmdrels_weight_analyze/0.1_0.7_0.2/au_22608.xlsx","au_22608")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HYPERLINK("./new_k5/query_cmdrels_weight_analyze/0.1_0.7_0.2/au_230698.xlsx","au_230698")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HYPERLINK("./new_k5/query_cmdrels_weight_analyze/0.1_0.7_0.2/au_232442.xlsx","au_232442")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HYPERLINK("./new_k5/query_cmdrels_weight_analyze/0.1_0.7_0.2/au_233378.xlsx","au_233378")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HYPERLINK("./new_k5/query_cmdrels_weight_analyze/0.1_0.7_0.2/au_24027.xlsx","au_24027")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HYPERLINK("./new_k5/query_cmdrels_weight_analyze/0.1_0.7_0.2/au_246647.xlsx","au_246647")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HYPERLINK("./new_k5/query_cmdrels_weight_analyze/0.1_0.7_0.2/au_254424.xlsx","au_254424")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0.2</v>
      </c>
    </row>
    <row r="71" spans="1:7" x14ac:dyDescent="0.15">
      <c r="A71" t="str">
        <f>HYPERLINK("./new_k5/query_cmdrels_weight_analyze/0.1_0.7_0.2/au_255890.xlsx","au_255890")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HYPERLINK("./new_k5/query_cmdrels_weight_analyze/0.1_0.7_0.2/au_257248.xlsx","au_257248")</f>
        <v>au_257248</v>
      </c>
      <c r="B72">
        <v>0</v>
      </c>
      <c r="C72">
        <v>0</v>
      </c>
      <c r="D72">
        <v>0.5</v>
      </c>
      <c r="E72">
        <v>0.33333333333333331</v>
      </c>
      <c r="F72">
        <v>0.5</v>
      </c>
      <c r="G72">
        <v>0.33333333333333331</v>
      </c>
    </row>
    <row r="73" spans="1:7" x14ac:dyDescent="0.15">
      <c r="A73" t="str">
        <f>HYPERLINK("./new_k5/query_cmdrels_weight_analyze/0.1_0.7_0.2/au_259354.xlsx","au_259354")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HYPERLINK("./new_k5/query_cmdrels_weight_analyze/0.1_0.7_0.2/au_263378.xlsx","au_263378")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HYPERLINK("./new_k5/query_cmdrels_weight_analyze/0.1_0.7_0.2/au_264215.xlsx","au_264215")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HYPERLINK("./new_k5/query_cmdrels_weight_analyze/0.1_0.7_0.2/au_265176.xlsx","au_265176")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HYPERLINK("./new_k5/query_cmdrels_weight_analyze/0.1_0.7_0.2/au_275704.xlsx","au_275704")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HYPERLINK("./new_k5/query_cmdrels_weight_analyze/0.1_0.7_0.2/au_276669.xlsx","au_276669")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HYPERLINK("./new_k5/query_cmdrels_weight_analyze/0.1_0.7_0.2/au_277565.xlsx","au_277565")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HYPERLINK("./new_k5/query_cmdrels_weight_analyze/0.1_0.7_0.2/au_278403.xlsx","au_278403")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HYPERLINK("./new_k5/query_cmdrels_weight_analyze/0.1_0.7_0.2/au_28039.xlsx","au_28039")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HYPERLINK("./new_k5/query_cmdrels_weight_analyze/0.1_0.7_0.2/au_281509.xlsx","au_281509")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HYPERLINK("./new_k5/query_cmdrels_weight_analyze/0.1_0.7_0.2/au_282806.xlsx","au_282806")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HYPERLINK("./new_k5/query_cmdrels_weight_analyze/0.1_0.7_0.2/au_283559.xlsx","au_283559")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HYPERLINK("./new_k5/query_cmdrels_weight_analyze/0.1_0.7_0.2/au_285539.xlsx","au_285539")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HYPERLINK("./new_k5/query_cmdrels_weight_analyze/0.1_0.7_0.2/au_287532.xlsx","au_287532")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HYPERLINK("./new_k5/query_cmdrels_weight_analyze/0.1_0.7_0.2/au_294257.xlsx","au_294257")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HYPERLINK("./new_k5/query_cmdrels_weight_analyze/0.1_0.7_0.2/au_296155.xlsx","au_296155")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HYPERLINK("./new_k5/query_cmdrels_weight_analyze/0.1_0.7_0.2/au_299975.xlsx","au_299975")</f>
        <v>au_299975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</row>
    <row r="90" spans="1:7" x14ac:dyDescent="0.15">
      <c r="A90" t="str">
        <f>HYPERLINK("./new_k5/query_cmdrels_weight_analyze/0.1_0.7_0.2/au_301096.xlsx","au_301096")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HYPERLINK("./new_k5/query_cmdrels_weight_analyze/0.1_0.7_0.2/au_303593.xlsx","au_303593")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HYPERLINK("./new_k5/query_cmdrels_weight_analyze/0.1_0.7_0.2/au_303849.xlsx","au_303849")</f>
        <v>au_303849</v>
      </c>
      <c r="B92">
        <v>1</v>
      </c>
      <c r="C92">
        <v>0</v>
      </c>
      <c r="D92">
        <v>1</v>
      </c>
      <c r="E92">
        <v>0</v>
      </c>
      <c r="F92">
        <v>1</v>
      </c>
      <c r="G92">
        <v>0.25</v>
      </c>
    </row>
    <row r="93" spans="1:7" x14ac:dyDescent="0.15">
      <c r="A93" t="str">
        <f>HYPERLINK("./new_k5/query_cmdrels_weight_analyze/0.1_0.7_0.2/au_307541.xlsx","au_307541")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HYPERLINK("./new_k5/query_cmdrels_weight_analyze/0.1_0.7_0.2/au_307688.xlsx","au_307688")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HYPERLINK("./new_k5/query_cmdrels_weight_analyze/0.1_0.7_0.2/au_309047.xlsx","au_309047")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HYPERLINK("./new_k5/query_cmdrels_weight_analyze/0.1_0.7_0.2/au_311558.xlsx","au_311558")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HYPERLINK("./new_k5/query_cmdrels_weight_analyze/0.1_0.7_0.2/au_318973.xlsx","au_318973")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HYPERLINK("./new_k5/query_cmdrels_weight_analyze/0.1_0.7_0.2/au_3205.xlsx","au_3205")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HYPERLINK("./new_k5/query_cmdrels_weight_analyze/0.1_0.7_0.2/au_323131.xlsx","au_323131")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HYPERLINK("./new_k5/query_cmdrels_weight_analyze/0.1_0.7_0.2/au_323392.xlsx","au_323392")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HYPERLINK("./new_k5/query_cmdrels_weight_analyze/0.1_0.7_0.2/au_325368.xlsx","au_325368")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HYPERLINK("./new_k5/query_cmdrels_weight_analyze/0.1_0.7_0.2/au_328162.xlsx","au_328162")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HYPERLINK("./new_k5/query_cmdrels_weight_analyze/0.1_0.7_0.2/au_330148.xlsx","au_330148")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HYPERLINK("./new_k5/query_cmdrels_weight_analyze/0.1_0.7_0.2/au_332315.xlsx","au_332315")</f>
        <v>au_332315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tr">
        <f>HYPERLINK("./new_k5/query_cmdrels_weight_analyze/0.1_0.7_0.2/au_334081.xlsx","au_334081")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HYPERLINK("./new_k5/query_cmdrels_weight_analyze/0.1_0.7_0.2/au_34077.xlsx","au_34077")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HYPERLINK("./new_k5/query_cmdrels_weight_analyze/0.1_0.7_0.2/au_341428.xlsx","au_341428")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HYPERLINK("./new_k5/query_cmdrels_weight_analyze/0.1_0.7_0.2/au_341584.xlsx","au_341584")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HYPERLINK("./new_k5/query_cmdrels_weight_analyze/0.1_0.7_0.2/au_346864.xlsx","au_346864")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HYPERLINK("./new_k5/query_cmdrels_weight_analyze/0.1_0.7_0.2/au_351765.xlsx","au_351765")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HYPERLINK("./new_k5/query_cmdrels_weight_analyze/0.1_0.7_0.2/au_35922.xlsx","au_35922")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HYPERLINK("./new_k5/query_cmdrels_weight_analyze/0.1_0.7_0.2/au_359856.xlsx","au_359856")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HYPERLINK("./new_k5/query_cmdrels_weight_analyze/0.1_0.7_0.2/au_360423.xlsx","au_360423")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HYPERLINK("./new_k5/query_cmdrels_weight_analyze/0.1_0.7_0.2/au_36287.xlsx","au_36287")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HYPERLINK("./new_k5/query_cmdrels_weight_analyze/0.1_0.7_0.2/au_366742.xlsx","au_366742")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HYPERLINK("./new_k5/query_cmdrels_weight_analyze/0.1_0.7_0.2/au_377937.xlsx","au_377937")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HYPERLINK("./new_k5/query_cmdrels_weight_analyze/0.1_0.7_0.2/au_383997.xlsx","au_383997")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HYPERLINK("./new_k5/query_cmdrels_weight_analyze/0.1_0.7_0.2/au_3883.xlsx","au_3883")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HYPERLINK("./new_k5/query_cmdrels_weight_analyze/0.1_0.7_0.2/au_396883.xlsx","au_396883")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HYPERLINK("./new_k5/query_cmdrels_weight_analyze/0.1_0.7_0.2/au_39760.xlsx","au_39760")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HYPERLINK("./new_k5/query_cmdrels_weight_analyze/0.1_0.7_0.2/au_398818.xlsx","au_398818")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HYPERLINK("./new_k5/query_cmdrels_weight_analyze/0.1_0.7_0.2/au_400807.xlsx","au_400807")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HYPERLINK("./new_k5/query_cmdrels_weight_analyze/0.1_0.7_0.2/au_408611.xlsx","au_408611")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HYPERLINK("./new_k5/query_cmdrels_weight_analyze/0.1_0.7_0.2/au_414737.xlsx","au_414737")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HYPERLINK("./new_k5/query_cmdrels_weight_analyze/0.1_0.7_0.2/au_420722.xlsx","au_420722")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HYPERLINK("./new_k5/query_cmdrels_weight_analyze/0.1_0.7_0.2/au_423942.xlsx","au_423942")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HYPERLINK("./new_k5/query_cmdrels_weight_analyze/0.1_0.7_0.2/au_430382.xlsx","au_430382")</f>
        <v>au_430382</v>
      </c>
      <c r="B127">
        <v>0</v>
      </c>
      <c r="C127">
        <v>0</v>
      </c>
      <c r="D127">
        <v>0.5</v>
      </c>
      <c r="E127">
        <v>0</v>
      </c>
      <c r="F127">
        <v>0.5</v>
      </c>
      <c r="G127">
        <v>0.25</v>
      </c>
    </row>
    <row r="128" spans="1:7" x14ac:dyDescent="0.15">
      <c r="A128" t="str">
        <f>HYPERLINK("./new_k5/query_cmdrels_weight_analyze/0.1_0.7_0.2/au_432836.xlsx","au_432836")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HYPERLINK("./new_k5/query_cmdrels_weight_analyze/0.1_0.7_0.2/au_440326.xlsx","au_440326")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HYPERLINK("./new_k5/query_cmdrels_weight_analyze/0.1_0.7_0.2/au_442914.xlsx","au_442914")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HYPERLINK("./new_k5/query_cmdrels_weight_analyze/0.1_0.7_0.2/au_443227.xlsx","au_443227")</f>
        <v>au_443227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0.25</v>
      </c>
    </row>
    <row r="132" spans="1:7" x14ac:dyDescent="0.15">
      <c r="A132" t="str">
        <f>HYPERLINK("./new_k5/query_cmdrels_weight_analyze/0.1_0.7_0.2/au_44534.xlsx","au_44534")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HYPERLINK("./new_k5/query_cmdrels_weight_analyze/0.1_0.7_0.2/au_451805.xlsx","au_451805")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HYPERLINK("./new_k5/query_cmdrels_weight_analyze/0.1_0.7_0.2/au_464264.xlsx","au_464264")</f>
        <v>au_464264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0.25</v>
      </c>
    </row>
    <row r="135" spans="1:7" x14ac:dyDescent="0.15">
      <c r="A135" t="str">
        <f>HYPERLINK("./new_k5/query_cmdrels_weight_analyze/0.1_0.7_0.2/au_468808.xlsx","au_468808")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HYPERLINK("./new_k5/query_cmdrels_weight_analyze/0.1_0.7_0.2/au_469143.xlsx","au_469143")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HYPERLINK("./new_k5/query_cmdrels_weight_analyze/0.1_0.7_0.2/au_470237.xlsx","au_470237")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HYPERLINK("./new_k5/query_cmdrels_weight_analyze/0.1_0.7_0.2/au_473037.xlsx","au_473037")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HYPERLINK("./new_k5/query_cmdrels_weight_analyze/0.1_0.7_0.2/au_48362.xlsx","au_48362")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HYPERLINK("./new_k5/query_cmdrels_weight_analyze/0.1_0.7_0.2/au_488435.xlsx","au_488435")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HYPERLINK("./new_k5/query_cmdrels_weight_analyze/0.1_0.7_0.2/au_493826.xlsx","au_493826")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HYPERLINK("./new_k5/query_cmdrels_weight_analyze/0.1_0.7_0.2/au_502110.xlsx","au_502110")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HYPERLINK("./new_k5/query_cmdrels_weight_analyze/0.1_0.7_0.2/au_50344.xlsx","au_50344")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HYPERLINK("./new_k5/query_cmdrels_weight_analyze/0.1_0.7_0.2/au_511467.xlsx","au_511467")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HYPERLINK("./new_k5/query_cmdrels_weight_analyze/0.1_0.7_0.2/au_513046.xlsx","au_513046")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HYPERLINK("./new_k5/query_cmdrels_weight_analyze/0.1_0.7_0.2/au_517354.xlsx","au_517354")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HYPERLINK("./new_k5/query_cmdrels_weight_analyze/0.1_0.7_0.2/au_522431.xlsx","au_522431")</f>
        <v>au_522431</v>
      </c>
      <c r="B147">
        <v>0</v>
      </c>
      <c r="C147">
        <v>1</v>
      </c>
      <c r="D147">
        <v>0.5</v>
      </c>
      <c r="E147">
        <v>1</v>
      </c>
      <c r="F147">
        <v>0.5</v>
      </c>
      <c r="G147">
        <v>1</v>
      </c>
    </row>
    <row r="148" spans="1:7" x14ac:dyDescent="0.15">
      <c r="A148" t="str">
        <f>HYPERLINK("./new_k5/query_cmdrels_weight_analyze/0.1_0.7_0.2/au_52773.xlsx","au_52773")</f>
        <v>au_52773</v>
      </c>
      <c r="B148">
        <v>0</v>
      </c>
      <c r="C148">
        <v>1</v>
      </c>
      <c r="D148">
        <v>0.5</v>
      </c>
      <c r="E148">
        <v>1</v>
      </c>
      <c r="F148">
        <v>0.5</v>
      </c>
      <c r="G148">
        <v>1</v>
      </c>
    </row>
    <row r="149" spans="1:7" x14ac:dyDescent="0.15">
      <c r="A149" t="str">
        <f>HYPERLINK("./new_k5/query_cmdrels_weight_analyze/0.1_0.7_0.2/au_528411.xlsx","au_528411")</f>
        <v>au_528411</v>
      </c>
      <c r="B149">
        <v>0</v>
      </c>
      <c r="C149">
        <v>0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HYPERLINK("./new_k5/query_cmdrels_weight_analyze/0.1_0.7_0.2/au_53263.xlsx","au_53263")</f>
        <v>au_53263</v>
      </c>
      <c r="B150">
        <v>1</v>
      </c>
      <c r="C150">
        <v>0</v>
      </c>
      <c r="D150">
        <v>1</v>
      </c>
      <c r="E150">
        <v>0.5</v>
      </c>
      <c r="F150">
        <v>1</v>
      </c>
      <c r="G150">
        <v>0.5</v>
      </c>
    </row>
    <row r="151" spans="1:7" x14ac:dyDescent="0.15">
      <c r="A151" t="str">
        <f>HYPERLINK("./new_k5/query_cmdrels_weight_analyze/0.1_0.7_0.2/au_53444.xlsx","au_53444")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</v>
      </c>
    </row>
    <row r="152" spans="1:7" x14ac:dyDescent="0.15">
      <c r="A152" t="str">
        <f>HYPERLINK("./new_k5/query_cmdrels_weight_analyze/0.1_0.7_0.2/au_538208.xlsx","au_538208")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HYPERLINK("./new_k5/query_cmdrels_weight_analyze/0.1_0.7_0.2/au_53822.xlsx","au_53822")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HYPERLINK("./new_k5/query_cmdrels_weight_analyze/0.1_0.7_0.2/au_539243.xlsx","au_539243")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HYPERLINK("./new_k5/query_cmdrels_weight_analyze/0.1_0.7_0.2/au_558280.xlsx","au_558280")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HYPERLINK("./new_k5/query_cmdrels_weight_analyze/0.1_0.7_0.2/au_558669.xlsx","au_558669")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HYPERLINK("./new_k5/query_cmdrels_weight_analyze/0.1_0.7_0.2/au_55868.xlsx","au_55868")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HYPERLINK("./new_k5/query_cmdrels_weight_analyze/0.1_0.7_0.2/au_561.xlsx","au_561")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HYPERLINK("./new_k5/query_cmdrels_weight_analyze/0.1_0.7_0.2/au_564567.xlsx","au_564567")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HYPERLINK("./new_k5/query_cmdrels_weight_analyze/0.1_0.7_0.2/au_57994.xlsx","au_57994")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HYPERLINK("./new_k5/query_cmdrels_weight_analyze/0.1_0.7_0.2/au_589210.xlsx","au_589210")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HYPERLINK("./new_k5/query_cmdrels_weight_analyze/0.1_0.7_0.2/au_5911.xlsx","au_5911")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HYPERLINK("./new_k5/query_cmdrels_weight_analyze/0.1_0.7_0.2/au_59356.xlsx","au_59356")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HYPERLINK("./new_k5/query_cmdrels_weight_analyze/0.1_0.7_0.2/au_609850.xlsx","au_609850")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HYPERLINK("./new_k5/query_cmdrels_weight_analyze/0.1_0.7_0.2/au_61408.xlsx","au_61408")</f>
        <v>au_61408</v>
      </c>
      <c r="B165">
        <v>0</v>
      </c>
      <c r="C165">
        <v>0</v>
      </c>
      <c r="D165">
        <v>0.5</v>
      </c>
      <c r="E165">
        <v>0.5</v>
      </c>
      <c r="F165">
        <v>0.5</v>
      </c>
      <c r="G165">
        <v>0.5</v>
      </c>
    </row>
    <row r="166" spans="1:7" x14ac:dyDescent="0.15">
      <c r="A166" t="str">
        <f>HYPERLINK("./new_k5/query_cmdrels_weight_analyze/0.1_0.7_0.2/au_617850.xlsx","au_617850")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HYPERLINK("./new_k5/query_cmdrels_weight_analyze/0.1_0.7_0.2/au_62073.xlsx","au_62073")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HYPERLINK("./new_k5/query_cmdrels_weight_analyze/0.1_0.7_0.2/au_620930.xlsx","au_620930")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HYPERLINK("./new_k5/query_cmdrels_weight_analyze/0.1_0.7_0.2/au_62492.xlsx","au_62492")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HYPERLINK("./new_k5/query_cmdrels_weight_analyze/0.1_0.7_0.2/au_626078.xlsx","au_626078")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HYPERLINK("./new_k5/query_cmdrels_weight_analyze/0.1_0.7_0.2/au_636944.xlsx","au_636944")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HYPERLINK("./new_k5/query_cmdrels_weight_analyze/0.1_0.7_0.2/au_648603.xlsx","au_648603")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HYPERLINK("./new_k5/query_cmdrels_weight_analyze/0.1_0.7_0.2/au_65331.xlsx","au_65331")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HYPERLINK("./new_k5/query_cmdrels_weight_analyze/0.1_0.7_0.2/au_66000.xlsx","au_66000")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HYPERLINK("./new_k5/query_cmdrels_weight_analyze/0.1_0.7_0.2/au_660846.xlsx","au_660846")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HYPERLINK("./new_k5/query_cmdrels_weight_analyze/0.1_0.7_0.2/au_662935.xlsx","au_662935")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HYPERLINK("./new_k5/query_cmdrels_weight_analyze/0.1_0.7_0.2/au_67663.xlsx","au_67663")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HYPERLINK("./new_k5/query_cmdrels_weight_analyze/0.1_0.7_0.2/au_68028.xlsx","au_68028")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HYPERLINK("./new_k5/query_cmdrels_weight_analyze/0.1_0.7_0.2/au_681312.xlsx","au_681312")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HYPERLINK("./new_k5/query_cmdrels_weight_analyze/0.1_0.7_0.2/au_686239.xlsx","au_686239")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HYPERLINK("./new_k5/query_cmdrels_weight_analyze/0.1_0.7_0.2/au_68809.xlsx","au_68809")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HYPERLINK("./new_k5/query_cmdrels_weight_analyze/0.1_0.7_0.2/au_69556.xlsx","au_69556")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HYPERLINK("./new_k5/query_cmdrels_weight_analyze/0.1_0.7_0.2/au_698993.xlsx","au_698993")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HYPERLINK("./new_k5/query_cmdrels_weight_analyze/0.1_0.7_0.2/au_707881.xlsx","au_707881")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HYPERLINK("./new_k5/query_cmdrels_weight_analyze/0.1_0.7_0.2/au_709594.xlsx","au_709594")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HYPERLINK("./new_k5/query_cmdrels_weight_analyze/0.1_0.7_0.2/au_71309.xlsx","au_71309")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HYPERLINK("./new_k5/query_cmdrels_weight_analyze/0.1_0.7_0.2/au_7138.xlsx","au_7138")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</row>
    <row r="188" spans="1:7" x14ac:dyDescent="0.15">
      <c r="A188" t="str">
        <f>HYPERLINK("./new_k5/query_cmdrels_weight_analyze/0.1_0.7_0.2/au_72549.xlsx","au_72549")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HYPERLINK("./new_k5/query_cmdrels_weight_analyze/0.1_0.7_0.2/au_740805.xlsx","au_740805")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HYPERLINK("./new_k5/query_cmdrels_weight_analyze/0.1_0.7_0.2/au_760796.xlsx","au_760796")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HYPERLINK("./new_k5/query_cmdrels_weight_analyze/0.1_0.7_0.2/au_762846.xlsx","au_762846")</f>
        <v>au_762846</v>
      </c>
      <c r="B191">
        <v>1</v>
      </c>
      <c r="C191">
        <v>0</v>
      </c>
      <c r="D191">
        <v>1</v>
      </c>
      <c r="E191">
        <v>0.33333333333333331</v>
      </c>
      <c r="F191">
        <v>1</v>
      </c>
      <c r="G191">
        <v>0.33333333333333331</v>
      </c>
    </row>
    <row r="192" spans="1:7" x14ac:dyDescent="0.15">
      <c r="A192" t="str">
        <f>HYPERLINK("./new_k5/query_cmdrels_weight_analyze/0.1_0.7_0.2/au_767786.xlsx","au_767786")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HYPERLINK("./new_k5/query_cmdrels_weight_analyze/0.1_0.7_0.2/au_778906.xlsx","au_778906")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HYPERLINK("./new_k5/query_cmdrels_weight_analyze/0.1_0.7_0.2/au_818929.xlsx","au_818929")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HYPERLINK("./new_k5/query_cmdrels_weight_analyze/0.1_0.7_0.2/au_844876.xlsx","au_844876")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HYPERLINK("./new_k5/query_cmdrels_weight_analyze/0.1_0.7_0.2/au_85318.xlsx","au_85318")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HYPERLINK("./new_k5/query_cmdrels_weight_analyze/0.1_0.7_0.2/au_854332.xlsx","au_854332")</f>
        <v>au_854332</v>
      </c>
      <c r="B197">
        <v>1</v>
      </c>
      <c r="C197">
        <v>0</v>
      </c>
      <c r="D197">
        <v>1</v>
      </c>
      <c r="E197">
        <v>0.33333333333333331</v>
      </c>
      <c r="F197">
        <v>1</v>
      </c>
      <c r="G197">
        <v>0.33333333333333331</v>
      </c>
    </row>
    <row r="198" spans="1:7" x14ac:dyDescent="0.15">
      <c r="A198" t="str">
        <f>HYPERLINK("./new_k5/query_cmdrels_weight_analyze/0.1_0.7_0.2/au_854373.xlsx","au_854373")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HYPERLINK("./new_k5/query_cmdrels_weight_analyze/0.1_0.7_0.2/au_86843.xlsx","au_86843")</f>
        <v>au_86843</v>
      </c>
      <c r="B199">
        <v>0</v>
      </c>
      <c r="C199">
        <v>0</v>
      </c>
      <c r="D199">
        <v>0</v>
      </c>
      <c r="E199">
        <v>0.33333333333333331</v>
      </c>
      <c r="F199">
        <v>0.2</v>
      </c>
      <c r="G199">
        <v>0.33333333333333331</v>
      </c>
    </row>
    <row r="200" spans="1:7" x14ac:dyDescent="0.15">
      <c r="A200" t="str">
        <f>HYPERLINK("./new_k5/query_cmdrels_weight_analyze/0.1_0.7_0.2/au_88108.xlsx","au_88108")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HYPERLINK("./new_k5/query_cmdrels_weight_analyze/0.1_0.7_0.2/au_90214.xlsx","au_90214")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HYPERLINK("./new_k5/query_cmdrels_weight_analyze/0.1_0.7_0.2/au_90339.xlsx","au_90339")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HYPERLINK("./new_k5/query_cmdrels_weight_analyze/0.1_0.7_0.2/au_91286.xlsx","au_91286")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0.25</v>
      </c>
    </row>
    <row r="204" spans="1:7" x14ac:dyDescent="0.15">
      <c r="A204" t="str">
        <f>HYPERLINK("./new_k5/query_cmdrels_weight_analyze/0.1_0.7_0.2/au_9135.xlsx","au_9135")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HYPERLINK("./new_k5/query_cmdrels_weight_analyze/0.1_0.7_0.2/au_935569.xlsx","au_935569")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HYPERLINK("./new_k5/query_cmdrels_weight_analyze/0.1_0.7_0.2/au_97936.xlsx","au_97936")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HYPERLINK("./new_k5/query_cmdrels_weight_analyze/0.1_0.7_0.2/so_10235778.xlsx","so_10235778")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15">
      <c r="A208" t="str">
        <f>HYPERLINK("./new_k5/query_cmdrels_weight_analyze/0.1_0.7_0.2/so_1045910.xlsx","so_1045910")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HYPERLINK("./new_k5/query_cmdrels_weight_analyze/0.1_0.7_0.2/so_10557360.xlsx","so_10557360")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HYPERLINK("./new_k5/query_cmdrels_weight_analyze/0.1_0.7_0.2/so_1058047.xlsx","so_1058047")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HYPERLINK("./new_k5/query_cmdrels_weight_analyze/0.1_0.7_0.2/so_10829402.xlsx","so_10829402")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HYPERLINK("./new_k5/query_cmdrels_weight_analyze/0.1_0.7_0.2/so_1088098.xlsx","so_1088098")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HYPERLINK("./new_k5/query_cmdrels_weight_analyze/0.1_0.7_0.2/so_10990949.xlsx","so_10990949")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HYPERLINK("./new_k5/query_cmdrels_weight_analyze/0.1_0.7_0.2/so_11211705.xlsx","so_11211705")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HYPERLINK("./new_k5/query_cmdrels_weight_analyze/0.1_0.7_0.2/so_112932.xlsx","so_112932")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HYPERLINK("./new_k5/query_cmdrels_weight_analyze/0.1_0.7_0.2/so_11392189.xlsx","so_11392189")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HYPERLINK("./new_k5/query_cmdrels_weight_analyze/0.1_0.7_0.2/so_1183183.xlsx","so_1183183")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HYPERLINK("./new_k5/query_cmdrels_weight_analyze/0.1_0.7_0.2/so_1194882.xlsx","so_1194882")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HYPERLINK("./new_k5/query_cmdrels_weight_analyze/0.1_0.7_0.2/so_12120935.xlsx","so_12120935")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HYPERLINK("./new_k5/query_cmdrels_weight_analyze/0.1_0.7_0.2/so_12313384.xlsx","so_12313384")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HYPERLINK("./new_k5/query_cmdrels_weight_analyze/0.1_0.7_0.2/so_12392598.xlsx","so_12392598")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HYPERLINK("./new_k5/query_cmdrels_weight_analyze/0.1_0.7_0.2/so_1241801.xlsx","so_1241801")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HYPERLINK("./new_k5/query_cmdrels_weight_analyze/0.1_0.7_0.2/so_12522269.xlsx","so_12522269")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HYPERLINK("./new_k5/query_cmdrels_weight_analyze/0.1_0.7_0.2/so_1293907.xlsx","so_1293907")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HYPERLINK("./new_k5/query_cmdrels_weight_analyze/0.1_0.7_0.2/so_13428910.xlsx","so_13428910")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HYPERLINK("./new_k5/query_cmdrels_weight_analyze/0.1_0.7_0.2/so_135688.xlsx","so_135688")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HYPERLINK("./new_k5/query_cmdrels_weight_analyze/0.1_0.7_0.2/so_13778273.xlsx","so_13778273")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HYPERLINK("./new_k5/query_cmdrels_weight_analyze/0.1_0.7_0.2/so_1405611.xlsx","so_1405611")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HYPERLINK("./new_k5/query_cmdrels_weight_analyze/0.1_0.7_0.2/so_14300794.xlsx","so_14300794")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HYPERLINK("./new_k5/query_cmdrels_weight_analyze/0.1_0.7_0.2/so_143791.xlsx","so_143791")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HYPERLINK("./new_k5/query_cmdrels_weight_analyze/0.1_0.7_0.2/so_14750650.xlsx","so_14750650")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0.25</v>
      </c>
    </row>
    <row r="232" spans="1:7" x14ac:dyDescent="0.15">
      <c r="A232" t="str">
        <f>HYPERLINK("./new_k5/query_cmdrels_weight_analyze/0.1_0.7_0.2/so_14978411.xlsx","so_14978411")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HYPERLINK("./new_k5/query_cmdrels_weight_analyze/0.1_0.7_0.2/so_15236308.xlsx","so_15236308")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HYPERLINK("./new_k5/query_cmdrels_weight_analyze/0.1_0.7_0.2/so_15286947.xlsx","so_15286947")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HYPERLINK("./new_k5/query_cmdrels_weight_analyze/0.1_0.7_0.2/so_15402770.xlsx","so_15402770")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HYPERLINK("./new_k5/query_cmdrels_weight_analyze/0.1_0.7_0.2/so_1570262.xlsx","so_1570262")</f>
        <v>so_1570262</v>
      </c>
      <c r="B236">
        <v>0</v>
      </c>
      <c r="C236">
        <v>0</v>
      </c>
      <c r="D236">
        <v>0</v>
      </c>
      <c r="E236">
        <v>0.33333333333333331</v>
      </c>
      <c r="F236">
        <v>0</v>
      </c>
      <c r="G236">
        <v>0.33333333333333331</v>
      </c>
    </row>
    <row r="237" spans="1:7" x14ac:dyDescent="0.15">
      <c r="A237" t="str">
        <f>HYPERLINK("./new_k5/query_cmdrels_weight_analyze/0.1_0.7_0.2/so_1583219.xlsx","so_1583219")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HYPERLINK("./new_k5/query_cmdrels_weight_analyze/0.1_0.7_0.2/so_15872543.xlsx","so_15872543")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HYPERLINK("./new_k5/query_cmdrels_weight_analyze/0.1_0.7_0.2/so_16038087.xlsx","so_16038087")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HYPERLINK("./new_k5/query_cmdrels_weight_analyze/0.1_0.7_0.2/so_16212656.xlsx","so_16212656")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HYPERLINK("./new_k5/query_cmdrels_weight_analyze/0.1_0.7_0.2/so_16575419.xlsx","so_16575419")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HYPERLINK("./new_k5/query_cmdrels_weight_analyze/0.1_0.7_0.2/so_17582768.xlsx","so_17582768")</f>
        <v>so_17582768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0.25</v>
      </c>
    </row>
    <row r="243" spans="1:7" x14ac:dyDescent="0.15">
      <c r="A243" t="str">
        <f>HYPERLINK("./new_k5/query_cmdrels_weight_analyze/0.1_0.7_0.2/so_17607612.xlsx","so_17607612")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HYPERLINK("./new_k5/query_cmdrels_weight_analyze/0.1_0.7_0.2/so_17829785.xlsx","so_17829785")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HYPERLINK("./new_k5/query_cmdrels_weight_analyze/0.1_0.7_0.2/so_1839841.xlsx","so_1839841")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HYPERLINK("./new_k5/query_cmdrels_weight_analyze/0.1_0.7_0.2/so_18468716.xlsx","so_18468716")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HYPERLINK("./new_k5/query_cmdrels_weight_analyze/0.1_0.7_0.2/so_19196105.xlsx","so_19196105")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HYPERLINK("./new_k5/query_cmdrels_weight_analyze/0.1_0.7_0.2/so_19482123.xlsx","so_19482123")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HYPERLINK("./new_k5/query_cmdrels_weight_analyze/0.1_0.7_0.2/so_1975849.xlsx","so_1975849")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HYPERLINK("./new_k5/query_cmdrels_weight_analyze/0.1_0.7_0.2/so_212528.xlsx","so_212528")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HYPERLINK("./new_k5/query_cmdrels_weight_analyze/0.1_0.7_0.2/so_21620406.xlsx","so_21620406")</f>
        <v>so_21620406</v>
      </c>
      <c r="B251">
        <v>0</v>
      </c>
      <c r="C251">
        <v>0</v>
      </c>
      <c r="D251">
        <v>0.33333333333333331</v>
      </c>
      <c r="E251">
        <v>0.5</v>
      </c>
      <c r="F251">
        <v>0.33333333333333331</v>
      </c>
      <c r="G251">
        <v>0.5</v>
      </c>
    </row>
    <row r="252" spans="1:7" x14ac:dyDescent="0.15">
      <c r="A252" t="str">
        <f>HYPERLINK("./new_k5/query_cmdrels_weight_analyze/0.1_0.7_0.2/so_23509348.xlsx","so_23509348")</f>
        <v>so_23509348</v>
      </c>
      <c r="B252">
        <v>0</v>
      </c>
      <c r="C252">
        <v>0</v>
      </c>
      <c r="D252">
        <v>0</v>
      </c>
      <c r="E252">
        <v>0.33333333333333331</v>
      </c>
      <c r="F252">
        <v>0</v>
      </c>
      <c r="G252">
        <v>0.33333333333333331</v>
      </c>
    </row>
    <row r="253" spans="1:7" x14ac:dyDescent="0.15">
      <c r="A253" t="str">
        <f>HYPERLINK("./new_k5/query_cmdrels_weight_analyze/0.1_0.7_0.2/so_24058544.xlsx","so_24058544")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HYPERLINK("./new_k5/query_cmdrels_weight_analyze/0.1_0.7_0.2/so_24283097.xlsx","so_24283097")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HYPERLINK("./new_k5/query_cmdrels_weight_analyze/0.1_0.7_0.2/so_26256279.xlsx","so_26256279")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HYPERLINK("./new_k5/query_cmdrels_weight_analyze/0.1_0.7_0.2/so_26331651.xlsx","so_26331651")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HYPERLINK("./new_k5/query_cmdrels_weight_analyze/0.1_0.7_0.2/so_26988262.xlsx","so_26988262")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HYPERLINK("./new_k5/query_cmdrels_weight_analyze/0.1_0.7_0.2/so_27238411.xlsx","so_27238411")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HYPERLINK("./new_k5/query_cmdrels_weight_analyze/0.1_0.7_0.2/so_27943059.xlsx","so_27943059")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HYPERLINK("./new_k5/query_cmdrels_weight_analyze/0.1_0.7_0.2/so_28869004.xlsx","so_28869004")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HYPERLINK("./new_k5/query_cmdrels_weight_analyze/0.1_0.7_0.2/so_2973624.xlsx","so_2973624")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HYPERLINK("./new_k5/query_cmdrels_weight_analyze/0.1_0.7_0.2/so_30177455.xlsx","so_30177455")</f>
        <v>so_30177455</v>
      </c>
      <c r="B262">
        <v>0</v>
      </c>
      <c r="C262">
        <v>0</v>
      </c>
      <c r="D262">
        <v>0.5</v>
      </c>
      <c r="E262">
        <v>0.5</v>
      </c>
      <c r="F262">
        <v>0.5</v>
      </c>
      <c r="G262">
        <v>0.5</v>
      </c>
    </row>
    <row r="263" spans="1:7" x14ac:dyDescent="0.15">
      <c r="A263" t="str">
        <f>HYPERLINK("./new_k5/query_cmdrels_weight_analyze/0.1_0.7_0.2/so_30251889.xlsx","so_30251889")</f>
        <v>so_30251889</v>
      </c>
      <c r="B263">
        <v>0</v>
      </c>
      <c r="C263">
        <v>1</v>
      </c>
      <c r="D263">
        <v>0.5</v>
      </c>
      <c r="E263">
        <v>1</v>
      </c>
      <c r="F263">
        <v>0.5</v>
      </c>
      <c r="G263">
        <v>1</v>
      </c>
    </row>
    <row r="264" spans="1:7" x14ac:dyDescent="0.15">
      <c r="A264" t="str">
        <f>HYPERLINK("./new_k5/query_cmdrels_weight_analyze/0.1_0.7_0.2/so_305035.xlsx","so_305035")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HYPERLINK("./new_k5/query_cmdrels_weight_analyze/0.1_0.7_0.2/so_36249744.xlsx","so_36249744")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HYPERLINK("./new_k5/query_cmdrels_weight_analyze/0.1_0.7_0.2/so_3643848.xlsx","so_3643848")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HYPERLINK("./new_k5/query_cmdrels_weight_analyze/0.1_0.7_0.2/so_3667329.xlsx","so_3667329")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HYPERLINK("./new_k5/query_cmdrels_weight_analyze/0.1_0.7_0.2/so_369758.xlsx","so_369758")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HYPERLINK("./new_k5/query_cmdrels_weight_analyze/0.1_0.7_0.2/so_3756323.xlsx","so_3756323")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HYPERLINK("./new_k5/query_cmdrels_weight_analyze/0.1_0.7_0.2/so_3767267.xlsx","so_3767267")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HYPERLINK("./new_k5/query_cmdrels_weight_analyze/0.1_0.7_0.2/so_3833578.xlsx","so_3833578")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HYPERLINK("./new_k5/query_cmdrels_weight_analyze/0.1_0.7_0.2/so_3891076.xlsx","so_3891076")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HYPERLINK("./new_k5/query_cmdrels_weight_analyze/0.1_0.7_0.2/so_3963085.xlsx","so_3963085")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HYPERLINK("./new_k5/query_cmdrels_weight_analyze/0.1_0.7_0.2/so_4325216.xlsx","so_4325216")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HYPERLINK("./new_k5/query_cmdrels_weight_analyze/0.1_0.7_0.2/so_448005.xlsx","so_448005")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HYPERLINK("./new_k5/query_cmdrels_weight_analyze/0.1_0.7_0.2/so_4921879.xlsx","so_4921879")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HYPERLINK("./new_k5/query_cmdrels_weight_analyze/0.1_0.7_0.2/so_4922943.xlsx","so_4922943")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HYPERLINK("./new_k5/query_cmdrels_weight_analyze/0.1_0.7_0.2/so_5119946.xlsx","so_5119946")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HYPERLINK("./new_k5/query_cmdrels_weight_analyze/0.1_0.7_0.2/so_5164985.xlsx","so_5164985")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HYPERLINK("./new_k5/query_cmdrels_weight_analyze/0.1_0.7_0.2/so_5306153.xlsx","so_5306153")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HYPERLINK("./new_k5/query_cmdrels_weight_analyze/0.1_0.7_0.2/so_5566310.xlsx","so_5566310")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HYPERLINK("./new_k5/query_cmdrels_weight_analyze/0.1_0.7_0.2/so_5927369.xlsx","so_5927369")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HYPERLINK("./new_k5/query_cmdrels_weight_analyze/0.1_0.7_0.2/so_5947742.xlsx","so_5947742")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HYPERLINK("./new_k5/query_cmdrels_weight_analyze/0.1_0.7_0.2/so_614795.xlsx","so_614795")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HYPERLINK("./new_k5/query_cmdrels_weight_analyze/0.1_0.7_0.2/so_6207573.xlsx","so_6207573")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HYPERLINK("./new_k5/query_cmdrels_weight_analyze/0.1_0.7_0.2/so_6283167.xlsx","so_6283167")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HYPERLINK("./new_k5/query_cmdrels_weight_analyze/0.1_0.7_0.2/so_6329505.xlsx","so_6329505")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HYPERLINK("./new_k5/query_cmdrels_weight_analyze/0.1_0.7_0.2/so_6423532.xlsx","so_6423532")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HYPERLINK("./new_k5/query_cmdrels_weight_analyze/0.1_0.7_0.2/so_669438.xlsx","so_669438")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HYPERLINK("./new_k5/query_cmdrels_weight_analyze/0.1_0.7_0.2/so_7052875.xlsx","so_7052875")</f>
        <v>so_7052875</v>
      </c>
      <c r="B290">
        <v>1</v>
      </c>
      <c r="C290">
        <v>0</v>
      </c>
      <c r="D290">
        <v>1</v>
      </c>
      <c r="E290">
        <v>0.33333333333333331</v>
      </c>
      <c r="F290">
        <v>1</v>
      </c>
      <c r="G290">
        <v>0.33333333333333331</v>
      </c>
    </row>
    <row r="291" spans="1:7" x14ac:dyDescent="0.15">
      <c r="A291" t="str">
        <f>HYPERLINK("./new_k5/query_cmdrels_weight_analyze/0.1_0.7_0.2/so_7221757.xlsx","so_7221757")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HYPERLINK("./new_k5/query_cmdrels_weight_analyze/0.1_0.7_0.2/so_750604.xlsx","so_750604")</f>
        <v>so_750604</v>
      </c>
      <c r="B292">
        <v>0</v>
      </c>
      <c r="C292">
        <v>0</v>
      </c>
      <c r="D292">
        <v>0.33333333333333331</v>
      </c>
      <c r="E292">
        <v>0</v>
      </c>
      <c r="F292">
        <v>0.33333333333333331</v>
      </c>
      <c r="G292">
        <v>0</v>
      </c>
    </row>
    <row r="293" spans="1:7" x14ac:dyDescent="0.15">
      <c r="A293" t="str">
        <f>HYPERLINK("./new_k5/query_cmdrels_weight_analyze/0.1_0.7_0.2/so_7575267.xlsx","so_7575267")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HYPERLINK("./new_k5/query_cmdrels_weight_analyze/0.1_0.7_0.2/so_7698488.xlsx","so_7698488")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HYPERLINK("./new_k5/query_cmdrels_weight_analyze/0.1_0.7_0.2/so_801095.xlsx","so_801095")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HYPERLINK("./new_k5/query_cmdrels_weight_analyze/0.1_0.7_0.2/so_8249705.xlsx","so_8249705")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HYPERLINK("./new_k5/query_cmdrels_weight_analyze/0.1_0.7_0.2/so_8423541.xlsx","so_8423541")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HYPERLINK("./new_k5/query_cmdrels_weight_analyze/0.1_0.7_0.2/so_8654051.xlsx","so_8654051")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HYPERLINK("./new_k5/query_cmdrels_weight_analyze/0.1_0.7_0.2/so_890262.xlsx","so_890262")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HYPERLINK("./new_k5/query_cmdrels_weight_analyze/0.1_0.7_0.2/so_893585.xlsx","so_893585")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HYPERLINK("./new_k5/query_cmdrels_weight_analyze/0.1_0.7_0.2/so_9223460.xlsx","so_9223460")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HYPERLINK("./new_k5/query_cmdrels_weight_analyze/0.1_0.7_0.2/so_9245638.xlsx","so_9245638")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HYPERLINK("./new_k5/query_cmdrels_weight_analyze/0.1_0.7_0.2/so_9304953.xlsx","so_9304953")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HYPERLINK("./new_k5/query_cmdrels_weight_analyze/0.1_0.7_0.2/so_9361816.xlsx","so_9361816")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HYPERLINK("./new_k5/query_cmdrels_weight_analyze/0.1_0.7_0.2/su_116617.xlsx","su_116617")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HYPERLINK("./new_k5/query_cmdrels_weight_analyze/0.1_0.7_0.2/su_120045.xlsx","su_120045")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HYPERLINK("./new_k5/query_cmdrels_weight_analyze/0.1_0.7_0.2/su_127863.xlsx","su_127863")</f>
        <v>su_127863</v>
      </c>
      <c r="B307">
        <v>0</v>
      </c>
      <c r="C307">
        <v>0</v>
      </c>
      <c r="D307">
        <v>0.5</v>
      </c>
      <c r="E307">
        <v>0</v>
      </c>
      <c r="F307">
        <v>0.5</v>
      </c>
      <c r="G307">
        <v>0.25</v>
      </c>
    </row>
    <row r="308" spans="1:7" x14ac:dyDescent="0.15">
      <c r="A308" t="str">
        <f>HYPERLINK("./new_k5/query_cmdrels_weight_analyze/0.1_0.7_0.2/su_135498.xlsx","su_135498")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HYPERLINK("./new_k5/query_cmdrels_weight_analyze/0.1_0.7_0.2/su_147027.xlsx","su_147027")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HYPERLINK("./new_k5/query_cmdrels_weight_analyze/0.1_0.7_0.2/su_151911.xlsx","su_151911")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</v>
      </c>
    </row>
    <row r="311" spans="1:7" x14ac:dyDescent="0.15">
      <c r="A311" t="str">
        <f>HYPERLINK("./new_k5/query_cmdrels_weight_analyze/0.1_0.7_0.2/su_153415.xlsx","su_153415")</f>
        <v>su_153415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</row>
    <row r="312" spans="1:7" x14ac:dyDescent="0.15">
      <c r="A312" t="str">
        <f>HYPERLINK("./new_k5/query_cmdrels_weight_analyze/0.1_0.7_0.2/su_156189.xlsx","su_156189")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HYPERLINK("./new_k5/query_cmdrels_weight_analyze/0.1_0.7_0.2/su_161531.xlsx","su_161531")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HYPERLINK("./new_k5/query_cmdrels_weight_analyze/0.1_0.7_0.2/su_204209.xlsx","su_204209")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HYPERLINK("./new_k5/query_cmdrels_weight_analyze/0.1_0.7_0.2/su_214390.xlsx","su_214390")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HYPERLINK("./new_k5/query_cmdrels_weight_analyze/0.1_0.7_0.2/su_215483.xlsx","su_215483")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HYPERLINK("./new_k5/query_cmdrels_weight_analyze/0.1_0.7_0.2/su_215504.xlsx","su_215504")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HYPERLINK("./new_k5/query_cmdrels_weight_analyze/0.1_0.7_0.2/su_227385.xlsx","su_227385")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0.25</v>
      </c>
    </row>
    <row r="319" spans="1:7" x14ac:dyDescent="0.15">
      <c r="A319" t="str">
        <f>HYPERLINK("./new_k5/query_cmdrels_weight_analyze/0.1_0.7_0.2/su_273254.xlsx","su_273254")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HYPERLINK("./new_k5/query_cmdrels_weight_analyze/0.1_0.7_0.2/su_294161.xlsx","su_294161")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HYPERLINK("./new_k5/query_cmdrels_weight_analyze/0.1_0.7_0.2/su_302396.xlsx","su_302396")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HYPERLINK("./new_k5/query_cmdrels_weight_analyze/0.1_0.7_0.2/su_303981.xlsx","su_303981")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HYPERLINK("./new_k5/query_cmdrels_weight_analyze/0.1_0.7_0.2/su_305128.xlsx","su_305128")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HYPERLINK("./new_k5/query_cmdrels_weight_analyze/0.1_0.7_0.2/su_31512.xlsx","su_31512")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HYPERLINK("./new_k5/query_cmdrels_weight_analyze/0.1_0.7_0.2/su_380520.xlsx","su_380520")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HYPERLINK("./new_k5/query_cmdrels_weight_analyze/0.1_0.7_0.2/su_38981.xlsx","su_38981")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HYPERLINK("./new_k5/query_cmdrels_weight_analyze/0.1_0.7_0.2/su_437330.xlsx","su_437330")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HYPERLINK("./new_k5/query_cmdrels_weight_analyze/0.1_0.7_0.2/su_441379.xlsx","su_441379")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HYPERLINK("./new_k5/query_cmdrels_weight_analyze/0.1_0.7_0.2/su_462788.xlsx","su_462788")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HYPERLINK("./new_k5/query_cmdrels_weight_analyze/0.1_0.7_0.2/su_626606.xlsx","su_626606")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HYPERLINK("./new_k5/query_cmdrels_weight_analyze/0.1_0.7_0.2/su_634469.xlsx","su_634469")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HYPERLINK("./new_k5/query_cmdrels_weight_analyze/0.1_0.7_0.2/su_638616.xlsx","su_638616")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HYPERLINK("./new_k5/query_cmdrels_weight_analyze/0.1_0.7_0.2/su_678113.xlsx","su_678113")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HYPERLINK("./new_k5/query_cmdrels_weight_analyze/0.1_0.7_0.2/su_686394.xlsx","su_686394")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HYPERLINK("./new_k5/query_cmdrels_weight_analyze/0.1_0.7_0.2/su_716795.xlsx","su_716795")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HYPERLINK("./new_k5/query_cmdrels_weight_analyze/0.1_0.7_0.2/su_758463.xlsx","su_758463")</f>
        <v>su_758463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</row>
    <row r="337" spans="1:7" x14ac:dyDescent="0.15">
      <c r="A337" t="str">
        <f>HYPERLINK("./new_k5/query_cmdrels_weight_analyze/0.1_0.7_0.2/su_766437.xlsx","su_766437")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HYPERLINK("./new_k5/query_cmdrels_weight_analyze/0.1_0.7_0.2/su_904001.xlsx","su_904001")</f>
        <v>su_904001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tr">
        <f>HYPERLINK("./new_k5/query_cmdrels_weight_analyze/0.1_0.7_0.2/ul_100959.xlsx","ul_100959")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HYPERLINK("./new_k5/query_cmdrels_weight_analyze/0.1_0.7_0.2/ul_101073.xlsx","ul_101073")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HYPERLINK("./new_k5/query_cmdrels_weight_analyze/0.1_0.7_0.2/ul_101237.xlsx","ul_101237")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HYPERLINK("./new_k5/query_cmdrels_weight_analyze/0.1_0.7_0.2/ul_102752.xlsx","ul_102752")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HYPERLINK("./new_k5/query_cmdrels_weight_analyze/0.1_0.7_0.2/ul_108174.xlsx","ul_108174")</f>
        <v>ul_108174</v>
      </c>
      <c r="B343">
        <v>0</v>
      </c>
      <c r="C343">
        <v>0</v>
      </c>
      <c r="D343">
        <v>0.5</v>
      </c>
      <c r="E343">
        <v>0</v>
      </c>
      <c r="F343">
        <v>0.5</v>
      </c>
      <c r="G343">
        <v>0</v>
      </c>
    </row>
    <row r="344" spans="1:7" x14ac:dyDescent="0.15">
      <c r="A344" t="str">
        <f>HYPERLINK("./new_k5/query_cmdrels_weight_analyze/0.1_0.7_0.2/ul_109536.xlsx","ul_109536")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HYPERLINK("./new_k5/query_cmdrels_weight_analyze/0.1_0.7_0.2/ul_112050.xlsx","ul_112050")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HYPERLINK("./new_k5/query_cmdrels_weight_analyze/0.1_0.7_0.2/ul_116070.xlsx","ul_116070")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HYPERLINK("./new_k5/query_cmdrels_weight_analyze/0.1_0.7_0.2/ul_11851.xlsx","ul_11851")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HYPERLINK("./new_k5/query_cmdrels_weight_analyze/0.1_0.7_0.2/ul_119126.xlsx","ul_119126")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HYPERLINK("./new_k5/query_cmdrels_weight_analyze/0.1_0.7_0.2/ul_121718.xlsx","ul_121718")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HYPERLINK("./new_k5/query_cmdrels_weight_analyze/0.1_0.7_0.2/ul_12227.xlsx","ul_12227")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HYPERLINK("./new_k5/query_cmdrels_weight_analyze/0.1_0.7_0.2/ul_12453.xlsx","ul_12453")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HYPERLINK("./new_k5/query_cmdrels_weight_analyze/0.1_0.7_0.2/ul_12535.xlsx","ul_12535")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HYPERLINK("./new_k5/query_cmdrels_weight_analyze/0.1_0.7_0.2/ul_127066.xlsx","ul_127066")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HYPERLINK("./new_k5/query_cmdrels_weight_analyze/0.1_0.7_0.2/ul_128953.xlsx","ul_128953")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HYPERLINK("./new_k5/query_cmdrels_weight_analyze/0.1_0.7_0.2/ul_134829.xlsx","ul_134829")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HYPERLINK("./new_k5/query_cmdrels_weight_analyze/0.1_0.7_0.2/ul_136371.xlsx","ul_136371")</f>
        <v>ul_136371</v>
      </c>
      <c r="B356">
        <v>0</v>
      </c>
      <c r="C356">
        <v>0</v>
      </c>
      <c r="D356">
        <v>0</v>
      </c>
      <c r="E356">
        <v>0.33333333333333331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HYPERLINK("./new_k5/query_cmdrels_weight_analyze/0.1_0.7_0.2/ul_136884.xlsx","ul_136884")</f>
        <v>ul_136884</v>
      </c>
      <c r="B357">
        <v>0</v>
      </c>
      <c r="C357">
        <v>0</v>
      </c>
      <c r="D357">
        <v>0</v>
      </c>
      <c r="E357">
        <v>0.33333333333333331</v>
      </c>
      <c r="F357">
        <v>0</v>
      </c>
      <c r="G357">
        <v>0.33333333333333331</v>
      </c>
    </row>
    <row r="358" spans="1:7" x14ac:dyDescent="0.15">
      <c r="A358" t="str">
        <f>HYPERLINK("./new_k5/query_cmdrels_weight_analyze/0.1_0.7_0.2/ul_138398.xlsx","ul_138398")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HYPERLINK("./new_k5/query_cmdrels_weight_analyze/0.1_0.7_0.2/ul_139271.xlsx","ul_139271")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HYPERLINK("./new_k5/query_cmdrels_weight_analyze/0.1_0.7_0.2/ul_140482.xlsx","ul_140482")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HYPERLINK("./new_k5/query_cmdrels_weight_analyze/0.1_0.7_0.2/ul_14191.xlsx","ul_14191")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HYPERLINK("./new_k5/query_cmdrels_weight_analyze/0.1_0.7_0.2/ul_145929.xlsx","ul_145929")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HYPERLINK("./new_k5/query_cmdrels_weight_analyze/0.1_0.7_0.2/ul_148985.xlsx","ul_148985")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HYPERLINK("./new_k5/query_cmdrels_weight_analyze/0.1_0.7_0.2/ul_15405.xlsx","ul_15405")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HYPERLINK("./new_k5/query_cmdrels_weight_analyze/0.1_0.7_0.2/ul_155551.xlsx","ul_155551")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HYPERLINK("./new_k5/query_cmdrels_weight_analyze/0.1_0.7_0.2/ul_159672.xlsx","ul_159672")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HYPERLINK("./new_k5/query_cmdrels_weight_analyze/0.1_0.7_0.2/ul_163845.xlsx","ul_163845")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HYPERLINK("./new_k5/query_cmdrels_weight_analyze/0.1_0.7_0.2/ul_16407.xlsx","ul_16407")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HYPERLINK("./new_k5/query_cmdrels_weight_analyze/0.1_0.7_0.2/ul_166558.xlsx","ul_166558")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HYPERLINK("./new_k5/query_cmdrels_weight_analyze/0.1_0.7_0.2/ul_171314.xlsx","ul_171314")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HYPERLINK("./new_k5/query_cmdrels_weight_analyze/0.1_0.7_0.2/ul_182032.xlsx","ul_182032")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HYPERLINK("./new_k5/query_cmdrels_weight_analyze/0.1_0.7_0.2/ul_19344.xlsx","ul_19344")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HYPERLINK("./new_k5/query_cmdrels_weight_analyze/0.1_0.7_0.2/ul_19369.xlsx","ul_19369")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HYPERLINK("./new_k5/query_cmdrels_weight_analyze/0.1_0.7_0.2/ul_19485.xlsx","ul_19485")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HYPERLINK("./new_k5/query_cmdrels_weight_analyze/0.1_0.7_0.2/ul_20370.xlsx","ul_20370")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HYPERLINK("./new_k5/query_cmdrels_weight_analyze/0.1_0.7_0.2/ul_211817.xlsx","ul_211817")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HYPERLINK("./new_k5/query_cmdrels_weight_analyze/0.1_0.7_0.2/ul_212925.xlsx","ul_212925")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HYPERLINK("./new_k5/query_cmdrels_weight_analyze/0.1_0.7_0.2/ul_21471.xlsx","ul_21471")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0.25</v>
      </c>
      <c r="G378">
        <v>0</v>
      </c>
    </row>
    <row r="379" spans="1:7" x14ac:dyDescent="0.15">
      <c r="A379" t="str">
        <f>HYPERLINK("./new_k5/query_cmdrels_weight_analyze/0.1_0.7_0.2/ul_22545.xlsx","ul_22545")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HYPERLINK("./new_k5/query_cmdrels_weight_analyze/0.1_0.7_0.2/ul_230481.xlsx","ul_230481")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HYPERLINK("./new_k5/query_cmdrels_weight_analyze/0.1_0.7_0.2/ul_230673.xlsx","ul_230673")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HYPERLINK("./new_k5/query_cmdrels_weight_analyze/0.1_0.7_0.2/ul_230800.xlsx","ul_230800")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HYPERLINK("./new_k5/query_cmdrels_weight_analyze/0.1_0.7_0.2/ul_232384.xlsx","ul_232384")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HYPERLINK("./new_k5/query_cmdrels_weight_analyze/0.1_0.7_0.2/ul_24441.xlsx","ul_24441")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HYPERLINK("./new_k5/query_cmdrels_weight_analyze/0.1_0.7_0.2/ul_246535.xlsx","ul_246535")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HYPERLINK("./new_k5/query_cmdrels_weight_analyze/0.1_0.7_0.2/ul_259791.xlsx","ul_259791")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HYPERLINK("./new_k5/query_cmdrels_weight_analyze/0.1_0.7_0.2/ul_273971.xlsx","ul_273971")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HYPERLINK("./new_k5/query_cmdrels_weight_analyze/0.1_0.7_0.2/ul_28553.xlsx","ul_28553")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HYPERLINK("./new_k5/query_cmdrels_weight_analyze/0.1_0.7_0.2/ul_288521.xlsx","ul_288521")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HYPERLINK("./new_k5/query_cmdrels_weight_analyze/0.1_0.7_0.2/ul_32290.xlsx","ul_32290")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HYPERLINK("./new_k5/query_cmdrels_weight_analyze/0.1_0.7_0.2/ul_328882.xlsx","ul_328882")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HYPERLINK("./new_k5/query_cmdrels_weight_analyze/0.1_0.7_0.2/ul_35131.xlsx","ul_35131")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HYPERLINK("./new_k5/query_cmdrels_weight_analyze/0.1_0.7_0.2/ul_35333.xlsx","ul_35333")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HYPERLINK("./new_k5/query_cmdrels_weight_analyze/0.1_0.7_0.2/ul_35711.xlsx","ul_35711")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HYPERLINK("./new_k5/query_cmdrels_weight_analyze/0.1_0.7_0.2/ul_3575.xlsx","ul_3575")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HYPERLINK("./new_k5/query_cmdrels_weight_analyze/0.1_0.7_0.2/ul_35832.xlsx","ul_35832")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HYPERLINK("./new_k5/query_cmdrels_weight_analyze/0.1_0.7_0.2/ul_370318.xlsx","ul_370318")</f>
        <v>ul_370318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</row>
    <row r="398" spans="1:7" x14ac:dyDescent="0.15">
      <c r="A398" t="str">
        <f>HYPERLINK("./new_k5/query_cmdrels_weight_analyze/0.1_0.7_0.2/ul_37329.xlsx","ul_37329")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HYPERLINK("./new_k5/query_cmdrels_weight_analyze/0.1_0.7_0.2/ul_38209.xlsx","ul_38209")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HYPERLINK("./new_k5/query_cmdrels_weight_analyze/0.1_0.7_0.2/ul_41246.xlsx","ul_41246")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HYPERLINK("./new_k5/query_cmdrels_weight_analyze/0.1_0.7_0.2/ul_41362.xlsx","ul_41362")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HYPERLINK("./new_k5/query_cmdrels_weight_analyze/0.1_0.7_0.2/ul_48200.xlsx","ul_48200")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HYPERLINK("./new_k5/query_cmdrels_weight_analyze/0.1_0.7_0.2/ul_50098.xlsx","ul_50098")</f>
        <v>ul_50098</v>
      </c>
      <c r="B403">
        <v>0</v>
      </c>
      <c r="C403">
        <v>0</v>
      </c>
      <c r="D403">
        <v>0.5</v>
      </c>
      <c r="E403">
        <v>0.5</v>
      </c>
      <c r="F403">
        <v>0.5</v>
      </c>
      <c r="G403">
        <v>0.5</v>
      </c>
    </row>
    <row r="404" spans="1:7" x14ac:dyDescent="0.15">
      <c r="A404" t="str">
        <f>HYPERLINK("./new_k5/query_cmdrels_weight_analyze/0.1_0.7_0.2/ul_50785.xlsx","ul_50785")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HYPERLINK("./new_k5/query_cmdrels_weight_analyze/0.1_0.7_0.2/ul_5085.xlsx","ul_5085")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HYPERLINK("./new_k5/query_cmdrels_weight_analyze/0.1_0.7_0.2/ul_53737.xlsx","ul_53737")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HYPERLINK("./new_k5/query_cmdrels_weight_analyze/0.1_0.7_0.2/ul_55125.xlsx","ul_55125")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HYPERLINK("./new_k5/query_cmdrels_weight_analyze/0.1_0.7_0.2/ul_56453.xlsx","ul_56453")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HYPERLINK("./new_k5/query_cmdrels_weight_analyze/0.1_0.7_0.2/ul_63648.xlsx","ul_63648")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HYPERLINK("./new_k5/query_cmdrels_weight_analyze/0.1_0.7_0.2/ul_6402.xlsx","ul_6402")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HYPERLINK("./new_k5/query_cmdrels_weight_analyze/0.1_0.7_0.2/ul_65106.xlsx","ul_65106")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HYPERLINK("./new_k5/query_cmdrels_weight_analyze/0.1_0.7_0.2/ul_65932.xlsx","ul_65932")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HYPERLINK("./new_k5/query_cmdrels_weight_analyze/0.1_0.7_0.2/ul_6596.xlsx","ul_6596")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HYPERLINK("./new_k5/query_cmdrels_weight_analyze/0.1_0.7_0.2/ul_67503.xlsx","ul_67503")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HYPERLINK("./new_k5/query_cmdrels_weight_analyze/0.1_0.7_0.2/ul_67592.xlsx","ul_67592")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0.25</v>
      </c>
    </row>
    <row r="416" spans="1:7" x14ac:dyDescent="0.15">
      <c r="A416" t="str">
        <f>HYPERLINK("./new_k5/query_cmdrels_weight_analyze/0.1_0.7_0.2/ul_70581.xlsx","ul_70581")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HYPERLINK("./new_k5/query_cmdrels_weight_analyze/0.1_0.7_0.2/ul_70614.xlsx","ul_70614")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HYPERLINK("./new_k5/query_cmdrels_weight_analyze/0.1_0.7_0.2/ul_71465.xlsx","ul_71465")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HYPERLINK("./new_k5/query_cmdrels_weight_analyze/0.1_0.7_0.2/ul_7226.xlsx","ul_7226")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HYPERLINK("./new_k5/query_cmdrels_weight_analyze/0.1_0.7_0.2/ul_78182.xlsx","ul_78182")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HYPERLINK("./new_k5/query_cmdrels_weight_analyze/0.1_0.7_0.2/ul_79678.xlsx","ul_79678")</f>
        <v>ul_79678</v>
      </c>
      <c r="B421">
        <v>0</v>
      </c>
      <c r="C421">
        <v>0</v>
      </c>
      <c r="D421">
        <v>0.5</v>
      </c>
      <c r="E421">
        <v>0.33333333333333331</v>
      </c>
      <c r="F421">
        <v>0.5</v>
      </c>
      <c r="G421">
        <v>0.33333333333333331</v>
      </c>
    </row>
    <row r="422" spans="1:7" x14ac:dyDescent="0.15">
      <c r="A422" t="str">
        <f>HYPERLINK("./new_k5/query_cmdrels_weight_analyze/0.1_0.7_0.2/ul_79702.xlsx","ul_79702")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HYPERLINK("./new_k5/query_cmdrels_weight_analyze/0.1_0.7_0.2/ul_83593.xlsx","ul_83593")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HYPERLINK("./new_k5/query_cmdrels_weight_analyze/0.1_0.7_0.2/ul_84381.xlsx","ul_84381")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HYPERLINK("./new_k5/query_cmdrels_weight_analyze/0.1_0.7_0.2/ul_85180.xlsx","ul_85180")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HYPERLINK("./new_k5/query_cmdrels_weight_analyze/0.1_0.7_0.2/ul_86071.xlsx","ul_86071")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HYPERLINK("./new_k5/query_cmdrels_weight_analyze/0.1_0.7_0.2/ul_86729.xlsx","ul_86729")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HYPERLINK("./new_k5/query_cmdrels_weight_analyze/0.1_0.7_0.2/ul_88824.xlsx","ul_88824")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HYPERLINK("./new_k5/query_cmdrels_weight_analyze/0.1_0.7_0.2/ul_8945.xlsx","ul_8945")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HYPERLINK("./new_k5/query_cmdrels_weight_analyze/0.1_0.7_0.2/ul_89933.xlsx","ul_89933")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HYPERLINK("./new_k5/query_cmdrels_weight_analyze/0.1_0.7_0.2/ul_91297.xlsx","ul_91297")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HYPERLINK("./new_k5/query_cmdrels_weight_analyze/0.1_0.7_0.2/ul_9252.xlsx","ul_9252")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HYPERLINK("./new_k5/query_cmdrels_weight_analyze/0.1_0.7_0.2/ul_92560.xlsx","ul_92560")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HYPERLINK("./new_k5/query_cmdrels_weight_analyze/0.1_0.7_0.2/ul_92799.xlsx","ul_92799")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HYPERLINK("./new_k5/query_cmdrels_weight_analyze/0.1_0.7_0.2/ul_93139.xlsx","ul_93139")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HYPERLINK("./new_k5/query_cmdrels_weight_analyze/0.1_0.7_0.2/ul_98461.xlsx","ul_98461")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HYPERLINK("./new_k5/query_cmdrels_weight_analyze/0.1_0.8_0.1/au_102733.xlsx","au_102733")</f>
        <v>au_102733</v>
      </c>
      <c r="B3">
        <v>1</v>
      </c>
      <c r="C3">
        <v>0</v>
      </c>
      <c r="D3">
        <v>1</v>
      </c>
      <c r="E3">
        <v>0.5</v>
      </c>
      <c r="F3">
        <v>1</v>
      </c>
      <c r="G3">
        <v>0.5</v>
      </c>
    </row>
    <row r="4" spans="1:7" x14ac:dyDescent="0.15">
      <c r="A4" t="str">
        <f>HYPERLINK("./new_k5/query_cmdrels_weight_analyze/0.1_0.8_0.1/au_1029436.xlsx","au_1029436")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HYPERLINK("./new_k5/query_cmdrels_weight_analyze/0.1_0.8_0.1/au_1029502.xlsx","au_1029502")</f>
        <v>au_1029502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15">
      <c r="A6" t="str">
        <f>HYPERLINK("./new_k5/query_cmdrels_weight_analyze/0.1_0.8_0.1/au_1029531.xlsx","au_1029531")</f>
        <v>au_1029531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</row>
    <row r="7" spans="1:7" x14ac:dyDescent="0.15">
      <c r="A7" t="str">
        <f>HYPERLINK("./new_k5/query_cmdrels_weight_analyze/0.1_0.8_0.1/au_104542.xlsx","au_104542")</f>
        <v>au_104542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15">
      <c r="A8" t="str">
        <f>HYPERLINK("./new_k5/query_cmdrels_weight_analyze/0.1_0.8_0.1/au_109070.xlsx","au_109070")</f>
        <v>au_109070</v>
      </c>
      <c r="B8">
        <v>0</v>
      </c>
      <c r="C8">
        <v>0</v>
      </c>
      <c r="D8">
        <v>0.5</v>
      </c>
      <c r="E8">
        <v>0</v>
      </c>
      <c r="F8">
        <v>0.5</v>
      </c>
      <c r="G8">
        <v>0.2</v>
      </c>
    </row>
    <row r="9" spans="1:7" x14ac:dyDescent="0.15">
      <c r="A9" t="str">
        <f>HYPERLINK("./new_k5/query_cmdrels_weight_analyze/0.1_0.8_0.1/au_109381.xlsx","au_109381")</f>
        <v>au_109381</v>
      </c>
      <c r="B9">
        <v>0</v>
      </c>
      <c r="C9">
        <v>1</v>
      </c>
      <c r="D9">
        <v>0.5</v>
      </c>
      <c r="E9">
        <v>1</v>
      </c>
      <c r="F9">
        <v>0.5</v>
      </c>
      <c r="G9">
        <v>1</v>
      </c>
    </row>
    <row r="10" spans="1:7" x14ac:dyDescent="0.15">
      <c r="A10" t="str">
        <f>HYPERLINK("./new_k5/query_cmdrels_weight_analyze/0.1_0.8_0.1/au_110477.xlsx","au_110477")</f>
        <v>au_110477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15">
      <c r="A11" t="str">
        <f>HYPERLINK("./new_k5/query_cmdrels_weight_analyze/0.1_0.8_0.1/au_111678.xlsx","au_111678")</f>
        <v>au_111678</v>
      </c>
      <c r="B11">
        <v>0</v>
      </c>
      <c r="C11">
        <v>0</v>
      </c>
      <c r="D11">
        <v>0.33333333333333331</v>
      </c>
      <c r="E11">
        <v>0.33333333333333331</v>
      </c>
      <c r="F11">
        <v>0.33333333333333331</v>
      </c>
      <c r="G11">
        <v>0.33333333333333331</v>
      </c>
    </row>
    <row r="12" spans="1:7" x14ac:dyDescent="0.15">
      <c r="A12" t="str">
        <f>HYPERLINK("./new_k5/query_cmdrels_weight_analyze/0.1_0.8_0.1/au_112512.xlsx","au_112512")</f>
        <v>au_112512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15">
      <c r="A13" t="str">
        <f>HYPERLINK("./new_k5/query_cmdrels_weight_analyze/0.1_0.8_0.1/au_115369.xlsx","au_115369")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HYPERLINK("./new_k5/query_cmdrels_weight_analyze/0.1_0.8_0.1/au_11789.xlsx","au_11789")</f>
        <v>au_11789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15">
      <c r="A15" t="str">
        <f>HYPERLINK("./new_k5/query_cmdrels_weight_analyze/0.1_0.8_0.1/au_117950.xlsx","au_117950")</f>
        <v>au_117950</v>
      </c>
      <c r="B15">
        <v>0</v>
      </c>
      <c r="C15">
        <v>0</v>
      </c>
      <c r="D15">
        <v>0.33333333333333331</v>
      </c>
      <c r="E15">
        <v>0.33333333333333331</v>
      </c>
      <c r="F15">
        <v>0.33333333333333331</v>
      </c>
      <c r="G15">
        <v>0.33333333333333331</v>
      </c>
    </row>
    <row r="16" spans="1:7" x14ac:dyDescent="0.15">
      <c r="A16" t="str">
        <f>HYPERLINK("./new_k5/query_cmdrels_weight_analyze/0.1_0.8_0.1/au_122113.xlsx","au_122113")</f>
        <v>au_122113</v>
      </c>
      <c r="B16">
        <v>1</v>
      </c>
      <c r="C16">
        <v>0</v>
      </c>
      <c r="D16">
        <v>1</v>
      </c>
      <c r="E16">
        <v>0.5</v>
      </c>
      <c r="F16">
        <v>1</v>
      </c>
      <c r="G16">
        <v>0.5</v>
      </c>
    </row>
    <row r="17" spans="1:7" x14ac:dyDescent="0.15">
      <c r="A17" t="str">
        <f>HYPERLINK("./new_k5/query_cmdrels_weight_analyze/0.1_0.8_0.1/au_123798.xlsx","au_123798")</f>
        <v>au_123798</v>
      </c>
      <c r="B17">
        <v>0</v>
      </c>
      <c r="C17">
        <v>0</v>
      </c>
      <c r="D17">
        <v>0.33333333333333331</v>
      </c>
      <c r="E17">
        <v>0.5</v>
      </c>
      <c r="F17">
        <v>0.33333333333333331</v>
      </c>
      <c r="G17">
        <v>0.5</v>
      </c>
    </row>
    <row r="18" spans="1:7" x14ac:dyDescent="0.15">
      <c r="A18" t="str">
        <f>HYPERLINK("./new_k5/query_cmdrels_weight_analyze/0.1_0.8_0.1/au_125257.xlsx","au_125257")</f>
        <v>au_125257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15">
      <c r="A19" t="str">
        <f>HYPERLINK("./new_k5/query_cmdrels_weight_analyze/0.1_0.8_0.1/au_126153.xlsx","au_126153")</f>
        <v>au_126153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15">
      <c r="A20" t="str">
        <f>HYPERLINK("./new_k5/query_cmdrels_weight_analyze/0.1_0.8_0.1/au_127326.xlsx","au_127326")</f>
        <v>au_127326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15">
      <c r="A21" t="str">
        <f>HYPERLINK("./new_k5/query_cmdrels_weight_analyze/0.1_0.8_0.1/au_128463.xlsx","au_128463")</f>
        <v>au_128463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HYPERLINK("./new_k5/query_cmdrels_weight_analyze/0.1_0.8_0.1/au_130393.xlsx","au_130393")</f>
        <v>au_130393</v>
      </c>
      <c r="B22">
        <v>0</v>
      </c>
      <c r="C22">
        <v>1</v>
      </c>
      <c r="D22">
        <v>0.5</v>
      </c>
      <c r="E22">
        <v>1</v>
      </c>
      <c r="F22">
        <v>0.5</v>
      </c>
      <c r="G22">
        <v>1</v>
      </c>
    </row>
    <row r="23" spans="1:7" x14ac:dyDescent="0.15">
      <c r="A23" t="str">
        <f>HYPERLINK("./new_k5/query_cmdrels_weight_analyze/0.1_0.8_0.1/au_131570.xlsx","au_131570")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HYPERLINK("./new_k5/query_cmdrels_weight_analyze/0.1_0.8_0.1/au_133318.xlsx","au_133318")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tr">
        <f>HYPERLINK("./new_k5/query_cmdrels_weight_analyze/0.1_0.8_0.1/au_133343.xlsx","au_133343")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</row>
    <row r="26" spans="1:7" x14ac:dyDescent="0.15">
      <c r="A26" t="str">
        <f>HYPERLINK("./new_k5/query_cmdrels_weight_analyze/0.1_0.8_0.1/au_133389.xlsx","au_133389")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HYPERLINK("./new_k5/query_cmdrels_weight_analyze/0.1_0.8_0.1/au_141277.xlsx","au_141277")</f>
        <v>au_141277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15">
      <c r="A28" t="str">
        <f>HYPERLINK("./new_k5/query_cmdrels_weight_analyze/0.1_0.8_0.1/au_143819.xlsx","au_143819")</f>
        <v>au_143819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15">
      <c r="A29" t="str">
        <f>HYPERLINK("./new_k5/query_cmdrels_weight_analyze/0.1_0.8_0.1/au_145935.xlsx","au_145935")</f>
        <v>au_145935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15">
      <c r="A30" t="str">
        <f>HYPERLINK("./new_k5/query_cmdrels_weight_analyze/0.1_0.8_0.1/au_147241.xlsx","au_147241")</f>
        <v>au_147241</v>
      </c>
      <c r="B30">
        <v>0</v>
      </c>
      <c r="C30">
        <v>0</v>
      </c>
      <c r="D30">
        <v>0.5</v>
      </c>
      <c r="E30">
        <v>0.33333333333333331</v>
      </c>
      <c r="F30">
        <v>0.5</v>
      </c>
      <c r="G30">
        <v>0.33333333333333331</v>
      </c>
    </row>
    <row r="31" spans="1:7" x14ac:dyDescent="0.15">
      <c r="A31" t="str">
        <f>HYPERLINK("./new_k5/query_cmdrels_weight_analyze/0.1_0.8_0.1/au_147800.xlsx","au_147800")</f>
        <v>au_147800</v>
      </c>
      <c r="B31">
        <v>0</v>
      </c>
      <c r="C31">
        <v>0</v>
      </c>
      <c r="D31">
        <v>0.33333333333333331</v>
      </c>
      <c r="E31">
        <v>0.33333333333333331</v>
      </c>
      <c r="F31">
        <v>0.33333333333333331</v>
      </c>
      <c r="G31">
        <v>0.33333333333333331</v>
      </c>
    </row>
    <row r="32" spans="1:7" x14ac:dyDescent="0.15">
      <c r="A32" t="str">
        <f>HYPERLINK("./new_k5/query_cmdrels_weight_analyze/0.1_0.8_0.1/au_148321.xlsx","au_148321")</f>
        <v>au_148321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15">
      <c r="A33" t="str">
        <f>HYPERLINK("./new_k5/query_cmdrels_weight_analyze/0.1_0.8_0.1/au_148638.xlsx","au_148638")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HYPERLINK("./new_k5/query_cmdrels_weight_analyze/0.1_0.8_0.1/au_151049.xlsx","au_151049")</f>
        <v>au_151049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15">
      <c r="A35" t="str">
        <f>HYPERLINK("./new_k5/query_cmdrels_weight_analyze/0.1_0.8_0.1/au_151941.xlsx","au_151941")</f>
        <v>au_151941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15">
      <c r="A36" t="str">
        <f>HYPERLINK("./new_k5/query_cmdrels_weight_analyze/0.1_0.8_0.1/au_152297.xlsx","au_152297")</f>
        <v>au_152297</v>
      </c>
      <c r="B36">
        <v>0</v>
      </c>
      <c r="C36">
        <v>0</v>
      </c>
      <c r="D36">
        <v>0.5</v>
      </c>
      <c r="E36">
        <v>0.5</v>
      </c>
      <c r="F36">
        <v>0.5</v>
      </c>
      <c r="G36">
        <v>0.5</v>
      </c>
    </row>
    <row r="37" spans="1:7" x14ac:dyDescent="0.15">
      <c r="A37" t="str">
        <f>HYPERLINK("./new_k5/query_cmdrels_weight_analyze/0.1_0.8_0.1/au_153976.xlsx","au_153976")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15">
      <c r="A38" t="str">
        <f>HYPERLINK("./new_k5/query_cmdrels_weight_analyze/0.1_0.8_0.1/au_154431.xlsx","au_154431")</f>
        <v>au_154431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</row>
    <row r="39" spans="1:7" x14ac:dyDescent="0.15">
      <c r="A39" t="str">
        <f>HYPERLINK("./new_k5/query_cmdrels_weight_analyze/0.1_0.8_0.1/au_159708.xlsx","au_159708")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15">
      <c r="A40" t="str">
        <f>HYPERLINK("./new_k5/query_cmdrels_weight_analyze/0.1_0.8_0.1/au_160869.xlsx","au_160869")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15">
      <c r="A41" t="str">
        <f>HYPERLINK("./new_k5/query_cmdrels_weight_analyze/0.1_0.8_0.1/au_161313.xlsx","au_161313")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15">
      <c r="A42" t="str">
        <f>HYPERLINK("./new_k5/query_cmdrels_weight_analyze/0.1_0.8_0.1/au_162075.xlsx","au_162075")</f>
        <v>au_162075</v>
      </c>
      <c r="B42">
        <v>1</v>
      </c>
      <c r="C42">
        <v>0</v>
      </c>
      <c r="D42">
        <v>1</v>
      </c>
      <c r="E42">
        <v>0.33333333333333331</v>
      </c>
      <c r="F42">
        <v>1</v>
      </c>
      <c r="G42">
        <v>0.33333333333333331</v>
      </c>
    </row>
    <row r="43" spans="1:7" x14ac:dyDescent="0.15">
      <c r="A43" t="str">
        <f>HYPERLINK("./new_k5/query_cmdrels_weight_analyze/0.1_0.8_0.1/au_16277.xlsx","au_16277")</f>
        <v>au_16277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x14ac:dyDescent="0.15">
      <c r="A44" t="str">
        <f>HYPERLINK("./new_k5/query_cmdrels_weight_analyze/0.1_0.8_0.1/au_163155.xlsx","au_163155")</f>
        <v>au_163155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</row>
    <row r="45" spans="1:7" x14ac:dyDescent="0.15">
      <c r="A45" t="str">
        <f>HYPERLINK("./new_k5/query_cmdrels_weight_analyze/0.1_0.8_0.1/au_164473.xlsx","au_164473")</f>
        <v>au_164473</v>
      </c>
      <c r="B45">
        <v>0</v>
      </c>
      <c r="C45">
        <v>0</v>
      </c>
      <c r="D45">
        <v>0.5</v>
      </c>
      <c r="E45">
        <v>0</v>
      </c>
      <c r="F45">
        <v>0.5</v>
      </c>
      <c r="G45">
        <v>0</v>
      </c>
    </row>
    <row r="46" spans="1:7" x14ac:dyDescent="0.15">
      <c r="A46" t="str">
        <f>HYPERLINK("./new_k5/query_cmdrels_weight_analyze/0.1_0.8_0.1/au_16584.xlsx","au_16584")</f>
        <v>au_16584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x14ac:dyDescent="0.15">
      <c r="A47" t="str">
        <f>HYPERLINK("./new_k5/query_cmdrels_weight_analyze/0.1_0.8_0.1/au_166420.xlsx","au_166420")</f>
        <v>au_166420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x14ac:dyDescent="0.15">
      <c r="A48" t="str">
        <f>HYPERLINK("./new_k5/query_cmdrels_weight_analyze/0.1_0.8_0.1/au_169473.xlsx","au_169473")</f>
        <v>au_169473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15">
      <c r="A49" t="str">
        <f>HYPERLINK("./new_k5/query_cmdrels_weight_analyze/0.1_0.8_0.1/au_169516.xlsx","au_169516")</f>
        <v>au_169516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15">
      <c r="A50" t="str">
        <f>HYPERLINK("./new_k5/query_cmdrels_weight_analyze/0.1_0.8_0.1/au_174292.xlsx","au_174292")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15">
      <c r="A51" t="str">
        <f>HYPERLINK("./new_k5/query_cmdrels_weight_analyze/0.1_0.8_0.1/au_178481.xlsx","au_178481")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15">
      <c r="A52" t="str">
        <f>HYPERLINK("./new_k5/query_cmdrels_weight_analyze/0.1_0.8_0.1/au_180925.xlsx","au_180925")</f>
        <v>au_180925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15">
      <c r="A53" t="str">
        <f>HYPERLINK("./new_k5/query_cmdrels_weight_analyze/0.1_0.8_0.1/au_187888.xlsx","au_187888")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15">
      <c r="A54" t="str">
        <f>HYPERLINK("./new_k5/query_cmdrels_weight_analyze/0.1_0.8_0.1/au_191390.xlsx","au_191390")</f>
        <v>au_191390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15">
      <c r="A55" t="str">
        <f>HYPERLINK("./new_k5/query_cmdrels_weight_analyze/0.1_0.8_0.1/au_192798.xlsx","au_192798")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HYPERLINK("./new_k5/query_cmdrels_weight_analyze/0.1_0.8_0.1/au_201775.xlsx","au_201775")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15">
      <c r="A57" t="str">
        <f>HYPERLINK("./new_k5/query_cmdrels_weight_analyze/0.1_0.8_0.1/au_204166.xlsx","au_204166")</f>
        <v>au_204166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15">
      <c r="A58" t="str">
        <f>HYPERLINK("./new_k5/query_cmdrels_weight_analyze/0.1_0.8_0.1/au_207447.xlsx","au_207447")</f>
        <v>au_207447</v>
      </c>
      <c r="B58">
        <v>1</v>
      </c>
      <c r="C58">
        <v>0</v>
      </c>
      <c r="D58">
        <v>1</v>
      </c>
      <c r="E58">
        <v>0.33333333333333331</v>
      </c>
      <c r="F58">
        <v>1</v>
      </c>
      <c r="G58">
        <v>0.33333333333333331</v>
      </c>
    </row>
    <row r="59" spans="1:7" x14ac:dyDescent="0.15">
      <c r="A59" t="str">
        <f>HYPERLINK("./new_k5/query_cmdrels_weight_analyze/0.1_0.8_0.1/au_210680.xlsx","au_210680")</f>
        <v>au_210680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15">
      <c r="A60" t="str">
        <f>HYPERLINK("./new_k5/query_cmdrels_weight_analyze/0.1_0.8_0.1/au_214246.xlsx","au_214246")</f>
        <v>au_214246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</row>
    <row r="61" spans="1:7" x14ac:dyDescent="0.15">
      <c r="A61" t="str">
        <f>HYPERLINK("./new_k5/query_cmdrels_weight_analyze/0.1_0.8_0.1/au_214643.xlsx","au_214643")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15">
      <c r="A62" t="str">
        <f>HYPERLINK("./new_k5/query_cmdrels_weight_analyze/0.1_0.8_0.1/au_2194.xlsx","au_2194")</f>
        <v>au_2194</v>
      </c>
      <c r="B62">
        <v>0</v>
      </c>
      <c r="C62">
        <v>1</v>
      </c>
      <c r="D62">
        <v>0.33333333333333331</v>
      </c>
      <c r="E62">
        <v>1</v>
      </c>
      <c r="F62">
        <v>0.33333333333333331</v>
      </c>
      <c r="G62">
        <v>1</v>
      </c>
    </row>
    <row r="63" spans="1:7" x14ac:dyDescent="0.15">
      <c r="A63" t="str">
        <f>HYPERLINK("./new_k5/query_cmdrels_weight_analyze/0.1_0.8_0.1/au_221962.xlsx","au_221962")</f>
        <v>au_221962</v>
      </c>
      <c r="B63">
        <v>0</v>
      </c>
      <c r="C63">
        <v>1</v>
      </c>
      <c r="D63">
        <v>0.33333333333333331</v>
      </c>
      <c r="E63">
        <v>1</v>
      </c>
      <c r="F63">
        <v>0.33333333333333331</v>
      </c>
      <c r="G63">
        <v>1</v>
      </c>
    </row>
    <row r="64" spans="1:7" x14ac:dyDescent="0.15">
      <c r="A64" t="str">
        <f>HYPERLINK("./new_k5/query_cmdrels_weight_analyze/0.1_0.8_0.1/au_22608.xlsx","au_22608")</f>
        <v>au_22608</v>
      </c>
      <c r="B64">
        <v>1</v>
      </c>
      <c r="C64">
        <v>0</v>
      </c>
      <c r="D64">
        <v>1</v>
      </c>
      <c r="E64">
        <v>0.5</v>
      </c>
      <c r="F64">
        <v>1</v>
      </c>
      <c r="G64">
        <v>0.5</v>
      </c>
    </row>
    <row r="65" spans="1:7" x14ac:dyDescent="0.15">
      <c r="A65" t="str">
        <f>HYPERLINK("./new_k5/query_cmdrels_weight_analyze/0.1_0.8_0.1/au_230698.xlsx","au_230698")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15">
      <c r="A66" t="str">
        <f>HYPERLINK("./new_k5/query_cmdrels_weight_analyze/0.1_0.8_0.1/au_232442.xlsx","au_232442")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15">
      <c r="A67" t="str">
        <f>HYPERLINK("./new_k5/query_cmdrels_weight_analyze/0.1_0.8_0.1/au_233378.xlsx","au_233378")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15">
      <c r="A68" t="str">
        <f>HYPERLINK("./new_k5/query_cmdrels_weight_analyze/0.1_0.8_0.1/au_24027.xlsx","au_24027")</f>
        <v>au_24027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x14ac:dyDescent="0.15">
      <c r="A69" t="str">
        <f>HYPERLINK("./new_k5/query_cmdrels_weight_analyze/0.1_0.8_0.1/au_246647.xlsx","au_246647")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15">
      <c r="A70" t="str">
        <f>HYPERLINK("./new_k5/query_cmdrels_weight_analyze/0.1_0.8_0.1/au_254424.xlsx","au_254424")</f>
        <v>au_254424</v>
      </c>
      <c r="B70">
        <v>0</v>
      </c>
      <c r="C70">
        <v>0</v>
      </c>
      <c r="D70">
        <v>0.5</v>
      </c>
      <c r="E70">
        <v>0</v>
      </c>
      <c r="F70">
        <v>0.5</v>
      </c>
      <c r="G70">
        <v>0</v>
      </c>
    </row>
    <row r="71" spans="1:7" x14ac:dyDescent="0.15">
      <c r="A71" t="str">
        <f>HYPERLINK("./new_k5/query_cmdrels_weight_analyze/0.1_0.8_0.1/au_255890.xlsx","au_255890")</f>
        <v>au_255890</v>
      </c>
      <c r="B71">
        <v>0</v>
      </c>
      <c r="C71">
        <v>0</v>
      </c>
      <c r="D71">
        <v>0.5</v>
      </c>
      <c r="E71">
        <v>0</v>
      </c>
      <c r="F71">
        <v>0.5</v>
      </c>
      <c r="G71">
        <v>0</v>
      </c>
    </row>
    <row r="72" spans="1:7" x14ac:dyDescent="0.15">
      <c r="A72" t="str">
        <f>HYPERLINK("./new_k5/query_cmdrels_weight_analyze/0.1_0.8_0.1/au_257248.xlsx","au_257248")</f>
        <v>au_257248</v>
      </c>
      <c r="B72">
        <v>0</v>
      </c>
      <c r="C72">
        <v>0</v>
      </c>
      <c r="D72">
        <v>0.5</v>
      </c>
      <c r="E72">
        <v>0</v>
      </c>
      <c r="F72">
        <v>0.5</v>
      </c>
      <c r="G72">
        <v>0.25</v>
      </c>
    </row>
    <row r="73" spans="1:7" x14ac:dyDescent="0.15">
      <c r="A73" t="str">
        <f>HYPERLINK("./new_k5/query_cmdrels_weight_analyze/0.1_0.8_0.1/au_259354.xlsx","au_259354")</f>
        <v>au_259354</v>
      </c>
      <c r="B73">
        <v>0</v>
      </c>
      <c r="C73">
        <v>1</v>
      </c>
      <c r="D73">
        <v>0.5</v>
      </c>
      <c r="E73">
        <v>1</v>
      </c>
      <c r="F73">
        <v>0.5</v>
      </c>
      <c r="G73">
        <v>1</v>
      </c>
    </row>
    <row r="74" spans="1:7" x14ac:dyDescent="0.15">
      <c r="A74" t="str">
        <f>HYPERLINK("./new_k5/query_cmdrels_weight_analyze/0.1_0.8_0.1/au_263378.xlsx","au_263378")</f>
        <v>au_263378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x14ac:dyDescent="0.15">
      <c r="A75" t="str">
        <f>HYPERLINK("./new_k5/query_cmdrels_weight_analyze/0.1_0.8_0.1/au_264215.xlsx","au_264215")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15">
      <c r="A76" t="str">
        <f>HYPERLINK("./new_k5/query_cmdrels_weight_analyze/0.1_0.8_0.1/au_265176.xlsx","au_265176")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15">
      <c r="A77" t="str">
        <f>HYPERLINK("./new_k5/query_cmdrels_weight_analyze/0.1_0.8_0.1/au_275704.xlsx","au_275704")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HYPERLINK("./new_k5/query_cmdrels_weight_analyze/0.1_0.8_0.1/au_276669.xlsx","au_276669")</f>
        <v>au_276669</v>
      </c>
      <c r="B78">
        <v>0</v>
      </c>
      <c r="C78">
        <v>1</v>
      </c>
      <c r="D78">
        <v>0.5</v>
      </c>
      <c r="E78">
        <v>1</v>
      </c>
      <c r="F78">
        <v>0.5</v>
      </c>
      <c r="G78">
        <v>1</v>
      </c>
    </row>
    <row r="79" spans="1:7" x14ac:dyDescent="0.15">
      <c r="A79" t="str">
        <f>HYPERLINK("./new_k5/query_cmdrels_weight_analyze/0.1_0.8_0.1/au_277565.xlsx","au_277565")</f>
        <v>au_277565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15">
      <c r="A80" t="str">
        <f>HYPERLINK("./new_k5/query_cmdrels_weight_analyze/0.1_0.8_0.1/au_278403.xlsx","au_278403")</f>
        <v>au_278403</v>
      </c>
      <c r="B80">
        <v>0</v>
      </c>
      <c r="C80">
        <v>0</v>
      </c>
      <c r="D80">
        <v>0.33333333333333331</v>
      </c>
      <c r="E80">
        <v>0.33333333333333331</v>
      </c>
      <c r="F80">
        <v>0.33333333333333331</v>
      </c>
      <c r="G80">
        <v>0.33333333333333331</v>
      </c>
    </row>
    <row r="81" spans="1:7" x14ac:dyDescent="0.15">
      <c r="A81" t="str">
        <f>HYPERLINK("./new_k5/query_cmdrels_weight_analyze/0.1_0.8_0.1/au_28039.xlsx","au_28039")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HYPERLINK("./new_k5/query_cmdrels_weight_analyze/0.1_0.8_0.1/au_281509.xlsx","au_281509")</f>
        <v>au_281509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15">
      <c r="A83" t="str">
        <f>HYPERLINK("./new_k5/query_cmdrels_weight_analyze/0.1_0.8_0.1/au_282806.xlsx","au_282806")</f>
        <v>au_282806</v>
      </c>
      <c r="B83">
        <v>0</v>
      </c>
      <c r="C83">
        <v>1</v>
      </c>
      <c r="D83">
        <v>0.5</v>
      </c>
      <c r="E83">
        <v>1</v>
      </c>
      <c r="F83">
        <v>0.5</v>
      </c>
      <c r="G83">
        <v>1</v>
      </c>
    </row>
    <row r="84" spans="1:7" x14ac:dyDescent="0.15">
      <c r="A84" t="str">
        <f>HYPERLINK("./new_k5/query_cmdrels_weight_analyze/0.1_0.8_0.1/au_283559.xlsx","au_283559")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15">
      <c r="A85" t="str">
        <f>HYPERLINK("./new_k5/query_cmdrels_weight_analyze/0.1_0.8_0.1/au_285539.xlsx","au_285539")</f>
        <v>au_285539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15">
      <c r="A86" t="str">
        <f>HYPERLINK("./new_k5/query_cmdrels_weight_analyze/0.1_0.8_0.1/au_287532.xlsx","au_287532")</f>
        <v>au_287532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</row>
    <row r="87" spans="1:7" x14ac:dyDescent="0.15">
      <c r="A87" t="str">
        <f>HYPERLINK("./new_k5/query_cmdrels_weight_analyze/0.1_0.8_0.1/au_294257.xlsx","au_294257")</f>
        <v>au_294257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15">
      <c r="A88" t="str">
        <f>HYPERLINK("./new_k5/query_cmdrels_weight_analyze/0.1_0.8_0.1/au_296155.xlsx","au_296155")</f>
        <v>au_296155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15">
      <c r="A89" t="str">
        <f>HYPERLINK("./new_k5/query_cmdrels_weight_analyze/0.1_0.8_0.1/au_299975.xlsx","au_299975")</f>
        <v>au_299975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</row>
    <row r="90" spans="1:7" x14ac:dyDescent="0.15">
      <c r="A90" t="str">
        <f>HYPERLINK("./new_k5/query_cmdrels_weight_analyze/0.1_0.8_0.1/au_301096.xlsx","au_301096")</f>
        <v>au_301096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15">
      <c r="A91" t="str">
        <f>HYPERLINK("./new_k5/query_cmdrels_weight_analyze/0.1_0.8_0.1/au_303593.xlsx","au_303593")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15">
      <c r="A92" t="str">
        <f>HYPERLINK("./new_k5/query_cmdrels_weight_analyze/0.1_0.8_0.1/au_303849.xlsx","au_303849")</f>
        <v>au_303849</v>
      </c>
      <c r="B92">
        <v>1</v>
      </c>
      <c r="C92">
        <v>0</v>
      </c>
      <c r="D92">
        <v>1</v>
      </c>
      <c r="E92">
        <v>0.5</v>
      </c>
      <c r="F92">
        <v>1</v>
      </c>
      <c r="G92">
        <v>0.5</v>
      </c>
    </row>
    <row r="93" spans="1:7" x14ac:dyDescent="0.15">
      <c r="A93" t="str">
        <f>HYPERLINK("./new_k5/query_cmdrels_weight_analyze/0.1_0.8_0.1/au_307541.xlsx","au_307541")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HYPERLINK("./new_k5/query_cmdrels_weight_analyze/0.1_0.8_0.1/au_307688.xlsx","au_307688")</f>
        <v>au_307688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15">
      <c r="A95" t="str">
        <f>HYPERLINK("./new_k5/query_cmdrels_weight_analyze/0.1_0.8_0.1/au_309047.xlsx","au_309047")</f>
        <v>au_309047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15">
      <c r="A96" t="str">
        <f>HYPERLINK("./new_k5/query_cmdrels_weight_analyze/0.1_0.8_0.1/au_311558.xlsx","au_311558")</f>
        <v>au_311558</v>
      </c>
      <c r="B96">
        <v>0</v>
      </c>
      <c r="C96">
        <v>1</v>
      </c>
      <c r="D96">
        <v>0.5</v>
      </c>
      <c r="E96">
        <v>1</v>
      </c>
      <c r="F96">
        <v>0.5</v>
      </c>
      <c r="G96">
        <v>1</v>
      </c>
    </row>
    <row r="97" spans="1:7" x14ac:dyDescent="0.15">
      <c r="A97" t="str">
        <f>HYPERLINK("./new_k5/query_cmdrels_weight_analyze/0.1_0.8_0.1/au_318973.xlsx","au_318973")</f>
        <v>au_318973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15">
      <c r="A98" t="str">
        <f>HYPERLINK("./new_k5/query_cmdrels_weight_analyze/0.1_0.8_0.1/au_3205.xlsx","au_3205")</f>
        <v>au_3205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15">
      <c r="A99" t="str">
        <f>HYPERLINK("./new_k5/query_cmdrels_weight_analyze/0.1_0.8_0.1/au_323131.xlsx","au_323131")</f>
        <v>au_323131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15">
      <c r="A100" t="str">
        <f>HYPERLINK("./new_k5/query_cmdrels_weight_analyze/0.1_0.8_0.1/au_323392.xlsx","au_323392")</f>
        <v>au_323392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15">
      <c r="A101" t="str">
        <f>HYPERLINK("./new_k5/query_cmdrels_weight_analyze/0.1_0.8_0.1/au_325368.xlsx","au_325368")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HYPERLINK("./new_k5/query_cmdrels_weight_analyze/0.1_0.8_0.1/au_328162.xlsx","au_328162")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15">
      <c r="A103" t="str">
        <f>HYPERLINK("./new_k5/query_cmdrels_weight_analyze/0.1_0.8_0.1/au_330148.xlsx","au_330148")</f>
        <v>au_330148</v>
      </c>
      <c r="B103">
        <v>0</v>
      </c>
      <c r="C103">
        <v>1</v>
      </c>
      <c r="D103">
        <v>0.5</v>
      </c>
      <c r="E103">
        <v>1</v>
      </c>
      <c r="F103">
        <v>0.5</v>
      </c>
      <c r="G103">
        <v>1</v>
      </c>
    </row>
    <row r="104" spans="1:7" x14ac:dyDescent="0.15">
      <c r="A104" t="str">
        <f>HYPERLINK("./new_k5/query_cmdrels_weight_analyze/0.1_0.8_0.1/au_332315.xlsx","au_332315")</f>
        <v>au_332315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15">
      <c r="A105" t="str">
        <f>HYPERLINK("./new_k5/query_cmdrels_weight_analyze/0.1_0.8_0.1/au_334081.xlsx","au_334081")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15">
      <c r="A106" t="str">
        <f>HYPERLINK("./new_k5/query_cmdrels_weight_analyze/0.1_0.8_0.1/au_34077.xlsx","au_34077")</f>
        <v>au_34077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15">
      <c r="A107" t="str">
        <f>HYPERLINK("./new_k5/query_cmdrels_weight_analyze/0.1_0.8_0.1/au_341428.xlsx","au_341428")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15">
      <c r="A108" t="str">
        <f>HYPERLINK("./new_k5/query_cmdrels_weight_analyze/0.1_0.8_0.1/au_341584.xlsx","au_341584")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15">
      <c r="A109" t="str">
        <f>HYPERLINK("./new_k5/query_cmdrels_weight_analyze/0.1_0.8_0.1/au_346864.xlsx","au_346864")</f>
        <v>au_346864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15">
      <c r="A110" t="str">
        <f>HYPERLINK("./new_k5/query_cmdrels_weight_analyze/0.1_0.8_0.1/au_351765.xlsx","au_351765")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15">
      <c r="A111" t="str">
        <f>HYPERLINK("./new_k5/query_cmdrels_weight_analyze/0.1_0.8_0.1/au_35922.xlsx","au_35922")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</row>
    <row r="112" spans="1:7" x14ac:dyDescent="0.15">
      <c r="A112" t="str">
        <f>HYPERLINK("./new_k5/query_cmdrels_weight_analyze/0.1_0.8_0.1/au_359856.xlsx","au_359856")</f>
        <v>au_359856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15">
      <c r="A113" t="str">
        <f>HYPERLINK("./new_k5/query_cmdrels_weight_analyze/0.1_0.8_0.1/au_360423.xlsx","au_360423")</f>
        <v>au_360423</v>
      </c>
      <c r="B113">
        <v>0</v>
      </c>
      <c r="C113">
        <v>0</v>
      </c>
      <c r="D113">
        <v>0</v>
      </c>
      <c r="E113">
        <v>0.5</v>
      </c>
      <c r="F113">
        <v>0</v>
      </c>
      <c r="G113">
        <v>0.5</v>
      </c>
    </row>
    <row r="114" spans="1:7" x14ac:dyDescent="0.15">
      <c r="A114" t="str">
        <f>HYPERLINK("./new_k5/query_cmdrels_weight_analyze/0.1_0.8_0.1/au_36287.xlsx","au_36287")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HYPERLINK("./new_k5/query_cmdrels_weight_analyze/0.1_0.8_0.1/au_366742.xlsx","au_366742")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15">
      <c r="A116" t="str">
        <f>HYPERLINK("./new_k5/query_cmdrels_weight_analyze/0.1_0.8_0.1/au_377937.xlsx","au_377937")</f>
        <v>au_377937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15">
      <c r="A117" t="str">
        <f>HYPERLINK("./new_k5/query_cmdrels_weight_analyze/0.1_0.8_0.1/au_383997.xlsx","au_383997")</f>
        <v>au_383997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15">
      <c r="A118" t="str">
        <f>HYPERLINK("./new_k5/query_cmdrels_weight_analyze/0.1_0.8_0.1/au_3883.xlsx","au_3883")</f>
        <v>au_3883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x14ac:dyDescent="0.15">
      <c r="A119" t="str">
        <f>HYPERLINK("./new_k5/query_cmdrels_weight_analyze/0.1_0.8_0.1/au_396883.xlsx","au_396883")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15">
      <c r="A120" t="str">
        <f>HYPERLINK("./new_k5/query_cmdrels_weight_analyze/0.1_0.8_0.1/au_39760.xlsx","au_39760")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HYPERLINK("./new_k5/query_cmdrels_weight_analyze/0.1_0.8_0.1/au_398818.xlsx","au_398818")</f>
        <v>au_398818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x14ac:dyDescent="0.15">
      <c r="A122" t="str">
        <f>HYPERLINK("./new_k5/query_cmdrels_weight_analyze/0.1_0.8_0.1/au_400807.xlsx","au_400807")</f>
        <v>au_400807</v>
      </c>
      <c r="B122">
        <v>0</v>
      </c>
      <c r="C122">
        <v>1</v>
      </c>
      <c r="D122">
        <v>0.5</v>
      </c>
      <c r="E122">
        <v>1</v>
      </c>
      <c r="F122">
        <v>0.5</v>
      </c>
      <c r="G122">
        <v>1</v>
      </c>
    </row>
    <row r="123" spans="1:7" x14ac:dyDescent="0.15">
      <c r="A123" t="str">
        <f>HYPERLINK("./new_k5/query_cmdrels_weight_analyze/0.1_0.8_0.1/au_408611.xlsx","au_408611")</f>
        <v>au_408611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15">
      <c r="A124" t="str">
        <f>HYPERLINK("./new_k5/query_cmdrels_weight_analyze/0.1_0.8_0.1/au_414737.xlsx","au_414737")</f>
        <v>au_414737</v>
      </c>
      <c r="B124">
        <v>1</v>
      </c>
      <c r="C124">
        <v>0</v>
      </c>
      <c r="D124">
        <v>1</v>
      </c>
      <c r="E124">
        <v>0.5</v>
      </c>
      <c r="F124">
        <v>1</v>
      </c>
      <c r="G124">
        <v>0.5</v>
      </c>
    </row>
    <row r="125" spans="1:7" x14ac:dyDescent="0.15">
      <c r="A125" t="str">
        <f>HYPERLINK("./new_k5/query_cmdrels_weight_analyze/0.1_0.8_0.1/au_420722.xlsx","au_420722")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15">
      <c r="A126" t="str">
        <f>HYPERLINK("./new_k5/query_cmdrels_weight_analyze/0.1_0.8_0.1/au_423942.xlsx","au_423942")</f>
        <v>au_423942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15">
      <c r="A127" t="str">
        <f>HYPERLINK("./new_k5/query_cmdrels_weight_analyze/0.1_0.8_0.1/au_430382.xlsx","au_430382")</f>
        <v>au_430382</v>
      </c>
      <c r="B127">
        <v>0</v>
      </c>
      <c r="C127">
        <v>0</v>
      </c>
      <c r="D127">
        <v>0.5</v>
      </c>
      <c r="E127">
        <v>0</v>
      </c>
      <c r="F127">
        <v>0.5</v>
      </c>
      <c r="G127">
        <v>0.2</v>
      </c>
    </row>
    <row r="128" spans="1:7" x14ac:dyDescent="0.15">
      <c r="A128" t="str">
        <f>HYPERLINK("./new_k5/query_cmdrels_weight_analyze/0.1_0.8_0.1/au_432836.xlsx","au_432836")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15">
      <c r="A129" t="str">
        <f>HYPERLINK("./new_k5/query_cmdrels_weight_analyze/0.1_0.8_0.1/au_440326.xlsx","au_440326")</f>
        <v>au_440326</v>
      </c>
      <c r="B129">
        <v>1</v>
      </c>
      <c r="C129">
        <v>0</v>
      </c>
      <c r="D129">
        <v>1</v>
      </c>
      <c r="E129">
        <v>0.5</v>
      </c>
      <c r="F129">
        <v>1</v>
      </c>
      <c r="G129">
        <v>0.5</v>
      </c>
    </row>
    <row r="130" spans="1:7" x14ac:dyDescent="0.15">
      <c r="A130" t="str">
        <f>HYPERLINK("./new_k5/query_cmdrels_weight_analyze/0.1_0.8_0.1/au_442914.xlsx","au_442914")</f>
        <v>au_442914</v>
      </c>
      <c r="B130">
        <v>1</v>
      </c>
      <c r="C130">
        <v>0</v>
      </c>
      <c r="D130">
        <v>1</v>
      </c>
      <c r="E130">
        <v>0.33333333333333331</v>
      </c>
      <c r="F130">
        <v>1</v>
      </c>
      <c r="G130">
        <v>0.33333333333333331</v>
      </c>
    </row>
    <row r="131" spans="1:7" x14ac:dyDescent="0.15">
      <c r="A131" t="str">
        <f>HYPERLINK("./new_k5/query_cmdrels_weight_analyze/0.1_0.8_0.1/au_443227.xlsx","au_443227")</f>
        <v>au_443227</v>
      </c>
      <c r="B131">
        <v>1</v>
      </c>
      <c r="C131">
        <v>0</v>
      </c>
      <c r="D131">
        <v>1</v>
      </c>
      <c r="E131">
        <v>0.33333333333333331</v>
      </c>
      <c r="F131">
        <v>1</v>
      </c>
      <c r="G131">
        <v>0.33333333333333331</v>
      </c>
    </row>
    <row r="132" spans="1:7" x14ac:dyDescent="0.15">
      <c r="A132" t="str">
        <f>HYPERLINK("./new_k5/query_cmdrels_weight_analyze/0.1_0.8_0.1/au_44534.xlsx","au_44534")</f>
        <v>au_44534</v>
      </c>
      <c r="B132">
        <v>0</v>
      </c>
      <c r="C132">
        <v>0</v>
      </c>
      <c r="D132">
        <v>0</v>
      </c>
      <c r="E132">
        <v>0.33333333333333331</v>
      </c>
      <c r="F132">
        <v>0</v>
      </c>
      <c r="G132">
        <v>0.33333333333333331</v>
      </c>
    </row>
    <row r="133" spans="1:7" x14ac:dyDescent="0.15">
      <c r="A133" t="str">
        <f>HYPERLINK("./new_k5/query_cmdrels_weight_analyze/0.1_0.8_0.1/au_451805.xlsx","au_451805")</f>
        <v>au_451805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</row>
    <row r="134" spans="1:7" x14ac:dyDescent="0.15">
      <c r="A134" t="str">
        <f>HYPERLINK("./new_k5/query_cmdrels_weight_analyze/0.1_0.8_0.1/au_464264.xlsx","au_464264")</f>
        <v>au_464264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0.25</v>
      </c>
    </row>
    <row r="135" spans="1:7" x14ac:dyDescent="0.15">
      <c r="A135" t="str">
        <f>HYPERLINK("./new_k5/query_cmdrels_weight_analyze/0.1_0.8_0.1/au_468808.xlsx","au_468808")</f>
        <v>au_468808</v>
      </c>
      <c r="B135">
        <v>1</v>
      </c>
      <c r="C135">
        <v>0</v>
      </c>
      <c r="D135">
        <v>1</v>
      </c>
      <c r="E135">
        <v>0.5</v>
      </c>
      <c r="F135">
        <v>1</v>
      </c>
      <c r="G135">
        <v>0.5</v>
      </c>
    </row>
    <row r="136" spans="1:7" x14ac:dyDescent="0.15">
      <c r="A136" t="str">
        <f>HYPERLINK("./new_k5/query_cmdrels_weight_analyze/0.1_0.8_0.1/au_469143.xlsx","au_469143")</f>
        <v>au_469143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15">
      <c r="A137" t="str">
        <f>HYPERLINK("./new_k5/query_cmdrels_weight_analyze/0.1_0.8_0.1/au_470237.xlsx","au_470237")</f>
        <v>au_470237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15">
      <c r="A138" t="str">
        <f>HYPERLINK("./new_k5/query_cmdrels_weight_analyze/0.1_0.8_0.1/au_473037.xlsx","au_473037")</f>
        <v>au_473037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x14ac:dyDescent="0.15">
      <c r="A139" t="str">
        <f>HYPERLINK("./new_k5/query_cmdrels_weight_analyze/0.1_0.8_0.1/au_48362.xlsx","au_48362")</f>
        <v>au_48362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x14ac:dyDescent="0.15">
      <c r="A140" t="str">
        <f>HYPERLINK("./new_k5/query_cmdrels_weight_analyze/0.1_0.8_0.1/au_488435.xlsx","au_488435")</f>
        <v>au_488435</v>
      </c>
      <c r="B140">
        <v>0</v>
      </c>
      <c r="C140">
        <v>0</v>
      </c>
      <c r="D140">
        <v>0.5</v>
      </c>
      <c r="E140">
        <v>0.5</v>
      </c>
      <c r="F140">
        <v>0.5</v>
      </c>
      <c r="G140">
        <v>0.5</v>
      </c>
    </row>
    <row r="141" spans="1:7" x14ac:dyDescent="0.15">
      <c r="A141" t="str">
        <f>HYPERLINK("./new_k5/query_cmdrels_weight_analyze/0.1_0.8_0.1/au_493826.xlsx","au_493826")</f>
        <v>au_493826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15">
      <c r="A142" t="str">
        <f>HYPERLINK("./new_k5/query_cmdrels_weight_analyze/0.1_0.8_0.1/au_502110.xlsx","au_502110")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HYPERLINK("./new_k5/query_cmdrels_weight_analyze/0.1_0.8_0.1/au_50344.xlsx","au_50344")</f>
        <v>au_50344</v>
      </c>
      <c r="B143">
        <v>0</v>
      </c>
      <c r="C143">
        <v>1</v>
      </c>
      <c r="D143">
        <v>0.5</v>
      </c>
      <c r="E143">
        <v>1</v>
      </c>
      <c r="F143">
        <v>0.5</v>
      </c>
      <c r="G143">
        <v>1</v>
      </c>
    </row>
    <row r="144" spans="1:7" x14ac:dyDescent="0.15">
      <c r="A144" t="str">
        <f>HYPERLINK("./new_k5/query_cmdrels_weight_analyze/0.1_0.8_0.1/au_511467.xlsx","au_511467")</f>
        <v>au_511467</v>
      </c>
      <c r="B144">
        <v>0</v>
      </c>
      <c r="C144">
        <v>1</v>
      </c>
      <c r="D144">
        <v>0.5</v>
      </c>
      <c r="E144">
        <v>1</v>
      </c>
      <c r="F144">
        <v>0.5</v>
      </c>
      <c r="G144">
        <v>1</v>
      </c>
    </row>
    <row r="145" spans="1:7" x14ac:dyDescent="0.15">
      <c r="A145" t="str">
        <f>HYPERLINK("./new_k5/query_cmdrels_weight_analyze/0.1_0.8_0.1/au_513046.xlsx","au_513046")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15">
      <c r="A146" t="str">
        <f>HYPERLINK("./new_k5/query_cmdrels_weight_analyze/0.1_0.8_0.1/au_517354.xlsx","au_517354")</f>
        <v>au_517354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x14ac:dyDescent="0.15">
      <c r="A147" t="str">
        <f>HYPERLINK("./new_k5/query_cmdrels_weight_analyze/0.1_0.8_0.1/au_522431.xlsx","au_522431")</f>
        <v>au_522431</v>
      </c>
      <c r="B147">
        <v>0</v>
      </c>
      <c r="C147">
        <v>1</v>
      </c>
      <c r="D147">
        <v>0.5</v>
      </c>
      <c r="E147">
        <v>1</v>
      </c>
      <c r="F147">
        <v>0.5</v>
      </c>
      <c r="G147">
        <v>1</v>
      </c>
    </row>
    <row r="148" spans="1:7" x14ac:dyDescent="0.15">
      <c r="A148" t="str">
        <f>HYPERLINK("./new_k5/query_cmdrels_weight_analyze/0.1_0.8_0.1/au_52773.xlsx","au_52773")</f>
        <v>au_52773</v>
      </c>
      <c r="B148">
        <v>0</v>
      </c>
      <c r="C148">
        <v>0</v>
      </c>
      <c r="D148">
        <v>0.5</v>
      </c>
      <c r="E148">
        <v>0.5</v>
      </c>
      <c r="F148">
        <v>0.5</v>
      </c>
      <c r="G148">
        <v>0.5</v>
      </c>
    </row>
    <row r="149" spans="1:7" x14ac:dyDescent="0.15">
      <c r="A149" t="str">
        <f>HYPERLINK("./new_k5/query_cmdrels_weight_analyze/0.1_0.8_0.1/au_528411.xlsx","au_528411")</f>
        <v>au_528411</v>
      </c>
      <c r="B149">
        <v>0</v>
      </c>
      <c r="C149">
        <v>0</v>
      </c>
      <c r="D149">
        <v>0</v>
      </c>
      <c r="E149">
        <v>0.33333333333333331</v>
      </c>
      <c r="F149">
        <v>0</v>
      </c>
      <c r="G149">
        <v>0.33333333333333331</v>
      </c>
    </row>
    <row r="150" spans="1:7" x14ac:dyDescent="0.15">
      <c r="A150" t="str">
        <f>HYPERLINK("./new_k5/query_cmdrels_weight_analyze/0.1_0.8_0.1/au_53263.xlsx","au_53263")</f>
        <v>au_53263</v>
      </c>
      <c r="B150">
        <v>1</v>
      </c>
      <c r="C150">
        <v>0</v>
      </c>
      <c r="D150">
        <v>1</v>
      </c>
      <c r="E150">
        <v>0.5</v>
      </c>
      <c r="F150">
        <v>1</v>
      </c>
      <c r="G150">
        <v>0.5</v>
      </c>
    </row>
    <row r="151" spans="1:7" x14ac:dyDescent="0.15">
      <c r="A151" t="str">
        <f>HYPERLINK("./new_k5/query_cmdrels_weight_analyze/0.1_0.8_0.1/au_53444.xlsx","au_53444")</f>
        <v>au_53444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0.2</v>
      </c>
    </row>
    <row r="152" spans="1:7" x14ac:dyDescent="0.15">
      <c r="A152" t="str">
        <f>HYPERLINK("./new_k5/query_cmdrels_weight_analyze/0.1_0.8_0.1/au_538208.xlsx","au_538208")</f>
        <v>au_538208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x14ac:dyDescent="0.15">
      <c r="A153" t="str">
        <f>HYPERLINK("./new_k5/query_cmdrels_weight_analyze/0.1_0.8_0.1/au_53822.xlsx","au_53822")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HYPERLINK("./new_k5/query_cmdrels_weight_analyze/0.1_0.8_0.1/au_539243.xlsx","au_539243")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15">
      <c r="A155" t="str">
        <f>HYPERLINK("./new_k5/query_cmdrels_weight_analyze/0.1_0.8_0.1/au_558280.xlsx","au_558280")</f>
        <v>au_558280</v>
      </c>
      <c r="B155">
        <v>1</v>
      </c>
      <c r="C155">
        <v>0</v>
      </c>
      <c r="D155">
        <v>1</v>
      </c>
      <c r="E155">
        <v>0.5</v>
      </c>
      <c r="F155">
        <v>1</v>
      </c>
      <c r="G155">
        <v>0.5</v>
      </c>
    </row>
    <row r="156" spans="1:7" x14ac:dyDescent="0.15">
      <c r="A156" t="str">
        <f>HYPERLINK("./new_k5/query_cmdrels_weight_analyze/0.1_0.8_0.1/au_558669.xlsx","au_558669")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HYPERLINK("./new_k5/query_cmdrels_weight_analyze/0.1_0.8_0.1/au_55868.xlsx","au_55868")</f>
        <v>au_55868</v>
      </c>
      <c r="B157">
        <v>0</v>
      </c>
      <c r="C157">
        <v>0</v>
      </c>
      <c r="D157">
        <v>0.5</v>
      </c>
      <c r="E157">
        <v>0.5</v>
      </c>
      <c r="F157">
        <v>0.5</v>
      </c>
      <c r="G157">
        <v>0.5</v>
      </c>
    </row>
    <row r="158" spans="1:7" x14ac:dyDescent="0.15">
      <c r="A158" t="str">
        <f>HYPERLINK("./new_k5/query_cmdrels_weight_analyze/0.1_0.8_0.1/au_561.xlsx","au_561")</f>
        <v>au_561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</row>
    <row r="159" spans="1:7" x14ac:dyDescent="0.15">
      <c r="A159" t="str">
        <f>HYPERLINK("./new_k5/query_cmdrels_weight_analyze/0.1_0.8_0.1/au_564567.xlsx","au_564567")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HYPERLINK("./new_k5/query_cmdrels_weight_analyze/0.1_0.8_0.1/au_57994.xlsx","au_57994")</f>
        <v>au_57994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15">
      <c r="A161" t="str">
        <f>HYPERLINK("./new_k5/query_cmdrels_weight_analyze/0.1_0.8_0.1/au_589210.xlsx","au_589210")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15">
      <c r="A162" t="str">
        <f>HYPERLINK("./new_k5/query_cmdrels_weight_analyze/0.1_0.8_0.1/au_5911.xlsx","au_5911")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HYPERLINK("./new_k5/query_cmdrels_weight_analyze/0.1_0.8_0.1/au_59356.xlsx","au_59356")</f>
        <v>au_59356</v>
      </c>
      <c r="B163">
        <v>0</v>
      </c>
      <c r="C163">
        <v>0</v>
      </c>
      <c r="D163">
        <v>0.33333333333333331</v>
      </c>
      <c r="E163">
        <v>0</v>
      </c>
      <c r="F163">
        <v>0.33333333333333331</v>
      </c>
      <c r="G163">
        <v>0</v>
      </c>
    </row>
    <row r="164" spans="1:7" x14ac:dyDescent="0.15">
      <c r="A164" t="str">
        <f>HYPERLINK("./new_k5/query_cmdrels_weight_analyze/0.1_0.8_0.1/au_609850.xlsx","au_609850")</f>
        <v>au_609850</v>
      </c>
      <c r="B164">
        <v>1</v>
      </c>
      <c r="C164">
        <v>0</v>
      </c>
      <c r="D164">
        <v>1</v>
      </c>
      <c r="E164">
        <v>0.5</v>
      </c>
      <c r="F164">
        <v>1</v>
      </c>
      <c r="G164">
        <v>0.5</v>
      </c>
    </row>
    <row r="165" spans="1:7" x14ac:dyDescent="0.15">
      <c r="A165" t="str">
        <f>HYPERLINK("./new_k5/query_cmdrels_weight_analyze/0.1_0.8_0.1/au_61408.xlsx","au_61408")</f>
        <v>au_61408</v>
      </c>
      <c r="B165">
        <v>0</v>
      </c>
      <c r="C165">
        <v>0</v>
      </c>
      <c r="D165">
        <v>0.5</v>
      </c>
      <c r="E165">
        <v>0.5</v>
      </c>
      <c r="F165">
        <v>0.5</v>
      </c>
      <c r="G165">
        <v>0.5</v>
      </c>
    </row>
    <row r="166" spans="1:7" x14ac:dyDescent="0.15">
      <c r="A166" t="str">
        <f>HYPERLINK("./new_k5/query_cmdrels_weight_analyze/0.1_0.8_0.1/au_617850.xlsx","au_617850")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15">
      <c r="A167" t="str">
        <f>HYPERLINK("./new_k5/query_cmdrels_weight_analyze/0.1_0.8_0.1/au_62073.xlsx","au_62073")</f>
        <v>au_62073</v>
      </c>
      <c r="B167">
        <v>0</v>
      </c>
      <c r="C167">
        <v>1</v>
      </c>
      <c r="D167">
        <v>0.5</v>
      </c>
      <c r="E167">
        <v>1</v>
      </c>
      <c r="F167">
        <v>0.5</v>
      </c>
      <c r="G167">
        <v>1</v>
      </c>
    </row>
    <row r="168" spans="1:7" x14ac:dyDescent="0.15">
      <c r="A168" t="str">
        <f>HYPERLINK("./new_k5/query_cmdrels_weight_analyze/0.1_0.8_0.1/au_620930.xlsx","au_620930")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15">
      <c r="A169" t="str">
        <f>HYPERLINK("./new_k5/query_cmdrels_weight_analyze/0.1_0.8_0.1/au_62492.xlsx","au_62492")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15">
      <c r="A170" t="str">
        <f>HYPERLINK("./new_k5/query_cmdrels_weight_analyze/0.1_0.8_0.1/au_626078.xlsx","au_626078")</f>
        <v>au_626078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</row>
    <row r="171" spans="1:7" x14ac:dyDescent="0.15">
      <c r="A171" t="str">
        <f>HYPERLINK("./new_k5/query_cmdrels_weight_analyze/0.1_0.8_0.1/au_636944.xlsx","au_636944")</f>
        <v>au_636944</v>
      </c>
      <c r="B171">
        <v>1</v>
      </c>
      <c r="C171">
        <v>0</v>
      </c>
      <c r="D171">
        <v>1</v>
      </c>
      <c r="E171">
        <v>0.5</v>
      </c>
      <c r="F171">
        <v>1</v>
      </c>
      <c r="G171">
        <v>0.5</v>
      </c>
    </row>
    <row r="172" spans="1:7" x14ac:dyDescent="0.15">
      <c r="A172" t="str">
        <f>HYPERLINK("./new_k5/query_cmdrels_weight_analyze/0.1_0.8_0.1/au_648603.xlsx","au_648603")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15">
      <c r="A173" t="str">
        <f>HYPERLINK("./new_k5/query_cmdrels_weight_analyze/0.1_0.8_0.1/au_65331.xlsx","au_65331")</f>
        <v>au_65331</v>
      </c>
      <c r="B173">
        <v>0</v>
      </c>
      <c r="C173">
        <v>1</v>
      </c>
      <c r="D173">
        <v>0.5</v>
      </c>
      <c r="E173">
        <v>1</v>
      </c>
      <c r="F173">
        <v>0.5</v>
      </c>
      <c r="G173">
        <v>1</v>
      </c>
    </row>
    <row r="174" spans="1:7" x14ac:dyDescent="0.15">
      <c r="A174" t="str">
        <f>HYPERLINK("./new_k5/query_cmdrels_weight_analyze/0.1_0.8_0.1/au_66000.xlsx","au_66000")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15">
      <c r="A175" t="str">
        <f>HYPERLINK("./new_k5/query_cmdrels_weight_analyze/0.1_0.8_0.1/au_660846.xlsx","au_660846")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15">
      <c r="A176" t="str">
        <f>HYPERLINK("./new_k5/query_cmdrels_weight_analyze/0.1_0.8_0.1/au_662935.xlsx","au_662935")</f>
        <v>au_662935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15">
      <c r="A177" t="str">
        <f>HYPERLINK("./new_k5/query_cmdrels_weight_analyze/0.1_0.8_0.1/au_67663.xlsx","au_67663")</f>
        <v>au_67663</v>
      </c>
      <c r="B177">
        <v>0</v>
      </c>
      <c r="C177">
        <v>1</v>
      </c>
      <c r="D177">
        <v>0.5</v>
      </c>
      <c r="E177">
        <v>1</v>
      </c>
      <c r="F177">
        <v>0.5</v>
      </c>
      <c r="G177">
        <v>1</v>
      </c>
    </row>
    <row r="178" spans="1:7" x14ac:dyDescent="0.15">
      <c r="A178" t="str">
        <f>HYPERLINK("./new_k5/query_cmdrels_weight_analyze/0.1_0.8_0.1/au_68028.xlsx","au_68028")</f>
        <v>au_68028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15">
      <c r="A179" t="str">
        <f>HYPERLINK("./new_k5/query_cmdrels_weight_analyze/0.1_0.8_0.1/au_681312.xlsx","au_681312")</f>
        <v>au_681312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15">
      <c r="A180" t="str">
        <f>HYPERLINK("./new_k5/query_cmdrels_weight_analyze/0.1_0.8_0.1/au_686239.xlsx","au_686239")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HYPERLINK("./new_k5/query_cmdrels_weight_analyze/0.1_0.8_0.1/au_68809.xlsx","au_68809")</f>
        <v>au_68809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x14ac:dyDescent="0.15">
      <c r="A182" t="str">
        <f>HYPERLINK("./new_k5/query_cmdrels_weight_analyze/0.1_0.8_0.1/au_69556.xlsx","au_69556")</f>
        <v>au_69556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</row>
    <row r="183" spans="1:7" x14ac:dyDescent="0.15">
      <c r="A183" t="str">
        <f>HYPERLINK("./new_k5/query_cmdrels_weight_analyze/0.1_0.8_0.1/au_698993.xlsx","au_698993")</f>
        <v>au_698993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</row>
    <row r="184" spans="1:7" x14ac:dyDescent="0.15">
      <c r="A184" t="str">
        <f>HYPERLINK("./new_k5/query_cmdrels_weight_analyze/0.1_0.8_0.1/au_707881.xlsx","au_707881")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15">
      <c r="A185" t="str">
        <f>HYPERLINK("./new_k5/query_cmdrels_weight_analyze/0.1_0.8_0.1/au_709594.xlsx","au_709594")</f>
        <v>au_709594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</row>
    <row r="186" spans="1:7" x14ac:dyDescent="0.15">
      <c r="A186" t="str">
        <f>HYPERLINK("./new_k5/query_cmdrels_weight_analyze/0.1_0.8_0.1/au_71309.xlsx","au_71309")</f>
        <v>au_71309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15">
      <c r="A187" t="str">
        <f>HYPERLINK("./new_k5/query_cmdrels_weight_analyze/0.1_0.8_0.1/au_7138.xlsx","au_7138")</f>
        <v>au_7138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</row>
    <row r="188" spans="1:7" x14ac:dyDescent="0.15">
      <c r="A188" t="str">
        <f>HYPERLINK("./new_k5/query_cmdrels_weight_analyze/0.1_0.8_0.1/au_72549.xlsx","au_72549")</f>
        <v>au_72549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</row>
    <row r="189" spans="1:7" x14ac:dyDescent="0.15">
      <c r="A189" t="str">
        <f>HYPERLINK("./new_k5/query_cmdrels_weight_analyze/0.1_0.8_0.1/au_740805.xlsx","au_740805")</f>
        <v>au_740805</v>
      </c>
      <c r="B189">
        <v>1</v>
      </c>
      <c r="C189">
        <v>0</v>
      </c>
      <c r="D189">
        <v>1</v>
      </c>
      <c r="E189">
        <v>0.33333333333333331</v>
      </c>
      <c r="F189">
        <v>1</v>
      </c>
      <c r="G189">
        <v>0.33333333333333331</v>
      </c>
    </row>
    <row r="190" spans="1:7" x14ac:dyDescent="0.15">
      <c r="A190" t="str">
        <f>HYPERLINK("./new_k5/query_cmdrels_weight_analyze/0.1_0.8_0.1/au_760796.xlsx","au_760796")</f>
        <v>au_760796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</row>
    <row r="191" spans="1:7" x14ac:dyDescent="0.15">
      <c r="A191" t="str">
        <f>HYPERLINK("./new_k5/query_cmdrels_weight_analyze/0.1_0.8_0.1/au_762846.xlsx","au_762846")</f>
        <v>au_762846</v>
      </c>
      <c r="B191">
        <v>1</v>
      </c>
      <c r="C191">
        <v>0</v>
      </c>
      <c r="D191">
        <v>1</v>
      </c>
      <c r="E191">
        <v>0.33333333333333331</v>
      </c>
      <c r="F191">
        <v>1</v>
      </c>
      <c r="G191">
        <v>0.33333333333333331</v>
      </c>
    </row>
    <row r="192" spans="1:7" x14ac:dyDescent="0.15">
      <c r="A192" t="str">
        <f>HYPERLINK("./new_k5/query_cmdrels_weight_analyze/0.1_0.8_0.1/au_767786.xlsx","au_767786")</f>
        <v>au_767786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</row>
    <row r="193" spans="1:7" x14ac:dyDescent="0.15">
      <c r="A193" t="str">
        <f>HYPERLINK("./new_k5/query_cmdrels_weight_analyze/0.1_0.8_0.1/au_778906.xlsx","au_778906")</f>
        <v>au_778906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 x14ac:dyDescent="0.15">
      <c r="A194" t="str">
        <f>HYPERLINK("./new_k5/query_cmdrels_weight_analyze/0.1_0.8_0.1/au_818929.xlsx","au_818929")</f>
        <v>au_818929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</row>
    <row r="195" spans="1:7" x14ac:dyDescent="0.15">
      <c r="A195" t="str">
        <f>HYPERLINK("./new_k5/query_cmdrels_weight_analyze/0.1_0.8_0.1/au_844876.xlsx","au_844876")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15">
      <c r="A196" t="str">
        <f>HYPERLINK("./new_k5/query_cmdrels_weight_analyze/0.1_0.8_0.1/au_85318.xlsx","au_85318")</f>
        <v>au_85318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x14ac:dyDescent="0.15">
      <c r="A197" t="str">
        <f>HYPERLINK("./new_k5/query_cmdrels_weight_analyze/0.1_0.8_0.1/au_854332.xlsx","au_854332")</f>
        <v>au_854332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0.25</v>
      </c>
    </row>
    <row r="198" spans="1:7" x14ac:dyDescent="0.15">
      <c r="A198" t="str">
        <f>HYPERLINK("./new_k5/query_cmdrels_weight_analyze/0.1_0.8_0.1/au_854373.xlsx","au_854373")</f>
        <v>au_854373</v>
      </c>
      <c r="B198">
        <v>1</v>
      </c>
      <c r="C198">
        <v>0</v>
      </c>
      <c r="D198">
        <v>1</v>
      </c>
      <c r="E198">
        <v>0.5</v>
      </c>
      <c r="F198">
        <v>1</v>
      </c>
      <c r="G198">
        <v>0.5</v>
      </c>
    </row>
    <row r="199" spans="1:7" x14ac:dyDescent="0.15">
      <c r="A199" t="str">
        <f>HYPERLINK("./new_k5/query_cmdrels_weight_analyze/0.1_0.8_0.1/au_86843.xlsx","au_86843")</f>
        <v>au_86843</v>
      </c>
      <c r="B199">
        <v>0</v>
      </c>
      <c r="C199">
        <v>0</v>
      </c>
      <c r="D199">
        <v>0</v>
      </c>
      <c r="E199">
        <v>0.33333333333333331</v>
      </c>
      <c r="F199">
        <v>0.2</v>
      </c>
      <c r="G199">
        <v>0.33333333333333331</v>
      </c>
    </row>
    <row r="200" spans="1:7" x14ac:dyDescent="0.15">
      <c r="A200" t="str">
        <f>HYPERLINK("./new_k5/query_cmdrels_weight_analyze/0.1_0.8_0.1/au_88108.xlsx","au_88108")</f>
        <v>au_88108</v>
      </c>
      <c r="B200">
        <v>0</v>
      </c>
      <c r="C200">
        <v>0</v>
      </c>
      <c r="D200">
        <v>0.5</v>
      </c>
      <c r="E200">
        <v>0.33333333333333331</v>
      </c>
      <c r="F200">
        <v>0.5</v>
      </c>
      <c r="G200">
        <v>0.33333333333333331</v>
      </c>
    </row>
    <row r="201" spans="1:7" x14ac:dyDescent="0.15">
      <c r="A201" t="str">
        <f>HYPERLINK("./new_k5/query_cmdrels_weight_analyze/0.1_0.8_0.1/au_90214.xlsx","au_90214")</f>
        <v>au_90214</v>
      </c>
      <c r="B201">
        <v>0</v>
      </c>
      <c r="C201">
        <v>0</v>
      </c>
      <c r="D201">
        <v>0.5</v>
      </c>
      <c r="E201">
        <v>0</v>
      </c>
      <c r="F201">
        <v>0.5</v>
      </c>
      <c r="G201">
        <v>0.25</v>
      </c>
    </row>
    <row r="202" spans="1:7" x14ac:dyDescent="0.15">
      <c r="A202" t="str">
        <f>HYPERLINK("./new_k5/query_cmdrels_weight_analyze/0.1_0.8_0.1/au_90339.xlsx","au_90339")</f>
        <v>au_90339</v>
      </c>
      <c r="B202">
        <v>0</v>
      </c>
      <c r="C202">
        <v>1</v>
      </c>
      <c r="D202">
        <v>0.33333333333333331</v>
      </c>
      <c r="E202">
        <v>1</v>
      </c>
      <c r="F202">
        <v>0.33333333333333331</v>
      </c>
      <c r="G202">
        <v>1</v>
      </c>
    </row>
    <row r="203" spans="1:7" x14ac:dyDescent="0.15">
      <c r="A203" t="str">
        <f>HYPERLINK("./new_k5/query_cmdrels_weight_analyze/0.1_0.8_0.1/au_91286.xlsx","au_91286")</f>
        <v>au_91286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0.25</v>
      </c>
    </row>
    <row r="204" spans="1:7" x14ac:dyDescent="0.15">
      <c r="A204" t="str">
        <f>HYPERLINK("./new_k5/query_cmdrels_weight_analyze/0.1_0.8_0.1/au_9135.xlsx","au_9135")</f>
        <v>au_9135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15">
      <c r="A205" t="str">
        <f>HYPERLINK("./new_k5/query_cmdrels_weight_analyze/0.1_0.8_0.1/au_935569.xlsx","au_935569")</f>
        <v>au_935569</v>
      </c>
      <c r="B205">
        <v>1</v>
      </c>
      <c r="C205">
        <v>0</v>
      </c>
      <c r="D205">
        <v>1</v>
      </c>
      <c r="E205">
        <v>0.5</v>
      </c>
      <c r="F205">
        <v>1</v>
      </c>
      <c r="G205">
        <v>0.5</v>
      </c>
    </row>
    <row r="206" spans="1:7" x14ac:dyDescent="0.15">
      <c r="A206" t="str">
        <f>HYPERLINK("./new_k5/query_cmdrels_weight_analyze/0.1_0.8_0.1/au_97936.xlsx","au_97936")</f>
        <v>au_97936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15">
      <c r="A207" t="str">
        <f>HYPERLINK("./new_k5/query_cmdrels_weight_analyze/0.1_0.8_0.1/so_10235778.xlsx","so_10235778")</f>
        <v>so_10235778</v>
      </c>
      <c r="B207">
        <v>1</v>
      </c>
      <c r="C207">
        <v>0</v>
      </c>
      <c r="D207">
        <v>1</v>
      </c>
      <c r="E207">
        <v>0.5</v>
      </c>
      <c r="F207">
        <v>1</v>
      </c>
      <c r="G207">
        <v>0.5</v>
      </c>
    </row>
    <row r="208" spans="1:7" x14ac:dyDescent="0.15">
      <c r="A208" t="str">
        <f>HYPERLINK("./new_k5/query_cmdrels_weight_analyze/0.1_0.8_0.1/so_1045910.xlsx","so_1045910")</f>
        <v>so_1045910</v>
      </c>
      <c r="B208">
        <v>1</v>
      </c>
      <c r="C208">
        <v>0</v>
      </c>
      <c r="D208">
        <v>1</v>
      </c>
      <c r="E208">
        <v>0.5</v>
      </c>
      <c r="F208">
        <v>1</v>
      </c>
      <c r="G208">
        <v>0.5</v>
      </c>
    </row>
    <row r="209" spans="1:7" x14ac:dyDescent="0.15">
      <c r="A209" t="str">
        <f>HYPERLINK("./new_k5/query_cmdrels_weight_analyze/0.1_0.8_0.1/so_10557360.xlsx","so_10557360")</f>
        <v>so_10557360</v>
      </c>
      <c r="B209">
        <v>0</v>
      </c>
      <c r="C209">
        <v>0</v>
      </c>
      <c r="D209">
        <v>0</v>
      </c>
      <c r="E209">
        <v>0.5</v>
      </c>
      <c r="F209">
        <v>0</v>
      </c>
      <c r="G209">
        <v>0.5</v>
      </c>
    </row>
    <row r="210" spans="1:7" x14ac:dyDescent="0.15">
      <c r="A210" t="str">
        <f>HYPERLINK("./new_k5/query_cmdrels_weight_analyze/0.1_0.8_0.1/so_1058047.xlsx","so_1058047")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15">
      <c r="A211" t="str">
        <f>HYPERLINK("./new_k5/query_cmdrels_weight_analyze/0.1_0.8_0.1/so_10829402.xlsx","so_10829402")</f>
        <v>so_10829402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x14ac:dyDescent="0.15">
      <c r="A212" t="str">
        <f>HYPERLINK("./new_k5/query_cmdrels_weight_analyze/0.1_0.8_0.1/so_1088098.xlsx","so_1088098")</f>
        <v>so_1088098</v>
      </c>
      <c r="B212">
        <v>0</v>
      </c>
      <c r="C212">
        <v>0</v>
      </c>
      <c r="D212">
        <v>0.5</v>
      </c>
      <c r="E212">
        <v>0.5</v>
      </c>
      <c r="F212">
        <v>0.5</v>
      </c>
      <c r="G212">
        <v>0.5</v>
      </c>
    </row>
    <row r="213" spans="1:7" x14ac:dyDescent="0.15">
      <c r="A213" t="str">
        <f>HYPERLINK("./new_k5/query_cmdrels_weight_analyze/0.1_0.8_0.1/so_10990949.xlsx","so_10990949")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15">
      <c r="A214" t="str">
        <f>HYPERLINK("./new_k5/query_cmdrels_weight_analyze/0.1_0.8_0.1/so_11211705.xlsx","so_11211705")</f>
        <v>so_11211705</v>
      </c>
      <c r="B214">
        <v>0</v>
      </c>
      <c r="C214">
        <v>1</v>
      </c>
      <c r="D214">
        <v>0</v>
      </c>
      <c r="E214">
        <v>1</v>
      </c>
      <c r="F214">
        <v>0.2</v>
      </c>
      <c r="G214">
        <v>1</v>
      </c>
    </row>
    <row r="215" spans="1:7" x14ac:dyDescent="0.15">
      <c r="A215" t="str">
        <f>HYPERLINK("./new_k5/query_cmdrels_weight_analyze/0.1_0.8_0.1/so_112932.xlsx","so_112932")</f>
        <v>so_112932</v>
      </c>
      <c r="B215">
        <v>0</v>
      </c>
      <c r="C215">
        <v>0</v>
      </c>
      <c r="D215">
        <v>0.5</v>
      </c>
      <c r="E215">
        <v>0.5</v>
      </c>
      <c r="F215">
        <v>0.5</v>
      </c>
      <c r="G215">
        <v>0.5</v>
      </c>
    </row>
    <row r="216" spans="1:7" x14ac:dyDescent="0.15">
      <c r="A216" t="str">
        <f>HYPERLINK("./new_k5/query_cmdrels_weight_analyze/0.1_0.8_0.1/so_11392189.xlsx","so_11392189")</f>
        <v>so_11392189</v>
      </c>
      <c r="B216">
        <v>0</v>
      </c>
      <c r="C216">
        <v>0</v>
      </c>
      <c r="D216">
        <v>0</v>
      </c>
      <c r="E216">
        <v>0.33333333333333331</v>
      </c>
      <c r="F216">
        <v>0</v>
      </c>
      <c r="G216">
        <v>0.33333333333333331</v>
      </c>
    </row>
    <row r="217" spans="1:7" x14ac:dyDescent="0.15">
      <c r="A217" t="str">
        <f>HYPERLINK("./new_k5/query_cmdrels_weight_analyze/0.1_0.8_0.1/so_1183183.xlsx","so_1183183")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HYPERLINK("./new_k5/query_cmdrels_weight_analyze/0.1_0.8_0.1/so_1194882.xlsx","so_1194882")</f>
        <v>so_1194882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x14ac:dyDescent="0.15">
      <c r="A219" t="str">
        <f>HYPERLINK("./new_k5/query_cmdrels_weight_analyze/0.1_0.8_0.1/so_12120935.xlsx","so_12120935")</f>
        <v>so_12120935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</row>
    <row r="220" spans="1:7" x14ac:dyDescent="0.15">
      <c r="A220" t="str">
        <f>HYPERLINK("./new_k5/query_cmdrels_weight_analyze/0.1_0.8_0.1/so_12313384.xlsx","so_12313384")</f>
        <v>so_12313384</v>
      </c>
      <c r="B220">
        <v>0</v>
      </c>
      <c r="C220">
        <v>1</v>
      </c>
      <c r="D220">
        <v>0.5</v>
      </c>
      <c r="E220">
        <v>1</v>
      </c>
      <c r="F220">
        <v>0.5</v>
      </c>
      <c r="G220">
        <v>1</v>
      </c>
    </row>
    <row r="221" spans="1:7" x14ac:dyDescent="0.15">
      <c r="A221" t="str">
        <f>HYPERLINK("./new_k5/query_cmdrels_weight_analyze/0.1_0.8_0.1/so_12392598.xlsx","so_12392598")</f>
        <v>so_12392598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15">
      <c r="A222" t="str">
        <f>HYPERLINK("./new_k5/query_cmdrels_weight_analyze/0.1_0.8_0.1/so_1241801.xlsx","so_1241801")</f>
        <v>so_1241801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HYPERLINK("./new_k5/query_cmdrels_weight_analyze/0.1_0.8_0.1/so_12522269.xlsx","so_12522269")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15">
      <c r="A224" t="str">
        <f>HYPERLINK("./new_k5/query_cmdrels_weight_analyze/0.1_0.8_0.1/so_1293907.xlsx","so_1293907")</f>
        <v>so_1293907</v>
      </c>
      <c r="B224">
        <v>0</v>
      </c>
      <c r="C224">
        <v>1</v>
      </c>
      <c r="D224">
        <v>0</v>
      </c>
      <c r="E224">
        <v>1</v>
      </c>
      <c r="F224">
        <v>0.25</v>
      </c>
      <c r="G224">
        <v>1</v>
      </c>
    </row>
    <row r="225" spans="1:7" x14ac:dyDescent="0.15">
      <c r="A225" t="str">
        <f>HYPERLINK("./new_k5/query_cmdrels_weight_analyze/0.1_0.8_0.1/so_13428910.xlsx","so_13428910")</f>
        <v>so_13428910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HYPERLINK("./new_k5/query_cmdrels_weight_analyze/0.1_0.8_0.1/so_135688.xlsx","so_135688")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HYPERLINK("./new_k5/query_cmdrels_weight_analyze/0.1_0.8_0.1/so_13778273.xlsx","so_13778273")</f>
        <v>so_13778273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</row>
    <row r="228" spans="1:7" x14ac:dyDescent="0.15">
      <c r="A228" t="str">
        <f>HYPERLINK("./new_k5/query_cmdrels_weight_analyze/0.1_0.8_0.1/so_1405611.xlsx","so_1405611")</f>
        <v>so_1405611</v>
      </c>
      <c r="B228">
        <v>1</v>
      </c>
      <c r="C228">
        <v>0</v>
      </c>
      <c r="D228">
        <v>1</v>
      </c>
      <c r="E228">
        <v>0.5</v>
      </c>
      <c r="F228">
        <v>1</v>
      </c>
      <c r="G228">
        <v>0.5</v>
      </c>
    </row>
    <row r="229" spans="1:7" x14ac:dyDescent="0.15">
      <c r="A229" t="str">
        <f>HYPERLINK("./new_k5/query_cmdrels_weight_analyze/0.1_0.8_0.1/so_14300794.xlsx","so_14300794")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15">
      <c r="A230" t="str">
        <f>HYPERLINK("./new_k5/query_cmdrels_weight_analyze/0.1_0.8_0.1/so_143791.xlsx","so_143791")</f>
        <v>so_143791</v>
      </c>
      <c r="B230">
        <v>1</v>
      </c>
      <c r="C230">
        <v>0</v>
      </c>
      <c r="D230">
        <v>1</v>
      </c>
      <c r="E230">
        <v>0.5</v>
      </c>
      <c r="F230">
        <v>1</v>
      </c>
      <c r="G230">
        <v>0.5</v>
      </c>
    </row>
    <row r="231" spans="1:7" x14ac:dyDescent="0.15">
      <c r="A231" t="str">
        <f>HYPERLINK("./new_k5/query_cmdrels_weight_analyze/0.1_0.8_0.1/so_14750650.xlsx","so_14750650")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0.2</v>
      </c>
    </row>
    <row r="232" spans="1:7" x14ac:dyDescent="0.15">
      <c r="A232" t="str">
        <f>HYPERLINK("./new_k5/query_cmdrels_weight_analyze/0.1_0.8_0.1/so_14978411.xlsx","so_14978411")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15">
      <c r="A233" t="str">
        <f>HYPERLINK("./new_k5/query_cmdrels_weight_analyze/0.1_0.8_0.1/so_15236308.xlsx","so_15236308")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15">
      <c r="A234" t="str">
        <f>HYPERLINK("./new_k5/query_cmdrels_weight_analyze/0.1_0.8_0.1/so_15286947.xlsx","so_15286947")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HYPERLINK("./new_k5/query_cmdrels_weight_analyze/0.1_0.8_0.1/so_15402770.xlsx","so_15402770")</f>
        <v>so_15402770</v>
      </c>
      <c r="B235">
        <v>0</v>
      </c>
      <c r="C235">
        <v>1</v>
      </c>
      <c r="D235">
        <v>0.5</v>
      </c>
      <c r="E235">
        <v>1</v>
      </c>
      <c r="F235">
        <v>0.5</v>
      </c>
      <c r="G235">
        <v>1</v>
      </c>
    </row>
    <row r="236" spans="1:7" x14ac:dyDescent="0.15">
      <c r="A236" t="str">
        <f>HYPERLINK("./new_k5/query_cmdrels_weight_analyze/0.1_0.8_0.1/so_1570262.xlsx","so_1570262")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0.25</v>
      </c>
    </row>
    <row r="237" spans="1:7" x14ac:dyDescent="0.15">
      <c r="A237" t="str">
        <f>HYPERLINK("./new_k5/query_cmdrels_weight_analyze/0.1_0.8_0.1/so_1583219.xlsx","so_1583219")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15">
      <c r="A238" t="str">
        <f>HYPERLINK("./new_k5/query_cmdrels_weight_analyze/0.1_0.8_0.1/so_15872543.xlsx","so_15872543")</f>
        <v>so_15872543</v>
      </c>
      <c r="B238">
        <v>0</v>
      </c>
      <c r="C238">
        <v>1</v>
      </c>
      <c r="D238">
        <v>0.5</v>
      </c>
      <c r="E238">
        <v>1</v>
      </c>
      <c r="F238">
        <v>0.5</v>
      </c>
      <c r="G238">
        <v>1</v>
      </c>
    </row>
    <row r="239" spans="1:7" x14ac:dyDescent="0.15">
      <c r="A239" t="str">
        <f>HYPERLINK("./new_k5/query_cmdrels_weight_analyze/0.1_0.8_0.1/so_16038087.xlsx","so_16038087")</f>
        <v>so_16038087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</row>
    <row r="240" spans="1:7" x14ac:dyDescent="0.15">
      <c r="A240" t="str">
        <f>HYPERLINK("./new_k5/query_cmdrels_weight_analyze/0.1_0.8_0.1/so_16212656.xlsx","so_16212656")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15">
      <c r="A241" t="str">
        <f>HYPERLINK("./new_k5/query_cmdrels_weight_analyze/0.1_0.8_0.1/so_16575419.xlsx","so_16575419")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15">
      <c r="A242" t="str">
        <f>HYPERLINK("./new_k5/query_cmdrels_weight_analyze/0.1_0.8_0.1/so_17582768.xlsx","so_17582768")</f>
        <v>so_17582768</v>
      </c>
      <c r="B242">
        <v>1</v>
      </c>
      <c r="C242">
        <v>0</v>
      </c>
      <c r="D242">
        <v>1</v>
      </c>
      <c r="E242">
        <v>0.33333333333333331</v>
      </c>
      <c r="F242">
        <v>1</v>
      </c>
      <c r="G242">
        <v>0.33333333333333331</v>
      </c>
    </row>
    <row r="243" spans="1:7" x14ac:dyDescent="0.15">
      <c r="A243" t="str">
        <f>HYPERLINK("./new_k5/query_cmdrels_weight_analyze/0.1_0.8_0.1/so_17607612.xlsx","so_17607612")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HYPERLINK("./new_k5/query_cmdrels_weight_analyze/0.1_0.8_0.1/so_17829785.xlsx","so_17829785")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15">
      <c r="A245" t="str">
        <f>HYPERLINK("./new_k5/query_cmdrels_weight_analyze/0.1_0.8_0.1/so_1839841.xlsx","so_1839841")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15">
      <c r="A246" t="str">
        <f>HYPERLINK("./new_k5/query_cmdrels_weight_analyze/0.1_0.8_0.1/so_18468716.xlsx","so_18468716")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15">
      <c r="A247" t="str">
        <f>HYPERLINK("./new_k5/query_cmdrels_weight_analyze/0.1_0.8_0.1/so_19196105.xlsx","so_19196105")</f>
        <v>so_19196105</v>
      </c>
      <c r="B247">
        <v>1</v>
      </c>
      <c r="C247">
        <v>0</v>
      </c>
      <c r="D247">
        <v>1</v>
      </c>
      <c r="E247">
        <v>0.5</v>
      </c>
      <c r="F247">
        <v>1</v>
      </c>
      <c r="G247">
        <v>0.5</v>
      </c>
    </row>
    <row r="248" spans="1:7" x14ac:dyDescent="0.15">
      <c r="A248" t="str">
        <f>HYPERLINK("./new_k5/query_cmdrels_weight_analyze/0.1_0.8_0.1/so_19482123.xlsx","so_19482123")</f>
        <v>so_19482123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7" x14ac:dyDescent="0.15">
      <c r="A249" t="str">
        <f>HYPERLINK("./new_k5/query_cmdrels_weight_analyze/0.1_0.8_0.1/so_1975849.xlsx","so_1975849")</f>
        <v>so_1975849</v>
      </c>
      <c r="B249">
        <v>0</v>
      </c>
      <c r="C249">
        <v>1</v>
      </c>
      <c r="D249">
        <v>0.5</v>
      </c>
      <c r="E249">
        <v>1</v>
      </c>
      <c r="F249">
        <v>0.5</v>
      </c>
      <c r="G249">
        <v>1</v>
      </c>
    </row>
    <row r="250" spans="1:7" x14ac:dyDescent="0.15">
      <c r="A250" t="str">
        <f>HYPERLINK("./new_k5/query_cmdrels_weight_analyze/0.1_0.8_0.1/so_212528.xlsx","so_212528")</f>
        <v>so_212528</v>
      </c>
      <c r="B250">
        <v>0</v>
      </c>
      <c r="C250">
        <v>1</v>
      </c>
      <c r="D250">
        <v>0.5</v>
      </c>
      <c r="E250">
        <v>1</v>
      </c>
      <c r="F250">
        <v>0.5</v>
      </c>
      <c r="G250">
        <v>1</v>
      </c>
    </row>
    <row r="251" spans="1:7" x14ac:dyDescent="0.15">
      <c r="A251" t="str">
        <f>HYPERLINK("./new_k5/query_cmdrels_weight_analyze/0.1_0.8_0.1/so_21620406.xlsx","so_21620406")</f>
        <v>so_21620406</v>
      </c>
      <c r="B251">
        <v>0</v>
      </c>
      <c r="C251">
        <v>0</v>
      </c>
      <c r="D251">
        <v>0.33333333333333331</v>
      </c>
      <c r="E251">
        <v>0.33333333333333331</v>
      </c>
      <c r="F251">
        <v>0.33333333333333331</v>
      </c>
      <c r="G251">
        <v>0.33333333333333331</v>
      </c>
    </row>
    <row r="252" spans="1:7" x14ac:dyDescent="0.15">
      <c r="A252" t="str">
        <f>HYPERLINK("./new_k5/query_cmdrels_weight_analyze/0.1_0.8_0.1/so_23509348.xlsx","so_23509348")</f>
        <v>so_23509348</v>
      </c>
      <c r="B252">
        <v>0</v>
      </c>
      <c r="C252">
        <v>0</v>
      </c>
      <c r="D252">
        <v>0</v>
      </c>
      <c r="E252">
        <v>0.5</v>
      </c>
      <c r="F252">
        <v>0</v>
      </c>
      <c r="G252">
        <v>0.5</v>
      </c>
    </row>
    <row r="253" spans="1:7" x14ac:dyDescent="0.15">
      <c r="A253" t="str">
        <f>HYPERLINK("./new_k5/query_cmdrels_weight_analyze/0.1_0.8_0.1/so_24058544.xlsx","so_24058544")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15">
      <c r="A254" t="str">
        <f>HYPERLINK("./new_k5/query_cmdrels_weight_analyze/0.1_0.8_0.1/so_24283097.xlsx","so_24283097")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HYPERLINK("./new_k5/query_cmdrels_weight_analyze/0.1_0.8_0.1/so_26256279.xlsx","so_26256279")</f>
        <v>so_26256279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x14ac:dyDescent="0.15">
      <c r="A256" t="str">
        <f>HYPERLINK("./new_k5/query_cmdrels_weight_analyze/0.1_0.8_0.1/so_26331651.xlsx","so_26331651")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15">
      <c r="A257" t="str">
        <f>HYPERLINK("./new_k5/query_cmdrels_weight_analyze/0.1_0.8_0.1/so_26988262.xlsx","so_26988262")</f>
        <v>so_26988262</v>
      </c>
      <c r="B257">
        <v>0</v>
      </c>
      <c r="C257">
        <v>1</v>
      </c>
      <c r="D257">
        <v>0.5</v>
      </c>
      <c r="E257">
        <v>1</v>
      </c>
      <c r="F257">
        <v>0.5</v>
      </c>
      <c r="G257">
        <v>1</v>
      </c>
    </row>
    <row r="258" spans="1:7" x14ac:dyDescent="0.15">
      <c r="A258" t="str">
        <f>HYPERLINK("./new_k5/query_cmdrels_weight_analyze/0.1_0.8_0.1/so_27238411.xlsx","so_27238411")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15">
      <c r="A259" t="str">
        <f>HYPERLINK("./new_k5/query_cmdrels_weight_analyze/0.1_0.8_0.1/so_27943059.xlsx","so_27943059")</f>
        <v>so_27943059</v>
      </c>
      <c r="B259">
        <v>0</v>
      </c>
      <c r="C259">
        <v>1</v>
      </c>
      <c r="D259">
        <v>0.5</v>
      </c>
      <c r="E259">
        <v>1</v>
      </c>
      <c r="F259">
        <v>0.5</v>
      </c>
      <c r="G259">
        <v>1</v>
      </c>
    </row>
    <row r="260" spans="1:7" x14ac:dyDescent="0.15">
      <c r="A260" t="str">
        <f>HYPERLINK("./new_k5/query_cmdrels_weight_analyze/0.1_0.8_0.1/so_28869004.xlsx","so_28869004")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15">
      <c r="A261" t="str">
        <f>HYPERLINK("./new_k5/query_cmdrels_weight_analyze/0.1_0.8_0.1/so_2973624.xlsx","so_2973624")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15">
      <c r="A262" t="str">
        <f>HYPERLINK("./new_k5/query_cmdrels_weight_analyze/0.1_0.8_0.1/so_30177455.xlsx","so_30177455")</f>
        <v>so_30177455</v>
      </c>
      <c r="B262">
        <v>0</v>
      </c>
      <c r="C262">
        <v>0</v>
      </c>
      <c r="D262">
        <v>0.5</v>
      </c>
      <c r="E262">
        <v>0.5</v>
      </c>
      <c r="F262">
        <v>0.5</v>
      </c>
      <c r="G262">
        <v>0.5</v>
      </c>
    </row>
    <row r="263" spans="1:7" x14ac:dyDescent="0.15">
      <c r="A263" t="str">
        <f>HYPERLINK("./new_k5/query_cmdrels_weight_analyze/0.1_0.8_0.1/so_30251889.xlsx","so_30251889")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15">
      <c r="A264" t="str">
        <f>HYPERLINK("./new_k5/query_cmdrels_weight_analyze/0.1_0.8_0.1/so_305035.xlsx","so_305035")</f>
        <v>so_305035</v>
      </c>
      <c r="B264">
        <v>0</v>
      </c>
      <c r="C264">
        <v>1</v>
      </c>
      <c r="D264">
        <v>0.5</v>
      </c>
      <c r="E264">
        <v>1</v>
      </c>
      <c r="F264">
        <v>0.5</v>
      </c>
      <c r="G264">
        <v>1</v>
      </c>
    </row>
    <row r="265" spans="1:7" x14ac:dyDescent="0.15">
      <c r="A265" t="str">
        <f>HYPERLINK("./new_k5/query_cmdrels_weight_analyze/0.1_0.8_0.1/so_36249744.xlsx","so_36249744")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HYPERLINK("./new_k5/query_cmdrels_weight_analyze/0.1_0.8_0.1/so_3643848.xlsx","so_3643848")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HYPERLINK("./new_k5/query_cmdrels_weight_analyze/0.1_0.8_0.1/so_3667329.xlsx","so_3667329")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15">
      <c r="A268" t="str">
        <f>HYPERLINK("./new_k5/query_cmdrels_weight_analyze/0.1_0.8_0.1/so_369758.xlsx","so_369758")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15">
      <c r="A269" t="str">
        <f>HYPERLINK("./new_k5/query_cmdrels_weight_analyze/0.1_0.8_0.1/so_3756323.xlsx","so_3756323")</f>
        <v>so_3756323</v>
      </c>
      <c r="B269">
        <v>0</v>
      </c>
      <c r="C269">
        <v>1</v>
      </c>
      <c r="D269">
        <v>0.33333333333333331</v>
      </c>
      <c r="E269">
        <v>1</v>
      </c>
      <c r="F269">
        <v>0.33333333333333331</v>
      </c>
      <c r="G269">
        <v>1</v>
      </c>
    </row>
    <row r="270" spans="1:7" x14ac:dyDescent="0.15">
      <c r="A270" t="str">
        <f>HYPERLINK("./new_k5/query_cmdrels_weight_analyze/0.1_0.8_0.1/so_3767267.xlsx","so_3767267")</f>
        <v>so_3767267</v>
      </c>
      <c r="B270">
        <v>0</v>
      </c>
      <c r="C270">
        <v>0</v>
      </c>
      <c r="D270">
        <v>0.33333333333333331</v>
      </c>
      <c r="E270">
        <v>0.5</v>
      </c>
      <c r="F270">
        <v>0.33333333333333331</v>
      </c>
      <c r="G270">
        <v>0.5</v>
      </c>
    </row>
    <row r="271" spans="1:7" x14ac:dyDescent="0.15">
      <c r="A271" t="str">
        <f>HYPERLINK("./new_k5/query_cmdrels_weight_analyze/0.1_0.8_0.1/so_3833578.xlsx","so_3833578")</f>
        <v>so_3833578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</row>
    <row r="272" spans="1:7" x14ac:dyDescent="0.15">
      <c r="A272" t="str">
        <f>HYPERLINK("./new_k5/query_cmdrels_weight_analyze/0.1_0.8_0.1/so_3891076.xlsx","so_3891076")</f>
        <v>so_3891076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</row>
    <row r="273" spans="1:7" x14ac:dyDescent="0.15">
      <c r="A273" t="str">
        <f>HYPERLINK("./new_k5/query_cmdrels_weight_analyze/0.1_0.8_0.1/so_3963085.xlsx","so_3963085")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HYPERLINK("./new_k5/query_cmdrels_weight_analyze/0.1_0.8_0.1/so_4325216.xlsx","so_4325216")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15">
      <c r="A275" t="str">
        <f>HYPERLINK("./new_k5/query_cmdrels_weight_analyze/0.1_0.8_0.1/so_448005.xlsx","so_448005")</f>
        <v>so_448005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</row>
    <row r="276" spans="1:7" x14ac:dyDescent="0.15">
      <c r="A276" t="str">
        <f>HYPERLINK("./new_k5/query_cmdrels_weight_analyze/0.1_0.8_0.1/so_4921879.xlsx","so_4921879")</f>
        <v>so_4921879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 x14ac:dyDescent="0.15">
      <c r="A277" t="str">
        <f>HYPERLINK("./new_k5/query_cmdrels_weight_analyze/0.1_0.8_0.1/so_4922943.xlsx","so_4922943")</f>
        <v>so_4922943</v>
      </c>
      <c r="B277">
        <v>1</v>
      </c>
      <c r="C277">
        <v>0</v>
      </c>
      <c r="D277">
        <v>1</v>
      </c>
      <c r="E277">
        <v>0.5</v>
      </c>
      <c r="F277">
        <v>1</v>
      </c>
      <c r="G277">
        <v>0.5</v>
      </c>
    </row>
    <row r="278" spans="1:7" x14ac:dyDescent="0.15">
      <c r="A278" t="str">
        <f>HYPERLINK("./new_k5/query_cmdrels_weight_analyze/0.1_0.8_0.1/so_5119946.xlsx","so_5119946")</f>
        <v>so_5119946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</row>
    <row r="279" spans="1:7" x14ac:dyDescent="0.15">
      <c r="A279" t="str">
        <f>HYPERLINK("./new_k5/query_cmdrels_weight_analyze/0.1_0.8_0.1/so_5164985.xlsx","so_5164985")</f>
        <v>so_5164985</v>
      </c>
      <c r="B279">
        <v>0</v>
      </c>
      <c r="C279">
        <v>0</v>
      </c>
      <c r="D279">
        <v>0</v>
      </c>
      <c r="E279">
        <v>0.5</v>
      </c>
      <c r="F279">
        <v>0</v>
      </c>
      <c r="G279">
        <v>0.5</v>
      </c>
    </row>
    <row r="280" spans="1:7" x14ac:dyDescent="0.15">
      <c r="A280" t="str">
        <f>HYPERLINK("./new_k5/query_cmdrels_weight_analyze/0.1_0.8_0.1/so_5306153.xlsx","so_5306153")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HYPERLINK("./new_k5/query_cmdrels_weight_analyze/0.1_0.8_0.1/so_5566310.xlsx","so_5566310")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15">
      <c r="A282" t="str">
        <f>HYPERLINK("./new_k5/query_cmdrels_weight_analyze/0.1_0.8_0.1/so_5927369.xlsx","so_5927369")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HYPERLINK("./new_k5/query_cmdrels_weight_analyze/0.1_0.8_0.1/so_5947742.xlsx","so_5947742")</f>
        <v>so_5947742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</row>
    <row r="284" spans="1:7" x14ac:dyDescent="0.15">
      <c r="A284" t="str">
        <f>HYPERLINK("./new_k5/query_cmdrels_weight_analyze/0.1_0.8_0.1/so_614795.xlsx","so_614795")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15">
      <c r="A285" t="str">
        <f>HYPERLINK("./new_k5/query_cmdrels_weight_analyze/0.1_0.8_0.1/so_6207573.xlsx","so_6207573")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15">
      <c r="A286" t="str">
        <f>HYPERLINK("./new_k5/query_cmdrels_weight_analyze/0.1_0.8_0.1/so_6283167.xlsx","so_6283167")</f>
        <v>so_6283167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</row>
    <row r="287" spans="1:7" x14ac:dyDescent="0.15">
      <c r="A287" t="str">
        <f>HYPERLINK("./new_k5/query_cmdrels_weight_analyze/0.1_0.8_0.1/so_6329505.xlsx","so_6329505")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15">
      <c r="A288" t="str">
        <f>HYPERLINK("./new_k5/query_cmdrels_weight_analyze/0.1_0.8_0.1/so_6423532.xlsx","so_6423532")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15">
      <c r="A289" t="str">
        <f>HYPERLINK("./new_k5/query_cmdrels_weight_analyze/0.1_0.8_0.1/so_669438.xlsx","so_669438")</f>
        <v>so_669438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15">
      <c r="A290" t="str">
        <f>HYPERLINK("./new_k5/query_cmdrels_weight_analyze/0.1_0.8_0.1/so_7052875.xlsx","so_7052875")</f>
        <v>so_7052875</v>
      </c>
      <c r="B290">
        <v>1</v>
      </c>
      <c r="C290">
        <v>0</v>
      </c>
      <c r="D290">
        <v>1</v>
      </c>
      <c r="E290">
        <v>0.33333333333333331</v>
      </c>
      <c r="F290">
        <v>1</v>
      </c>
      <c r="G290">
        <v>0.33333333333333331</v>
      </c>
    </row>
    <row r="291" spans="1:7" x14ac:dyDescent="0.15">
      <c r="A291" t="str">
        <f>HYPERLINK("./new_k5/query_cmdrels_weight_analyze/0.1_0.8_0.1/so_7221757.xlsx","so_7221757")</f>
        <v>so_7221757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</row>
    <row r="292" spans="1:7" x14ac:dyDescent="0.15">
      <c r="A292" t="str">
        <f>HYPERLINK("./new_k5/query_cmdrels_weight_analyze/0.1_0.8_0.1/so_750604.xlsx","so_750604")</f>
        <v>so_750604</v>
      </c>
      <c r="B292">
        <v>0</v>
      </c>
      <c r="C292">
        <v>0</v>
      </c>
      <c r="D292">
        <v>0.33333333333333331</v>
      </c>
      <c r="E292">
        <v>0</v>
      </c>
      <c r="F292">
        <v>0.33333333333333331</v>
      </c>
      <c r="G292">
        <v>0</v>
      </c>
    </row>
    <row r="293" spans="1:7" x14ac:dyDescent="0.15">
      <c r="A293" t="str">
        <f>HYPERLINK("./new_k5/query_cmdrels_weight_analyze/0.1_0.8_0.1/so_7575267.xlsx","so_7575267")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15">
      <c r="A294" t="str">
        <f>HYPERLINK("./new_k5/query_cmdrels_weight_analyze/0.1_0.8_0.1/so_7698488.xlsx","so_7698488")</f>
        <v>so_7698488</v>
      </c>
      <c r="B294">
        <v>0</v>
      </c>
      <c r="C294">
        <v>0</v>
      </c>
      <c r="D294">
        <v>0</v>
      </c>
      <c r="E294">
        <v>0.33333333333333331</v>
      </c>
      <c r="F294">
        <v>0</v>
      </c>
      <c r="G294">
        <v>0.33333333333333331</v>
      </c>
    </row>
    <row r="295" spans="1:7" x14ac:dyDescent="0.15">
      <c r="A295" t="str">
        <f>HYPERLINK("./new_k5/query_cmdrels_weight_analyze/0.1_0.8_0.1/so_801095.xlsx","so_801095")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15">
      <c r="A296" t="str">
        <f>HYPERLINK("./new_k5/query_cmdrels_weight_analyze/0.1_0.8_0.1/so_8249705.xlsx","so_8249705")</f>
        <v>so_8249705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</row>
    <row r="297" spans="1:7" x14ac:dyDescent="0.15">
      <c r="A297" t="str">
        <f>HYPERLINK("./new_k5/query_cmdrels_weight_analyze/0.1_0.8_0.1/so_8423541.xlsx","so_8423541")</f>
        <v>so_8423541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</row>
    <row r="298" spans="1:7" x14ac:dyDescent="0.15">
      <c r="A298" t="str">
        <f>HYPERLINK("./new_k5/query_cmdrels_weight_analyze/0.1_0.8_0.1/so_8654051.xlsx","so_8654051")</f>
        <v>so_8654051</v>
      </c>
      <c r="B298">
        <v>0</v>
      </c>
      <c r="C298">
        <v>1</v>
      </c>
      <c r="D298">
        <v>0.5</v>
      </c>
      <c r="E298">
        <v>1</v>
      </c>
      <c r="F298">
        <v>0.5</v>
      </c>
      <c r="G298">
        <v>1</v>
      </c>
    </row>
    <row r="299" spans="1:7" x14ac:dyDescent="0.15">
      <c r="A299" t="str">
        <f>HYPERLINK("./new_k5/query_cmdrels_weight_analyze/0.1_0.8_0.1/so_890262.xlsx","so_890262")</f>
        <v>so_890262</v>
      </c>
      <c r="B299">
        <v>0</v>
      </c>
      <c r="C299">
        <v>0</v>
      </c>
      <c r="D299">
        <v>0</v>
      </c>
      <c r="E299">
        <v>0.33333333333333331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HYPERLINK("./new_k5/query_cmdrels_weight_analyze/0.1_0.8_0.1/so_893585.xlsx","so_893585")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15">
      <c r="A301" t="str">
        <f>HYPERLINK("./new_k5/query_cmdrels_weight_analyze/0.1_0.8_0.1/so_9223460.xlsx","so_9223460")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15">
      <c r="A302" t="str">
        <f>HYPERLINK("./new_k5/query_cmdrels_weight_analyze/0.1_0.8_0.1/so_9245638.xlsx","so_9245638")</f>
        <v>so_9245638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</row>
    <row r="303" spans="1:7" x14ac:dyDescent="0.15">
      <c r="A303" t="str">
        <f>HYPERLINK("./new_k5/query_cmdrels_weight_analyze/0.1_0.8_0.1/so_9304953.xlsx","so_9304953")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15">
      <c r="A304" t="str">
        <f>HYPERLINK("./new_k5/query_cmdrels_weight_analyze/0.1_0.8_0.1/so_9361816.xlsx","so_9361816")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HYPERLINK("./new_k5/query_cmdrels_weight_analyze/0.1_0.8_0.1/su_116617.xlsx","su_116617")</f>
        <v>su_116617</v>
      </c>
      <c r="B305">
        <v>0</v>
      </c>
      <c r="C305">
        <v>1</v>
      </c>
      <c r="D305">
        <v>0</v>
      </c>
      <c r="E305">
        <v>1</v>
      </c>
      <c r="F305">
        <v>0.25</v>
      </c>
      <c r="G305">
        <v>1</v>
      </c>
    </row>
    <row r="306" spans="1:7" x14ac:dyDescent="0.15">
      <c r="A306" t="str">
        <f>HYPERLINK("./new_k5/query_cmdrels_weight_analyze/0.1_0.8_0.1/su_120045.xlsx","su_120045")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HYPERLINK("./new_k5/query_cmdrels_weight_analyze/0.1_0.8_0.1/su_127863.xlsx","su_127863")</f>
        <v>su_127863</v>
      </c>
      <c r="B307">
        <v>0</v>
      </c>
      <c r="C307">
        <v>0</v>
      </c>
      <c r="D307">
        <v>0.5</v>
      </c>
      <c r="E307">
        <v>0</v>
      </c>
      <c r="F307">
        <v>0.5</v>
      </c>
      <c r="G307">
        <v>0.25</v>
      </c>
    </row>
    <row r="308" spans="1:7" x14ac:dyDescent="0.15">
      <c r="A308" t="str">
        <f>HYPERLINK("./new_k5/query_cmdrels_weight_analyze/0.1_0.8_0.1/su_135498.xlsx","su_135498")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HYPERLINK("./new_k5/query_cmdrels_weight_analyze/0.1_0.8_0.1/su_147027.xlsx","su_147027")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HYPERLINK("./new_k5/query_cmdrels_weight_analyze/0.1_0.8_0.1/su_151911.xlsx","su_151911")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</v>
      </c>
    </row>
    <row r="311" spans="1:7" x14ac:dyDescent="0.15">
      <c r="A311" t="str">
        <f>HYPERLINK("./new_k5/query_cmdrels_weight_analyze/0.1_0.8_0.1/su_153415.xlsx","su_153415")</f>
        <v>su_153415</v>
      </c>
      <c r="B311">
        <v>1</v>
      </c>
      <c r="C311">
        <v>0</v>
      </c>
      <c r="D311">
        <v>1</v>
      </c>
      <c r="E311">
        <v>0.5</v>
      </c>
      <c r="F311">
        <v>1</v>
      </c>
      <c r="G311">
        <v>0.5</v>
      </c>
    </row>
    <row r="312" spans="1:7" x14ac:dyDescent="0.15">
      <c r="A312" t="str">
        <f>HYPERLINK("./new_k5/query_cmdrels_weight_analyze/0.1_0.8_0.1/su_156189.xlsx","su_156189")</f>
        <v>su_156189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</row>
    <row r="313" spans="1:7" x14ac:dyDescent="0.15">
      <c r="A313" t="str">
        <f>HYPERLINK("./new_k5/query_cmdrels_weight_analyze/0.1_0.8_0.1/su_161531.xlsx","su_161531")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15">
      <c r="A314" t="str">
        <f>HYPERLINK("./new_k5/query_cmdrels_weight_analyze/0.1_0.8_0.1/su_204209.xlsx","su_204209")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HYPERLINK("./new_k5/query_cmdrels_weight_analyze/0.1_0.8_0.1/su_214390.xlsx","su_214390")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HYPERLINK("./new_k5/query_cmdrels_weight_analyze/0.1_0.8_0.1/su_215483.xlsx","su_215483")</f>
        <v>su_215483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HYPERLINK("./new_k5/query_cmdrels_weight_analyze/0.1_0.8_0.1/su_215504.xlsx","su_215504")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15">
      <c r="A318" t="str">
        <f>HYPERLINK("./new_k5/query_cmdrels_weight_analyze/0.1_0.8_0.1/su_227385.xlsx","su_227385")</f>
        <v>su_227385</v>
      </c>
      <c r="B318">
        <v>0</v>
      </c>
      <c r="C318">
        <v>0</v>
      </c>
      <c r="D318">
        <v>0</v>
      </c>
      <c r="E318">
        <v>0.33333333333333331</v>
      </c>
      <c r="F318">
        <v>0</v>
      </c>
      <c r="G318">
        <v>0.33333333333333331</v>
      </c>
    </row>
    <row r="319" spans="1:7" x14ac:dyDescent="0.15">
      <c r="A319" t="str">
        <f>HYPERLINK("./new_k5/query_cmdrels_weight_analyze/0.1_0.8_0.1/su_273254.xlsx","su_273254")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HYPERLINK("./new_k5/query_cmdrels_weight_analyze/0.1_0.8_0.1/su_294161.xlsx","su_294161")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15">
      <c r="A321" t="str">
        <f>HYPERLINK("./new_k5/query_cmdrels_weight_analyze/0.1_0.8_0.1/su_302396.xlsx","su_302396")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15">
      <c r="A322" t="str">
        <f>HYPERLINK("./new_k5/query_cmdrels_weight_analyze/0.1_0.8_0.1/su_303981.xlsx","su_303981")</f>
        <v>su_303981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</row>
    <row r="323" spans="1:7" x14ac:dyDescent="0.15">
      <c r="A323" t="str">
        <f>HYPERLINK("./new_k5/query_cmdrels_weight_analyze/0.1_0.8_0.1/su_305128.xlsx","su_305128")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HYPERLINK("./new_k5/query_cmdrels_weight_analyze/0.1_0.8_0.1/su_31512.xlsx","su_31512")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15">
      <c r="A325" t="str">
        <f>HYPERLINK("./new_k5/query_cmdrels_weight_analyze/0.1_0.8_0.1/su_380520.xlsx","su_380520")</f>
        <v>su_380520</v>
      </c>
      <c r="B325">
        <v>1</v>
      </c>
      <c r="C325">
        <v>0</v>
      </c>
      <c r="D325">
        <v>1</v>
      </c>
      <c r="E325">
        <v>0.5</v>
      </c>
      <c r="F325">
        <v>1</v>
      </c>
      <c r="G325">
        <v>0.5</v>
      </c>
    </row>
    <row r="326" spans="1:7" x14ac:dyDescent="0.15">
      <c r="A326" t="str">
        <f>HYPERLINK("./new_k5/query_cmdrels_weight_analyze/0.1_0.8_0.1/su_38981.xlsx","su_38981")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15">
      <c r="A327" t="str">
        <f>HYPERLINK("./new_k5/query_cmdrels_weight_analyze/0.1_0.8_0.1/su_437330.xlsx","su_437330")</f>
        <v>su_437330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</row>
    <row r="328" spans="1:7" x14ac:dyDescent="0.15">
      <c r="A328" t="str">
        <f>HYPERLINK("./new_k5/query_cmdrels_weight_analyze/0.1_0.8_0.1/su_441379.xlsx","su_441379")</f>
        <v>su_441379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x14ac:dyDescent="0.15">
      <c r="A329" t="str">
        <f>HYPERLINK("./new_k5/query_cmdrels_weight_analyze/0.1_0.8_0.1/su_462788.xlsx","su_462788")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15">
      <c r="A330" t="str">
        <f>HYPERLINK("./new_k5/query_cmdrels_weight_analyze/0.1_0.8_0.1/su_626606.xlsx","su_626606")</f>
        <v>su_626606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</row>
    <row r="331" spans="1:7" x14ac:dyDescent="0.15">
      <c r="A331" t="str">
        <f>HYPERLINK("./new_k5/query_cmdrels_weight_analyze/0.1_0.8_0.1/su_634469.xlsx","su_634469")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HYPERLINK("./new_k5/query_cmdrels_weight_analyze/0.1_0.8_0.1/su_638616.xlsx","su_638616")</f>
        <v>su_638616</v>
      </c>
      <c r="B332">
        <v>0</v>
      </c>
      <c r="C332">
        <v>1</v>
      </c>
      <c r="D332">
        <v>0.5</v>
      </c>
      <c r="E332">
        <v>1</v>
      </c>
      <c r="F332">
        <v>0.5</v>
      </c>
      <c r="G332">
        <v>1</v>
      </c>
    </row>
    <row r="333" spans="1:7" x14ac:dyDescent="0.15">
      <c r="A333" t="str">
        <f>HYPERLINK("./new_k5/query_cmdrels_weight_analyze/0.1_0.8_0.1/su_678113.xlsx","su_678113")</f>
        <v>su_678113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</row>
    <row r="334" spans="1:7" x14ac:dyDescent="0.15">
      <c r="A334" t="str">
        <f>HYPERLINK("./new_k5/query_cmdrels_weight_analyze/0.1_0.8_0.1/su_686394.xlsx","su_686394")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HYPERLINK("./new_k5/query_cmdrels_weight_analyze/0.1_0.8_0.1/su_716795.xlsx","su_716795")</f>
        <v>su_716795</v>
      </c>
      <c r="B335">
        <v>1</v>
      </c>
      <c r="C335">
        <v>0</v>
      </c>
      <c r="D335">
        <v>1</v>
      </c>
      <c r="E335">
        <v>0.33333333333333331</v>
      </c>
      <c r="F335">
        <v>1</v>
      </c>
      <c r="G335">
        <v>0.33333333333333331</v>
      </c>
    </row>
    <row r="336" spans="1:7" x14ac:dyDescent="0.15">
      <c r="A336" t="str">
        <f>HYPERLINK("./new_k5/query_cmdrels_weight_analyze/0.1_0.8_0.1/su_758463.xlsx","su_758463")</f>
        <v>su_758463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</row>
    <row r="337" spans="1:7" x14ac:dyDescent="0.15">
      <c r="A337" t="str">
        <f>HYPERLINK("./new_k5/query_cmdrels_weight_analyze/0.1_0.8_0.1/su_766437.xlsx","su_766437")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0.25</v>
      </c>
      <c r="G337">
        <v>0.33333333333333331</v>
      </c>
    </row>
    <row r="338" spans="1:7" x14ac:dyDescent="0.15">
      <c r="A338" t="str">
        <f>HYPERLINK("./new_k5/query_cmdrels_weight_analyze/0.1_0.8_0.1/su_904001.xlsx","su_904001")</f>
        <v>su_904001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</row>
    <row r="339" spans="1:7" x14ac:dyDescent="0.15">
      <c r="A339" t="str">
        <f>HYPERLINK("./new_k5/query_cmdrels_weight_analyze/0.1_0.8_0.1/ul_100959.xlsx","ul_100959")</f>
        <v>ul_100959</v>
      </c>
      <c r="B339">
        <v>0</v>
      </c>
      <c r="C339">
        <v>1</v>
      </c>
      <c r="D339">
        <v>0.5</v>
      </c>
      <c r="E339">
        <v>1</v>
      </c>
      <c r="F339">
        <v>0.5</v>
      </c>
      <c r="G339">
        <v>1</v>
      </c>
    </row>
    <row r="340" spans="1:7" x14ac:dyDescent="0.15">
      <c r="A340" t="str">
        <f>HYPERLINK("./new_k5/query_cmdrels_weight_analyze/0.1_0.8_0.1/ul_101073.xlsx","ul_101073")</f>
        <v>ul_101073</v>
      </c>
      <c r="B340">
        <v>1</v>
      </c>
      <c r="C340">
        <v>0</v>
      </c>
      <c r="D340">
        <v>1</v>
      </c>
      <c r="E340">
        <v>0.33333333333333331</v>
      </c>
      <c r="F340">
        <v>1</v>
      </c>
      <c r="G340">
        <v>0.33333333333333331</v>
      </c>
    </row>
    <row r="341" spans="1:7" x14ac:dyDescent="0.15">
      <c r="A341" t="str">
        <f>HYPERLINK("./new_k5/query_cmdrels_weight_analyze/0.1_0.8_0.1/ul_101237.xlsx","ul_101237")</f>
        <v>ul_101237</v>
      </c>
      <c r="B341">
        <v>0</v>
      </c>
      <c r="C341">
        <v>1</v>
      </c>
      <c r="D341">
        <v>0.5</v>
      </c>
      <c r="E341">
        <v>1</v>
      </c>
      <c r="F341">
        <v>0.5</v>
      </c>
      <c r="G341">
        <v>1</v>
      </c>
    </row>
    <row r="342" spans="1:7" x14ac:dyDescent="0.15">
      <c r="A342" t="str">
        <f>HYPERLINK("./new_k5/query_cmdrels_weight_analyze/0.1_0.8_0.1/ul_102752.xlsx","ul_102752")</f>
        <v>ul_102752</v>
      </c>
      <c r="B342">
        <v>0</v>
      </c>
      <c r="C342">
        <v>1</v>
      </c>
      <c r="D342">
        <v>0.5</v>
      </c>
      <c r="E342">
        <v>1</v>
      </c>
      <c r="F342">
        <v>0.5</v>
      </c>
      <c r="G342">
        <v>1</v>
      </c>
    </row>
    <row r="343" spans="1:7" x14ac:dyDescent="0.15">
      <c r="A343" t="str">
        <f>HYPERLINK("./new_k5/query_cmdrels_weight_analyze/0.1_0.8_0.1/ul_108174.xlsx","ul_108174")</f>
        <v>ul_108174</v>
      </c>
      <c r="B343">
        <v>0</v>
      </c>
      <c r="C343">
        <v>0</v>
      </c>
      <c r="D343">
        <v>0.5</v>
      </c>
      <c r="E343">
        <v>0</v>
      </c>
      <c r="F343">
        <v>0.5</v>
      </c>
      <c r="G343">
        <v>0</v>
      </c>
    </row>
    <row r="344" spans="1:7" x14ac:dyDescent="0.15">
      <c r="A344" t="str">
        <f>HYPERLINK("./new_k5/query_cmdrels_weight_analyze/0.1_0.8_0.1/ul_109536.xlsx","ul_109536")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HYPERLINK("./new_k5/query_cmdrels_weight_analyze/0.1_0.8_0.1/ul_112050.xlsx","ul_112050")</f>
        <v>ul_112050</v>
      </c>
      <c r="B345">
        <v>0</v>
      </c>
      <c r="C345">
        <v>1</v>
      </c>
      <c r="D345">
        <v>0.5</v>
      </c>
      <c r="E345">
        <v>1</v>
      </c>
      <c r="F345">
        <v>0.5</v>
      </c>
      <c r="G345">
        <v>1</v>
      </c>
    </row>
    <row r="346" spans="1:7" x14ac:dyDescent="0.15">
      <c r="A346" t="str">
        <f>HYPERLINK("./new_k5/query_cmdrels_weight_analyze/0.1_0.8_0.1/ul_116070.xlsx","ul_116070")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15">
      <c r="A347" t="str">
        <f>HYPERLINK("./new_k5/query_cmdrels_weight_analyze/0.1_0.8_0.1/ul_11851.xlsx","ul_11851")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15">
      <c r="A348" t="str">
        <f>HYPERLINK("./new_k5/query_cmdrels_weight_analyze/0.1_0.8_0.1/ul_119126.xlsx","ul_119126")</f>
        <v>ul_119126</v>
      </c>
      <c r="B348">
        <v>0</v>
      </c>
      <c r="C348">
        <v>1</v>
      </c>
      <c r="D348">
        <v>0.5</v>
      </c>
      <c r="E348">
        <v>1</v>
      </c>
      <c r="F348">
        <v>0.5</v>
      </c>
      <c r="G348">
        <v>1</v>
      </c>
    </row>
    <row r="349" spans="1:7" x14ac:dyDescent="0.15">
      <c r="A349" t="str">
        <f>HYPERLINK("./new_k5/query_cmdrels_weight_analyze/0.1_0.8_0.1/ul_121718.xlsx","ul_121718")</f>
        <v>ul_121718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</row>
    <row r="350" spans="1:7" x14ac:dyDescent="0.15">
      <c r="A350" t="str">
        <f>HYPERLINK("./new_k5/query_cmdrels_weight_analyze/0.1_0.8_0.1/ul_12227.xlsx","ul_12227")</f>
        <v>ul_12227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15">
      <c r="A351" t="str">
        <f>HYPERLINK("./new_k5/query_cmdrels_weight_analyze/0.1_0.8_0.1/ul_12453.xlsx","ul_12453")</f>
        <v>ul_12453</v>
      </c>
      <c r="B351">
        <v>0</v>
      </c>
      <c r="C351">
        <v>1</v>
      </c>
      <c r="D351">
        <v>0.5</v>
      </c>
      <c r="E351">
        <v>1</v>
      </c>
      <c r="F351">
        <v>0.5</v>
      </c>
      <c r="G351">
        <v>1</v>
      </c>
    </row>
    <row r="352" spans="1:7" x14ac:dyDescent="0.15">
      <c r="A352" t="str">
        <f>HYPERLINK("./new_k5/query_cmdrels_weight_analyze/0.1_0.8_0.1/ul_12535.xlsx","ul_12535")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15">
      <c r="A353" t="str">
        <f>HYPERLINK("./new_k5/query_cmdrels_weight_analyze/0.1_0.8_0.1/ul_127066.xlsx","ul_127066")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15">
      <c r="A354" t="str">
        <f>HYPERLINK("./new_k5/query_cmdrels_weight_analyze/0.1_0.8_0.1/ul_128953.xlsx","ul_128953")</f>
        <v>ul_128953</v>
      </c>
      <c r="B354">
        <v>0</v>
      </c>
      <c r="C354">
        <v>1</v>
      </c>
      <c r="D354">
        <v>0.5</v>
      </c>
      <c r="E354">
        <v>1</v>
      </c>
      <c r="F354">
        <v>0.5</v>
      </c>
      <c r="G354">
        <v>1</v>
      </c>
    </row>
    <row r="355" spans="1:7" x14ac:dyDescent="0.15">
      <c r="A355" t="str">
        <f>HYPERLINK("./new_k5/query_cmdrels_weight_analyze/0.1_0.8_0.1/ul_134829.xlsx","ul_134829")</f>
        <v>ul_134829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</row>
    <row r="356" spans="1:7" x14ac:dyDescent="0.15">
      <c r="A356" t="str">
        <f>HYPERLINK("./new_k5/query_cmdrels_weight_analyze/0.1_0.8_0.1/ul_136371.xlsx","ul_136371")</f>
        <v>ul_136371</v>
      </c>
      <c r="B356">
        <v>0</v>
      </c>
      <c r="C356">
        <v>0</v>
      </c>
      <c r="D356">
        <v>0</v>
      </c>
      <c r="E356">
        <v>0.33333333333333331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HYPERLINK("./new_k5/query_cmdrels_weight_analyze/0.1_0.8_0.1/ul_136884.xlsx","ul_136884")</f>
        <v>ul_136884</v>
      </c>
      <c r="B357">
        <v>0</v>
      </c>
      <c r="C357">
        <v>0</v>
      </c>
      <c r="D357">
        <v>0</v>
      </c>
      <c r="E357">
        <v>0.33333333333333331</v>
      </c>
      <c r="F357">
        <v>0</v>
      </c>
      <c r="G357">
        <v>0.33333333333333331</v>
      </c>
    </row>
    <row r="358" spans="1:7" x14ac:dyDescent="0.15">
      <c r="A358" t="str">
        <f>HYPERLINK("./new_k5/query_cmdrels_weight_analyze/0.1_0.8_0.1/ul_138398.xlsx","ul_138398")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HYPERLINK("./new_k5/query_cmdrels_weight_analyze/0.1_0.8_0.1/ul_139271.xlsx","ul_139271")</f>
        <v>ul_139271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x14ac:dyDescent="0.15">
      <c r="A360" t="str">
        <f>HYPERLINK("./new_k5/query_cmdrels_weight_analyze/0.1_0.8_0.1/ul_140482.xlsx","ul_140482")</f>
        <v>ul_140482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7" x14ac:dyDescent="0.15">
      <c r="A361" t="str">
        <f>HYPERLINK("./new_k5/query_cmdrels_weight_analyze/0.1_0.8_0.1/ul_14191.xlsx","ul_14191")</f>
        <v>ul_14191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0.25</v>
      </c>
    </row>
    <row r="362" spans="1:7" x14ac:dyDescent="0.15">
      <c r="A362" t="str">
        <f>HYPERLINK("./new_k5/query_cmdrels_weight_analyze/0.1_0.8_0.1/ul_145929.xlsx","ul_145929")</f>
        <v>ul_145929</v>
      </c>
      <c r="B362">
        <v>0</v>
      </c>
      <c r="C362">
        <v>0</v>
      </c>
      <c r="D362">
        <v>0.33333333333333331</v>
      </c>
      <c r="E362">
        <v>0.5</v>
      </c>
      <c r="F362">
        <v>0.33333333333333331</v>
      </c>
      <c r="G362">
        <v>0.5</v>
      </c>
    </row>
    <row r="363" spans="1:7" x14ac:dyDescent="0.15">
      <c r="A363" t="str">
        <f>HYPERLINK("./new_k5/query_cmdrels_weight_analyze/0.1_0.8_0.1/ul_148985.xlsx","ul_148985")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HYPERLINK("./new_k5/query_cmdrels_weight_analyze/0.1_0.8_0.1/ul_15405.xlsx","ul_15405")</f>
        <v>ul_15405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5" spans="1:7" x14ac:dyDescent="0.15">
      <c r="A365" t="str">
        <f>HYPERLINK("./new_k5/query_cmdrels_weight_analyze/0.1_0.8_0.1/ul_155551.xlsx","ul_155551")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HYPERLINK("./new_k5/query_cmdrels_weight_analyze/0.1_0.8_0.1/ul_159672.xlsx","ul_159672")</f>
        <v>ul_159672</v>
      </c>
      <c r="B366">
        <v>0</v>
      </c>
      <c r="C366">
        <v>1</v>
      </c>
      <c r="D366">
        <v>0</v>
      </c>
      <c r="E366">
        <v>1</v>
      </c>
      <c r="F366">
        <v>0.25</v>
      </c>
      <c r="G366">
        <v>1</v>
      </c>
    </row>
    <row r="367" spans="1:7" x14ac:dyDescent="0.15">
      <c r="A367" t="str">
        <f>HYPERLINK("./new_k5/query_cmdrels_weight_analyze/0.1_0.8_0.1/ul_163845.xlsx","ul_163845")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15">
      <c r="A368" t="str">
        <f>HYPERLINK("./new_k5/query_cmdrels_weight_analyze/0.1_0.8_0.1/ul_16407.xlsx","ul_16407")</f>
        <v>ul_16407</v>
      </c>
      <c r="B368">
        <v>1</v>
      </c>
      <c r="C368">
        <v>0</v>
      </c>
      <c r="D368">
        <v>1</v>
      </c>
      <c r="E368">
        <v>0.5</v>
      </c>
      <c r="F368">
        <v>1</v>
      </c>
      <c r="G368">
        <v>0.5</v>
      </c>
    </row>
    <row r="369" spans="1:7" x14ac:dyDescent="0.15">
      <c r="A369" t="str">
        <f>HYPERLINK("./new_k5/query_cmdrels_weight_analyze/0.1_0.8_0.1/ul_166558.xlsx","ul_166558")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15">
      <c r="A370" t="str">
        <f>HYPERLINK("./new_k5/query_cmdrels_weight_analyze/0.1_0.8_0.1/ul_171314.xlsx","ul_171314")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15">
      <c r="A371" t="str">
        <f>HYPERLINK("./new_k5/query_cmdrels_weight_analyze/0.1_0.8_0.1/ul_182032.xlsx","ul_182032")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HYPERLINK("./new_k5/query_cmdrels_weight_analyze/0.1_0.8_0.1/ul_19344.xlsx","ul_19344")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15">
      <c r="A373" t="str">
        <f>HYPERLINK("./new_k5/query_cmdrels_weight_analyze/0.1_0.8_0.1/ul_19369.xlsx","ul_19369")</f>
        <v>ul_19369</v>
      </c>
      <c r="B373">
        <v>1</v>
      </c>
      <c r="C373">
        <v>0</v>
      </c>
      <c r="D373">
        <v>1</v>
      </c>
      <c r="E373">
        <v>0.33333333333333331</v>
      </c>
      <c r="F373">
        <v>1</v>
      </c>
      <c r="G373">
        <v>0.33333333333333331</v>
      </c>
    </row>
    <row r="374" spans="1:7" x14ac:dyDescent="0.15">
      <c r="A374" t="str">
        <f>HYPERLINK("./new_k5/query_cmdrels_weight_analyze/0.1_0.8_0.1/ul_19485.xlsx","ul_19485")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HYPERLINK("./new_k5/query_cmdrels_weight_analyze/0.1_0.8_0.1/ul_20370.xlsx","ul_20370")</f>
        <v>ul_20370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1</v>
      </c>
    </row>
    <row r="376" spans="1:7" x14ac:dyDescent="0.15">
      <c r="A376" t="str">
        <f>HYPERLINK("./new_k5/query_cmdrels_weight_analyze/0.1_0.8_0.1/ul_211817.xlsx","ul_211817")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HYPERLINK("./new_k5/query_cmdrels_weight_analyze/0.1_0.8_0.1/ul_212925.xlsx","ul_212925")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HYPERLINK("./new_k5/query_cmdrels_weight_analyze/0.1_0.8_0.1/ul_21471.xlsx","ul_21471")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0.25</v>
      </c>
      <c r="G378">
        <v>0</v>
      </c>
    </row>
    <row r="379" spans="1:7" x14ac:dyDescent="0.15">
      <c r="A379" t="str">
        <f>HYPERLINK("./new_k5/query_cmdrels_weight_analyze/0.1_0.8_0.1/ul_22545.xlsx","ul_22545")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HYPERLINK("./new_k5/query_cmdrels_weight_analyze/0.1_0.8_0.1/ul_230481.xlsx","ul_230481")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15">
      <c r="A381" t="str">
        <f>HYPERLINK("./new_k5/query_cmdrels_weight_analyze/0.1_0.8_0.1/ul_230673.xlsx","ul_230673")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15">
      <c r="A382" t="str">
        <f>HYPERLINK("./new_k5/query_cmdrels_weight_analyze/0.1_0.8_0.1/ul_230800.xlsx","ul_230800")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HYPERLINK("./new_k5/query_cmdrels_weight_analyze/0.1_0.8_0.1/ul_232384.xlsx","ul_232384")</f>
        <v>ul_232384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HYPERLINK("./new_k5/query_cmdrels_weight_analyze/0.1_0.8_0.1/ul_24441.xlsx","ul_24441")</f>
        <v>ul_24441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</row>
    <row r="385" spans="1:7" x14ac:dyDescent="0.15">
      <c r="A385" t="str">
        <f>HYPERLINK("./new_k5/query_cmdrels_weight_analyze/0.1_0.8_0.1/ul_246535.xlsx","ul_246535")</f>
        <v>ul_246535</v>
      </c>
      <c r="B385">
        <v>1</v>
      </c>
      <c r="C385">
        <v>0</v>
      </c>
      <c r="D385">
        <v>1</v>
      </c>
      <c r="E385">
        <v>0.5</v>
      </c>
      <c r="F385">
        <v>1</v>
      </c>
      <c r="G385">
        <v>0.5</v>
      </c>
    </row>
    <row r="386" spans="1:7" x14ac:dyDescent="0.15">
      <c r="A386" t="str">
        <f>HYPERLINK("./new_k5/query_cmdrels_weight_analyze/0.1_0.8_0.1/ul_259791.xlsx","ul_259791")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HYPERLINK("./new_k5/query_cmdrels_weight_analyze/0.1_0.8_0.1/ul_273971.xlsx","ul_273971")</f>
        <v>ul_273971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</row>
    <row r="388" spans="1:7" x14ac:dyDescent="0.15">
      <c r="A388" t="str">
        <f>HYPERLINK("./new_k5/query_cmdrels_weight_analyze/0.1_0.8_0.1/ul_28553.xlsx","ul_28553")</f>
        <v>ul_28553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x14ac:dyDescent="0.15">
      <c r="A389" t="str">
        <f>HYPERLINK("./new_k5/query_cmdrels_weight_analyze/0.1_0.8_0.1/ul_288521.xlsx","ul_288521")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HYPERLINK("./new_k5/query_cmdrels_weight_analyze/0.1_0.8_0.1/ul_32290.xlsx","ul_32290")</f>
        <v>ul_32290</v>
      </c>
      <c r="B390">
        <v>0</v>
      </c>
      <c r="C390">
        <v>0</v>
      </c>
      <c r="D390">
        <v>0</v>
      </c>
      <c r="E390">
        <v>0.33333333333333331</v>
      </c>
      <c r="F390">
        <v>0</v>
      </c>
      <c r="G390">
        <v>0.33333333333333331</v>
      </c>
    </row>
    <row r="391" spans="1:7" x14ac:dyDescent="0.15">
      <c r="A391" t="str">
        <f>HYPERLINK("./new_k5/query_cmdrels_weight_analyze/0.1_0.8_0.1/ul_328882.xlsx","ul_328882")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HYPERLINK("./new_k5/query_cmdrels_weight_analyze/0.1_0.8_0.1/ul_35131.xlsx","ul_35131")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15">
      <c r="A393" t="str">
        <f>HYPERLINK("./new_k5/query_cmdrels_weight_analyze/0.1_0.8_0.1/ul_35333.xlsx","ul_35333")</f>
        <v>ul_35333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</row>
    <row r="394" spans="1:7" x14ac:dyDescent="0.15">
      <c r="A394" t="str">
        <f>HYPERLINK("./new_k5/query_cmdrels_weight_analyze/0.1_0.8_0.1/ul_35711.xlsx","ul_35711")</f>
        <v>ul_35711</v>
      </c>
      <c r="B394">
        <v>1</v>
      </c>
      <c r="C394">
        <v>0</v>
      </c>
      <c r="D394">
        <v>1</v>
      </c>
      <c r="E394">
        <v>0.5</v>
      </c>
      <c r="F394">
        <v>1</v>
      </c>
      <c r="G394">
        <v>0.5</v>
      </c>
    </row>
    <row r="395" spans="1:7" x14ac:dyDescent="0.15">
      <c r="A395" t="str">
        <f>HYPERLINK("./new_k5/query_cmdrels_weight_analyze/0.1_0.8_0.1/ul_3575.xlsx","ul_3575")</f>
        <v>ul_3575</v>
      </c>
      <c r="B395">
        <v>0</v>
      </c>
      <c r="C395">
        <v>0</v>
      </c>
      <c r="D395">
        <v>0.5</v>
      </c>
      <c r="E395">
        <v>0</v>
      </c>
      <c r="F395">
        <v>0.5</v>
      </c>
      <c r="G395">
        <v>0.2</v>
      </c>
    </row>
    <row r="396" spans="1:7" x14ac:dyDescent="0.15">
      <c r="A396" t="str">
        <f>HYPERLINK("./new_k5/query_cmdrels_weight_analyze/0.1_0.8_0.1/ul_35832.xlsx","ul_35832")</f>
        <v>ul_35832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</row>
    <row r="397" spans="1:7" x14ac:dyDescent="0.15">
      <c r="A397" t="str">
        <f>HYPERLINK("./new_k5/query_cmdrels_weight_analyze/0.1_0.8_0.1/ul_370318.xlsx","ul_370318")</f>
        <v>ul_370318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</row>
    <row r="398" spans="1:7" x14ac:dyDescent="0.15">
      <c r="A398" t="str">
        <f>HYPERLINK("./new_k5/query_cmdrels_weight_analyze/0.1_0.8_0.1/ul_37329.xlsx","ul_37329")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15">
      <c r="A399" t="str">
        <f>HYPERLINK("./new_k5/query_cmdrels_weight_analyze/0.1_0.8_0.1/ul_38209.xlsx","ul_38209")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HYPERLINK("./new_k5/query_cmdrels_weight_analyze/0.1_0.8_0.1/ul_41246.xlsx","ul_41246")</f>
        <v>ul_41246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</row>
    <row r="401" spans="1:7" x14ac:dyDescent="0.15">
      <c r="A401" t="str">
        <f>HYPERLINK("./new_k5/query_cmdrels_weight_analyze/0.1_0.8_0.1/ul_41362.xlsx","ul_41362")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15">
      <c r="A402" t="str">
        <f>HYPERLINK("./new_k5/query_cmdrels_weight_analyze/0.1_0.8_0.1/ul_48200.xlsx","ul_48200")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HYPERLINK("./new_k5/query_cmdrels_weight_analyze/0.1_0.8_0.1/ul_50098.xlsx","ul_50098")</f>
        <v>ul_50098</v>
      </c>
      <c r="B403">
        <v>0</v>
      </c>
      <c r="C403">
        <v>0</v>
      </c>
      <c r="D403">
        <v>0.5</v>
      </c>
      <c r="E403">
        <v>0.33333333333333331</v>
      </c>
      <c r="F403">
        <v>0.5</v>
      </c>
      <c r="G403">
        <v>0.33333333333333331</v>
      </c>
    </row>
    <row r="404" spans="1:7" x14ac:dyDescent="0.15">
      <c r="A404" t="str">
        <f>HYPERLINK("./new_k5/query_cmdrels_weight_analyze/0.1_0.8_0.1/ul_50785.xlsx","ul_50785")</f>
        <v>ul_50785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</row>
    <row r="405" spans="1:7" x14ac:dyDescent="0.15">
      <c r="A405" t="str">
        <f>HYPERLINK("./new_k5/query_cmdrels_weight_analyze/0.1_0.8_0.1/ul_5085.xlsx","ul_5085")</f>
        <v>ul_5085</v>
      </c>
      <c r="B405">
        <v>0</v>
      </c>
      <c r="C405">
        <v>1</v>
      </c>
      <c r="D405">
        <v>0.5</v>
      </c>
      <c r="E405">
        <v>1</v>
      </c>
      <c r="F405">
        <v>0.5</v>
      </c>
      <c r="G405">
        <v>1</v>
      </c>
    </row>
    <row r="406" spans="1:7" x14ac:dyDescent="0.15">
      <c r="A406" t="str">
        <f>HYPERLINK("./new_k5/query_cmdrels_weight_analyze/0.1_0.8_0.1/ul_53737.xlsx","ul_53737")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15">
      <c r="A407" t="str">
        <f>HYPERLINK("./new_k5/query_cmdrels_weight_analyze/0.1_0.8_0.1/ul_55125.xlsx","ul_55125")</f>
        <v>ul_55125</v>
      </c>
      <c r="B407">
        <v>1</v>
      </c>
      <c r="C407">
        <v>0</v>
      </c>
      <c r="D407">
        <v>1</v>
      </c>
      <c r="E407">
        <v>0.5</v>
      </c>
      <c r="F407">
        <v>1</v>
      </c>
      <c r="G407">
        <v>0.5</v>
      </c>
    </row>
    <row r="408" spans="1:7" x14ac:dyDescent="0.15">
      <c r="A408" t="str">
        <f>HYPERLINK("./new_k5/query_cmdrels_weight_analyze/0.1_0.8_0.1/ul_56453.xlsx","ul_56453")</f>
        <v>ul_56453</v>
      </c>
      <c r="B408">
        <v>0</v>
      </c>
      <c r="C408">
        <v>1</v>
      </c>
      <c r="D408">
        <v>0.33333333333333331</v>
      </c>
      <c r="E408">
        <v>1</v>
      </c>
      <c r="F408">
        <v>0.33333333333333331</v>
      </c>
      <c r="G408">
        <v>1</v>
      </c>
    </row>
    <row r="409" spans="1:7" x14ac:dyDescent="0.15">
      <c r="A409" t="str">
        <f>HYPERLINK("./new_k5/query_cmdrels_weight_analyze/0.1_0.8_0.1/ul_63648.xlsx","ul_63648")</f>
        <v>ul_63648</v>
      </c>
      <c r="B409">
        <v>0</v>
      </c>
      <c r="C409">
        <v>0</v>
      </c>
      <c r="D409">
        <v>0.5</v>
      </c>
      <c r="E409">
        <v>0.5</v>
      </c>
      <c r="F409">
        <v>0.5</v>
      </c>
      <c r="G409">
        <v>0.5</v>
      </c>
    </row>
    <row r="410" spans="1:7" x14ac:dyDescent="0.15">
      <c r="A410" t="str">
        <f>HYPERLINK("./new_k5/query_cmdrels_weight_analyze/0.1_0.8_0.1/ul_6402.xlsx","ul_6402")</f>
        <v>ul_6402</v>
      </c>
      <c r="B410">
        <v>1</v>
      </c>
      <c r="C410">
        <v>0</v>
      </c>
      <c r="D410">
        <v>1</v>
      </c>
      <c r="E410">
        <v>0.5</v>
      </c>
      <c r="F410">
        <v>1</v>
      </c>
      <c r="G410">
        <v>0.5</v>
      </c>
    </row>
    <row r="411" spans="1:7" x14ac:dyDescent="0.15">
      <c r="A411" t="str">
        <f>HYPERLINK("./new_k5/query_cmdrels_weight_analyze/0.1_0.8_0.1/ul_65106.xlsx","ul_65106")</f>
        <v>ul_65106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</row>
    <row r="412" spans="1:7" x14ac:dyDescent="0.15">
      <c r="A412" t="str">
        <f>HYPERLINK("./new_k5/query_cmdrels_weight_analyze/0.1_0.8_0.1/ul_65932.xlsx","ul_65932")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HYPERLINK("./new_k5/query_cmdrels_weight_analyze/0.1_0.8_0.1/ul_6596.xlsx","ul_6596")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15">
      <c r="A414" t="str">
        <f>HYPERLINK("./new_k5/query_cmdrels_weight_analyze/0.1_0.8_0.1/ul_67503.xlsx","ul_67503")</f>
        <v>ul_67503</v>
      </c>
      <c r="B414">
        <v>0</v>
      </c>
      <c r="C414">
        <v>1</v>
      </c>
      <c r="D414">
        <v>0.5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HYPERLINK("./new_k5/query_cmdrels_weight_analyze/0.1_0.8_0.1/ul_67592.xlsx","ul_67592")</f>
        <v>ul_67592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0.25</v>
      </c>
    </row>
    <row r="416" spans="1:7" x14ac:dyDescent="0.15">
      <c r="A416" t="str">
        <f>HYPERLINK("./new_k5/query_cmdrels_weight_analyze/0.1_0.8_0.1/ul_70581.xlsx","ul_70581")</f>
        <v>ul_70581</v>
      </c>
      <c r="B416">
        <v>0</v>
      </c>
      <c r="C416">
        <v>1</v>
      </c>
      <c r="D416">
        <v>0.5</v>
      </c>
      <c r="E416">
        <v>1</v>
      </c>
      <c r="F416">
        <v>0.5</v>
      </c>
      <c r="G416">
        <v>1</v>
      </c>
    </row>
    <row r="417" spans="1:7" x14ac:dyDescent="0.15">
      <c r="A417" t="str">
        <f>HYPERLINK("./new_k5/query_cmdrels_weight_analyze/0.1_0.8_0.1/ul_70614.xlsx","ul_70614")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HYPERLINK("./new_k5/query_cmdrels_weight_analyze/0.1_0.8_0.1/ul_71465.xlsx","ul_71465")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HYPERLINK("./new_k5/query_cmdrels_weight_analyze/0.1_0.8_0.1/ul_7226.xlsx","ul_7226")</f>
        <v>ul_7226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</row>
    <row r="420" spans="1:7" x14ac:dyDescent="0.15">
      <c r="A420" t="str">
        <f>HYPERLINK("./new_k5/query_cmdrels_weight_analyze/0.1_0.8_0.1/ul_78182.xlsx","ul_78182")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15">
      <c r="A421" t="str">
        <f>HYPERLINK("./new_k5/query_cmdrels_weight_analyze/0.1_0.8_0.1/ul_79678.xlsx","ul_79678")</f>
        <v>ul_79678</v>
      </c>
      <c r="B421">
        <v>0</v>
      </c>
      <c r="C421">
        <v>0</v>
      </c>
      <c r="D421">
        <v>0.5</v>
      </c>
      <c r="E421">
        <v>0</v>
      </c>
      <c r="F421">
        <v>0.5</v>
      </c>
      <c r="G421">
        <v>0.25</v>
      </c>
    </row>
    <row r="422" spans="1:7" x14ac:dyDescent="0.15">
      <c r="A422" t="str">
        <f>HYPERLINK("./new_k5/query_cmdrels_weight_analyze/0.1_0.8_0.1/ul_79702.xlsx","ul_79702")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15">
      <c r="A423" t="str">
        <f>HYPERLINK("./new_k5/query_cmdrels_weight_analyze/0.1_0.8_0.1/ul_83593.xlsx","ul_83593")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15">
      <c r="A424" t="str">
        <f>HYPERLINK("./new_k5/query_cmdrels_weight_analyze/0.1_0.8_0.1/ul_84381.xlsx","ul_84381")</f>
        <v>ul_84381</v>
      </c>
      <c r="B424">
        <v>0</v>
      </c>
      <c r="C424">
        <v>1</v>
      </c>
      <c r="D424">
        <v>0.5</v>
      </c>
      <c r="E424">
        <v>1</v>
      </c>
      <c r="F424">
        <v>0.5</v>
      </c>
      <c r="G424">
        <v>1</v>
      </c>
    </row>
    <row r="425" spans="1:7" x14ac:dyDescent="0.15">
      <c r="A425" t="str">
        <f>HYPERLINK("./new_k5/query_cmdrels_weight_analyze/0.1_0.8_0.1/ul_85180.xlsx","ul_85180")</f>
        <v>ul_85180</v>
      </c>
      <c r="B425">
        <v>0</v>
      </c>
      <c r="C425">
        <v>0</v>
      </c>
      <c r="D425">
        <v>0.5</v>
      </c>
      <c r="E425">
        <v>0.33333333333333331</v>
      </c>
      <c r="F425">
        <v>0.5</v>
      </c>
      <c r="G425">
        <v>0.33333333333333331</v>
      </c>
    </row>
    <row r="426" spans="1:7" x14ac:dyDescent="0.15">
      <c r="A426" t="str">
        <f>HYPERLINK("./new_k5/query_cmdrels_weight_analyze/0.1_0.8_0.1/ul_86071.xlsx","ul_86071")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15">
      <c r="A427" t="str">
        <f>HYPERLINK("./new_k5/query_cmdrels_weight_analyze/0.1_0.8_0.1/ul_86729.xlsx","ul_86729")</f>
        <v>ul_86729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</row>
    <row r="428" spans="1:7" x14ac:dyDescent="0.15">
      <c r="A428" t="str">
        <f>HYPERLINK("./new_k5/query_cmdrels_weight_analyze/0.1_0.8_0.1/ul_88824.xlsx","ul_88824")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15">
      <c r="A429" t="str">
        <f>HYPERLINK("./new_k5/query_cmdrels_weight_analyze/0.1_0.8_0.1/ul_8945.xlsx","ul_8945")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15">
      <c r="A430" t="str">
        <f>HYPERLINK("./new_k5/query_cmdrels_weight_analyze/0.1_0.8_0.1/ul_89933.xlsx","ul_89933")</f>
        <v>ul_89933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</row>
    <row r="431" spans="1:7" x14ac:dyDescent="0.15">
      <c r="A431" t="str">
        <f>HYPERLINK("./new_k5/query_cmdrels_weight_analyze/0.1_0.8_0.1/ul_91297.xlsx","ul_91297")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HYPERLINK("./new_k5/query_cmdrels_weight_analyze/0.1_0.8_0.1/ul_9252.xlsx","ul_9252")</f>
        <v>ul_9252</v>
      </c>
      <c r="B432">
        <v>0</v>
      </c>
      <c r="C432">
        <v>0</v>
      </c>
      <c r="D432">
        <v>0.5</v>
      </c>
      <c r="E432">
        <v>0.33333333333333331</v>
      </c>
      <c r="F432">
        <v>0.5</v>
      </c>
      <c r="G432">
        <v>0.33333333333333331</v>
      </c>
    </row>
    <row r="433" spans="1:7" x14ac:dyDescent="0.15">
      <c r="A433" t="str">
        <f>HYPERLINK("./new_k5/query_cmdrels_weight_analyze/0.1_0.8_0.1/ul_92560.xlsx","ul_92560")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15">
      <c r="A434" t="str">
        <f>HYPERLINK("./new_k5/query_cmdrels_weight_analyze/0.1_0.8_0.1/ul_92799.xlsx","ul_92799")</f>
        <v>ul_92799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x14ac:dyDescent="0.15">
      <c r="A435" t="str">
        <f>HYPERLINK("./new_k5/query_cmdrels_weight_analyze/0.1_0.8_0.1/ul_93139.xlsx","ul_93139")</f>
        <v>ul_93139</v>
      </c>
      <c r="B435">
        <v>0</v>
      </c>
      <c r="C435">
        <v>0</v>
      </c>
      <c r="D435">
        <v>0.5</v>
      </c>
      <c r="E435">
        <v>0.5</v>
      </c>
      <c r="F435">
        <v>0.5</v>
      </c>
      <c r="G435">
        <v>0.5</v>
      </c>
    </row>
    <row r="436" spans="1:7" x14ac:dyDescent="0.15">
      <c r="A436" t="str">
        <f>HYPERLINK("./new_k5/query_cmdrels_weight_analyze/0.1_0.8_0.1/ul_98461.xlsx","ul_98461")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1_1_1</vt:lpstr>
      <vt:lpstr>0.1_0.1_0.8</vt:lpstr>
      <vt:lpstr>0.1_0.2_0.7</vt:lpstr>
      <vt:lpstr>0.1_0.3_0.6</vt:lpstr>
      <vt:lpstr>0.1_0.4_0.5</vt:lpstr>
      <vt:lpstr>0.1_0.5_0.4</vt:lpstr>
      <vt:lpstr>0.1_0.6_0.3</vt:lpstr>
      <vt:lpstr>0.1_0.7_0.2</vt:lpstr>
      <vt:lpstr>0.1_0.8_0.1</vt:lpstr>
      <vt:lpstr>0.2_0.1_0.7</vt:lpstr>
      <vt:lpstr>0.2_0.2_0.6</vt:lpstr>
      <vt:lpstr>0.2_0.3_0.5</vt:lpstr>
      <vt:lpstr>0.2_0.4_0.4</vt:lpstr>
      <vt:lpstr>0.2_0.5_0.3</vt:lpstr>
      <vt:lpstr>0.2_0.6_0.2</vt:lpstr>
      <vt:lpstr>0.2_0.7_0.1</vt:lpstr>
      <vt:lpstr>0.3_0.1_0.6</vt:lpstr>
      <vt:lpstr>0.3_0.2_0.5</vt:lpstr>
      <vt:lpstr>0.3_0.3_0.4</vt:lpstr>
      <vt:lpstr>0.3_0.4_0.3</vt:lpstr>
      <vt:lpstr>0.3_0.5_0.2</vt:lpstr>
      <vt:lpstr>0.3_0.6_0.1</vt:lpstr>
      <vt:lpstr>0.4_0.1_0.5</vt:lpstr>
      <vt:lpstr>0.4_0.2_0.4</vt:lpstr>
      <vt:lpstr>0.4_0.3_0.3</vt:lpstr>
      <vt:lpstr>0.4_0.4_0.2</vt:lpstr>
      <vt:lpstr>0.4_0.5_0.1</vt:lpstr>
      <vt:lpstr>0.5_0.1_0.4</vt:lpstr>
      <vt:lpstr>0.5_0.2_0.3</vt:lpstr>
      <vt:lpstr>0.5_0.3_0.2</vt:lpstr>
      <vt:lpstr>0.5_0.4_0.1</vt:lpstr>
      <vt:lpstr>0.6_0.1_0.3</vt:lpstr>
      <vt:lpstr>0.6_0.2_0.2</vt:lpstr>
      <vt:lpstr>0.6_0.3_0.1</vt:lpstr>
      <vt:lpstr>0.7_0.1_0.2</vt:lpstr>
      <vt:lpstr>0.7_0.2_0.1</vt:lpstr>
      <vt:lpstr>0.8_0.1_0.1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2023-07-28T06:17:08Z</dcterms:created>
  <dcterms:modified xsi:type="dcterms:W3CDTF">2023-10-23T06:26:38Z</dcterms:modified>
</cp:coreProperties>
</file>