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ueensuca-my.sharepoint.com/personal/22ml71_queensu_ca/Documents/Desktop/Loggers/In Lab/Climate Chamber/6 beakers set 1/"/>
    </mc:Choice>
  </mc:AlternateContent>
  <xr:revisionPtr revIDLastSave="78" documentId="13_ncr:1_{9A11760D-2365-4D11-80A0-96C6D117685E}" xr6:coauthVersionLast="47" xr6:coauthVersionMax="47" xr10:uidLastSave="{AD05D0A2-80A3-4A9D-8127-E32FBFF35A5E}"/>
  <bookViews>
    <workbookView xWindow="-110" yWindow="-110" windowWidth="22780" windowHeight="14540" xr2:uid="{59F9700C-CD85-4E04-9914-3D9A1471F3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6" i="1"/>
  <c r="F25" i="1"/>
  <c r="F24" i="1"/>
  <c r="F23" i="1"/>
  <c r="G23" i="1" s="1"/>
  <c r="F22" i="1"/>
  <c r="G22" i="1" s="1"/>
  <c r="B24" i="1"/>
  <c r="B23" i="1"/>
  <c r="B25" i="1"/>
  <c r="D24" i="1"/>
  <c r="D23" i="1"/>
  <c r="B10" i="1"/>
  <c r="G7" i="1"/>
  <c r="B22" i="1"/>
  <c r="D22" i="1" s="1"/>
  <c r="E22" i="1" s="1"/>
  <c r="B8" i="1"/>
  <c r="C20" i="1"/>
  <c r="B20" i="1"/>
  <c r="D28" i="1"/>
  <c r="B26" i="1"/>
  <c r="D26" i="1"/>
  <c r="D25" i="1"/>
  <c r="E23" i="1"/>
  <c r="E24" i="1"/>
  <c r="E25" i="1"/>
  <c r="E26" i="1"/>
  <c r="C10" i="1"/>
  <c r="G9" i="1"/>
  <c r="L11" i="1"/>
  <c r="B7" i="1"/>
  <c r="C7" i="1" s="1"/>
  <c r="C8" i="1" s="1"/>
  <c r="G11" i="1"/>
  <c r="C13" i="1"/>
  <c r="J18" i="1"/>
  <c r="I18" i="1"/>
  <c r="J16" i="1"/>
  <c r="B17" i="1" s="1"/>
  <c r="B18" i="1" s="1"/>
  <c r="I16" i="1"/>
  <c r="B14" i="1" s="1"/>
  <c r="B15" i="1" s="1"/>
  <c r="C16" i="1"/>
  <c r="D27" i="1"/>
  <c r="J30" i="1"/>
  <c r="G28" i="1" s="1"/>
  <c r="B5" i="1"/>
  <c r="C11" i="1" s="1"/>
  <c r="C12" i="1" s="1"/>
  <c r="B12" i="1" l="1"/>
  <c r="C19" i="1"/>
  <c r="C14" i="1"/>
  <c r="C15" i="1" s="1"/>
  <c r="G26" i="1"/>
  <c r="C17" i="1"/>
  <c r="C18" i="1" s="1"/>
  <c r="C9" i="1"/>
  <c r="G24" i="1" l="1"/>
  <c r="G25" i="1"/>
  <c r="E28" i="1"/>
</calcChain>
</file>

<file path=xl/sharedStrings.xml><?xml version="1.0" encoding="utf-8"?>
<sst xmlns="http://schemas.openxmlformats.org/spreadsheetml/2006/main" count="163" uniqueCount="116">
  <si>
    <t>Beaker 1</t>
  </si>
  <si>
    <t>Beaker 2</t>
  </si>
  <si>
    <t>Beaker 3</t>
  </si>
  <si>
    <t>Beaker 4</t>
  </si>
  <si>
    <t>Beaker 5</t>
  </si>
  <si>
    <t>Beaker 6</t>
  </si>
  <si>
    <t>Garden soil - Lower Org Content</t>
  </si>
  <si>
    <t>Garden soil - Higher Org Cont A</t>
  </si>
  <si>
    <t>Garden soil - Higher Org Cont B</t>
  </si>
  <si>
    <t>20/30 sand A</t>
  </si>
  <si>
    <t>20/30 sand B</t>
  </si>
  <si>
    <t>Silica Flour</t>
  </si>
  <si>
    <t>800 ml beaker weight:</t>
  </si>
  <si>
    <t>Beaker 1 filled weight:</t>
  </si>
  <si>
    <t>Beaker 2 filled weight:</t>
  </si>
  <si>
    <t>Beaker 3 filled weight:</t>
  </si>
  <si>
    <t>Beaker 4 filled weight:</t>
  </si>
  <si>
    <t>Beaker 5 filled weight:</t>
  </si>
  <si>
    <t>Beaker 6 filled weight:</t>
  </si>
  <si>
    <t>Weight of soil:</t>
  </si>
  <si>
    <t>Tap</t>
  </si>
  <si>
    <t>DI</t>
  </si>
  <si>
    <t>Weight with water 6</t>
  </si>
  <si>
    <t>Weight with water 1</t>
  </si>
  <si>
    <t>Weight with water 2</t>
  </si>
  <si>
    <t>Weight with water 3</t>
  </si>
  <si>
    <t>Weight with water 4</t>
  </si>
  <si>
    <t>Weight with water 5</t>
  </si>
  <si>
    <t>Water:</t>
  </si>
  <si>
    <t xml:space="preserve">Adding some flour: </t>
  </si>
  <si>
    <t>Beaker</t>
  </si>
  <si>
    <t>Beaker with four</t>
  </si>
  <si>
    <t>Flour weight</t>
  </si>
  <si>
    <t>New water</t>
  </si>
  <si>
    <t>Weight with water (added) and added flour</t>
  </si>
  <si>
    <t>Adding Sand</t>
  </si>
  <si>
    <t>Cap</t>
  </si>
  <si>
    <t>Sand</t>
  </si>
  <si>
    <t>Cap with sand</t>
  </si>
  <si>
    <t>Cap with sand 2</t>
  </si>
  <si>
    <t>Sand 2</t>
  </si>
  <si>
    <t>Adding some soil:</t>
  </si>
  <si>
    <t>Final Weight (after corrections)</t>
  </si>
  <si>
    <t>(Added after sensor in)</t>
  </si>
  <si>
    <t>(with added soil)</t>
  </si>
  <si>
    <t>Not added soil</t>
  </si>
  <si>
    <t>Added soil</t>
  </si>
  <si>
    <t>Added soil and water</t>
  </si>
  <si>
    <t>Ratio by mass</t>
  </si>
  <si>
    <t>Volume Total</t>
  </si>
  <si>
    <t>Porosity</t>
  </si>
  <si>
    <t>Another one</t>
  </si>
  <si>
    <t>This one looks super soupey</t>
  </si>
  <si>
    <t>Less than this one</t>
  </si>
  <si>
    <t>Added water at the end</t>
  </si>
  <si>
    <t>(Added after sensor)</t>
  </si>
  <si>
    <t>Good</t>
  </si>
  <si>
    <t>Uh</t>
  </si>
  <si>
    <t>Ok</t>
  </si>
  <si>
    <t>Much higher organic content, dielectric of leaves is like 40, also it's very soupey</t>
  </si>
  <si>
    <t>Dielectric Initial</t>
  </si>
  <si>
    <t>Put in Freezer 2024/12/19 15h48</t>
  </si>
  <si>
    <t>Experiment Log</t>
  </si>
  <si>
    <t>Started Time Program 1 2024/12/19 15h55</t>
  </si>
  <si>
    <t>Needs 3 day and 12h</t>
  </si>
  <si>
    <t>Initial weighting (added sand in 4 and 5 and 6 had extra flour and water)</t>
  </si>
  <si>
    <t>Monday 2024/12/23 10h43 open the door to check dielectric</t>
  </si>
  <si>
    <t>(it was more like 40 ish at some point)</t>
  </si>
  <si>
    <t>Started Time Program 2024/12/23 11h23</t>
  </si>
  <si>
    <t>Got locked out</t>
  </si>
  <si>
    <t>Checkind in 2025/01/02 13h20</t>
  </si>
  <si>
    <t>Started Run 3 2025/01/02 ~13h40</t>
  </si>
  <si>
    <t>Run #4: Messed up Time program</t>
  </si>
  <si>
    <t>That one is not resetting ''properly'' anymore</t>
  </si>
  <si>
    <t>Yup it definitely changed</t>
  </si>
  <si>
    <t>Aborted (2025/01/08 13h54), let's focus on analyzing the dielectric behavior in the thawing limb</t>
  </si>
  <si>
    <t>But, redid the wiring so the door was open for a bit</t>
  </si>
  <si>
    <t>Run #5: Another slow thawing from freezing but longer steps</t>
  </si>
  <si>
    <t>Applying putty to outside 2025-01-15 13h00</t>
  </si>
  <si>
    <t>Started 2025-01-15 ~13h00</t>
  </si>
  <si>
    <t>IT killed the run on Friday January 17th and it got stuck at -4.6 for the weekend</t>
  </si>
  <si>
    <t>Started 2025-01-20 ~12h45</t>
  </si>
  <si>
    <t>Run #5.2: Try the same slow thaw program again</t>
  </si>
  <si>
    <t>Run #4.2 (real): 2025/01/08 Started a new run of reeeeally slow thaw (started from the bottom plateau of the previous, so it was mostly frozen)</t>
  </si>
  <si>
    <t>It died again on Jan 25th 11h59</t>
  </si>
  <si>
    <t xml:space="preserve">Started 2025-01-27 </t>
  </si>
  <si>
    <t>Run #5.3: Same thing</t>
  </si>
  <si>
    <t>Ended 2025-02-05</t>
  </si>
  <si>
    <t xml:space="preserve">Also the one that required </t>
  </si>
  <si>
    <t>Run #6 - Longer End Plateau</t>
  </si>
  <si>
    <t>Start (???)</t>
  </si>
  <si>
    <t>Broke on February 11 @ ???</t>
  </si>
  <si>
    <t>Restarted on February 12 @</t>
  </si>
  <si>
    <t xml:space="preserve">Ended by Brooke </t>
  </si>
  <si>
    <t>Run #7 Just super long plateau at 0C after freezing</t>
  </si>
  <si>
    <t>Started ???</t>
  </si>
  <si>
    <t>Ended ???</t>
  </si>
  <si>
    <t>It broke sometime</t>
  </si>
  <si>
    <t>Opened chamber's door to check the beakers for soil types 03/28 13h56</t>
  </si>
  <si>
    <t>glass no lid -&gt; higher organic (backyard)</t>
  </si>
  <si>
    <t>Plastic -&gt; lesser organic (frontyard)</t>
  </si>
  <si>
    <t>1 and 3 do have the lil roots</t>
  </si>
  <si>
    <t xml:space="preserve">2 doesn’t have roots </t>
  </si>
  <si>
    <t>Run #8 - Full SFCC with higher resolution near points of interest</t>
  </si>
  <si>
    <t xml:space="preserve">Would be confident changing Beaker 2 to be the Low Organic Content one </t>
  </si>
  <si>
    <t>#1 and #3 are the 2 high organic content ones</t>
  </si>
  <si>
    <t>Oops: Lower Org</t>
  </si>
  <si>
    <t>Higher Org A</t>
  </si>
  <si>
    <t>Higher Org B</t>
  </si>
  <si>
    <t>Need to change it on the actual labels on the sensor after run #8 ends</t>
  </si>
  <si>
    <t xml:space="preserve">Started 2025/03/28 </t>
  </si>
  <si>
    <t>BUT, beaker 2 and 3 have similar behavior for 0C plateau and responding to temperatures (they're the first ones to thaw)</t>
  </si>
  <si>
    <t>Elise says #2 is the DIFFERENT ONE</t>
  </si>
  <si>
    <t>SO</t>
  </si>
  <si>
    <t>Garden soil - High Org Content A</t>
  </si>
  <si>
    <t xml:space="preserve">Garden soil - Low Org Cont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</si>
</sst>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84799-7229-4FBB-BE2D-D9CBDBCF04F2}">
  <dimension ref="A1:L109"/>
  <sheetViews>
    <sheetView tabSelected="1" topLeftCell="A82" zoomScale="74" workbookViewId="0">
      <selection activeCell="B112" sqref="B112"/>
    </sheetView>
  </sheetViews>
  <sheetFormatPr defaultRowHeight="14.5" x14ac:dyDescent="0.35"/>
  <cols>
    <col min="1" max="1" width="42.08984375" customWidth="1"/>
    <col min="2" max="2" width="32.26953125" customWidth="1"/>
    <col min="3" max="3" width="36.54296875" customWidth="1"/>
    <col min="4" max="4" width="26.08984375" customWidth="1"/>
    <col min="5" max="5" width="12.90625" customWidth="1"/>
    <col min="6" max="6" width="13.26953125" customWidth="1"/>
    <col min="7" max="7" width="15.7265625" customWidth="1"/>
  </cols>
  <sheetData>
    <row r="1" spans="1:1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2" x14ac:dyDescent="0.3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12" x14ac:dyDescent="0.35">
      <c r="B3" t="s">
        <v>20</v>
      </c>
      <c r="C3" t="s">
        <v>20</v>
      </c>
      <c r="D3" t="s">
        <v>20</v>
      </c>
      <c r="E3" t="s">
        <v>21</v>
      </c>
      <c r="F3" t="s">
        <v>21</v>
      </c>
      <c r="G3" t="s">
        <v>21</v>
      </c>
    </row>
    <row r="4" spans="1:12" x14ac:dyDescent="0.35">
      <c r="B4" t="s">
        <v>107</v>
      </c>
      <c r="C4" t="s">
        <v>106</v>
      </c>
      <c r="D4" t="s">
        <v>108</v>
      </c>
    </row>
    <row r="5" spans="1:12" x14ac:dyDescent="0.35">
      <c r="A5" t="s">
        <v>12</v>
      </c>
      <c r="B5" s="1">
        <f>AVERAGE(D5,E5,F5,G5,D13,D16)</f>
        <v>202.28166666666667</v>
      </c>
      <c r="C5">
        <v>203.57</v>
      </c>
      <c r="D5">
        <v>202.58</v>
      </c>
      <c r="E5">
        <v>200.13</v>
      </c>
      <c r="F5">
        <v>198.26</v>
      </c>
      <c r="G5">
        <v>204.62</v>
      </c>
    </row>
    <row r="6" spans="1:12" x14ac:dyDescent="0.35">
      <c r="C6" t="s">
        <v>19</v>
      </c>
    </row>
    <row r="7" spans="1:12" x14ac:dyDescent="0.35">
      <c r="A7" t="s">
        <v>13</v>
      </c>
      <c r="B7">
        <f>847.12</f>
        <v>847.12</v>
      </c>
      <c r="C7" s="1">
        <f>B7-B5</f>
        <v>644.83833333333337</v>
      </c>
      <c r="E7" t="s">
        <v>41</v>
      </c>
      <c r="F7">
        <v>85.53</v>
      </c>
      <c r="G7">
        <f>F7-I14</f>
        <v>60.03</v>
      </c>
      <c r="H7" t="s">
        <v>55</v>
      </c>
    </row>
    <row r="8" spans="1:12" x14ac:dyDescent="0.35">
      <c r="B8">
        <f>847.12+G7</f>
        <v>907.15</v>
      </c>
      <c r="C8" s="1">
        <f>C7+G7</f>
        <v>704.86833333333334</v>
      </c>
    </row>
    <row r="9" spans="1:12" x14ac:dyDescent="0.35">
      <c r="A9" t="s">
        <v>14</v>
      </c>
      <c r="B9">
        <v>916.14</v>
      </c>
      <c r="C9" s="1">
        <f>B9-B5</f>
        <v>713.85833333333335</v>
      </c>
      <c r="E9" t="s">
        <v>41</v>
      </c>
      <c r="F9">
        <v>63.3</v>
      </c>
      <c r="G9">
        <f>F9-J14</f>
        <v>37.799999999999997</v>
      </c>
      <c r="H9" t="s">
        <v>55</v>
      </c>
    </row>
    <row r="10" spans="1:12" x14ac:dyDescent="0.35">
      <c r="B10">
        <f>B9+G9</f>
        <v>953.93999999999994</v>
      </c>
      <c r="C10" s="1">
        <f>C9+G9</f>
        <v>751.6583333333333</v>
      </c>
    </row>
    <row r="11" spans="1:12" x14ac:dyDescent="0.35">
      <c r="A11" t="s">
        <v>15</v>
      </c>
      <c r="B11">
        <v>741.46</v>
      </c>
      <c r="C11" s="1">
        <f>B11-B5</f>
        <v>539.1783333333334</v>
      </c>
      <c r="F11">
        <v>81.17</v>
      </c>
      <c r="G11">
        <f>F11-I14</f>
        <v>55.67</v>
      </c>
      <c r="H11" t="s">
        <v>43</v>
      </c>
      <c r="J11" t="s">
        <v>51</v>
      </c>
      <c r="K11">
        <v>71.72</v>
      </c>
      <c r="L11">
        <f>K11-J14</f>
        <v>46.22</v>
      </c>
    </row>
    <row r="12" spans="1:12" x14ac:dyDescent="0.35">
      <c r="B12">
        <f>B11+G11+L11</f>
        <v>843.35</v>
      </c>
      <c r="C12" s="1">
        <f>C11+G11+L11</f>
        <v>641.06833333333338</v>
      </c>
      <c r="I12" t="s">
        <v>3</v>
      </c>
      <c r="J12" t="s">
        <v>4</v>
      </c>
    </row>
    <row r="13" spans="1:12" x14ac:dyDescent="0.35">
      <c r="A13" t="s">
        <v>16</v>
      </c>
      <c r="B13">
        <v>1254.97</v>
      </c>
      <c r="C13" s="1">
        <f>B13-D13</f>
        <v>1054.5900000000001</v>
      </c>
      <c r="D13">
        <v>200.38</v>
      </c>
      <c r="H13" t="s">
        <v>35</v>
      </c>
    </row>
    <row r="14" spans="1:12" x14ac:dyDescent="0.35">
      <c r="B14">
        <f>B13+I16</f>
        <v>1346.65</v>
      </c>
      <c r="C14" s="1">
        <f>C13+I16</f>
        <v>1146.2700000000002</v>
      </c>
      <c r="H14" t="s">
        <v>36</v>
      </c>
      <c r="I14">
        <v>25.5</v>
      </c>
      <c r="J14">
        <v>25.5</v>
      </c>
    </row>
    <row r="15" spans="1:12" x14ac:dyDescent="0.35">
      <c r="B15">
        <f>B14+I18</f>
        <v>1391.1100000000001</v>
      </c>
      <c r="C15" s="1">
        <f>C14+I18</f>
        <v>1190.7300000000002</v>
      </c>
      <c r="H15" t="s">
        <v>38</v>
      </c>
      <c r="I15">
        <v>117.18</v>
      </c>
      <c r="J15">
        <v>113.75</v>
      </c>
    </row>
    <row r="16" spans="1:12" x14ac:dyDescent="0.35">
      <c r="A16" t="s">
        <v>17</v>
      </c>
      <c r="B16">
        <v>1264.8399999999999</v>
      </c>
      <c r="C16" s="1">
        <f>B16-D16</f>
        <v>1057.1199999999999</v>
      </c>
      <c r="D16">
        <v>207.72</v>
      </c>
      <c r="H16" t="s">
        <v>37</v>
      </c>
      <c r="I16">
        <f>I15-I14</f>
        <v>91.68</v>
      </c>
      <c r="J16">
        <f>J15-J14</f>
        <v>88.25</v>
      </c>
    </row>
    <row r="17" spans="1:11" x14ac:dyDescent="0.35">
      <c r="B17">
        <f>B16+J16</f>
        <v>1353.09</v>
      </c>
      <c r="C17" s="1">
        <f>C16+J16</f>
        <v>1145.3699999999999</v>
      </c>
      <c r="H17" t="s">
        <v>39</v>
      </c>
      <c r="I17">
        <v>69.959999999999994</v>
      </c>
      <c r="J17">
        <v>106.82</v>
      </c>
    </row>
    <row r="18" spans="1:11" x14ac:dyDescent="0.35">
      <c r="B18">
        <f>B17+J18</f>
        <v>1434.4099999999999</v>
      </c>
      <c r="C18" s="1">
        <f>C17+J18</f>
        <v>1226.6899999999998</v>
      </c>
      <c r="H18" t="s">
        <v>40</v>
      </c>
      <c r="I18">
        <f>I17-I14</f>
        <v>44.459999999999994</v>
      </c>
      <c r="J18">
        <f>J17-J14</f>
        <v>81.319999999999993</v>
      </c>
    </row>
    <row r="19" spans="1:11" x14ac:dyDescent="0.35">
      <c r="A19" t="s">
        <v>18</v>
      </c>
      <c r="B19">
        <v>941.11</v>
      </c>
      <c r="C19" s="1">
        <f>B19-B5</f>
        <v>738.82833333333338</v>
      </c>
      <c r="E19" s="1"/>
    </row>
    <row r="20" spans="1:11" x14ac:dyDescent="0.35">
      <c r="B20">
        <f>B19+J30</f>
        <v>1073.72</v>
      </c>
      <c r="C20" s="1">
        <f>C19+J30</f>
        <v>871.43833333333339</v>
      </c>
    </row>
    <row r="21" spans="1:11" x14ac:dyDescent="0.35">
      <c r="A21" t="s">
        <v>42</v>
      </c>
      <c r="D21" t="s">
        <v>28</v>
      </c>
      <c r="E21" t="s">
        <v>48</v>
      </c>
      <c r="F21" t="s">
        <v>49</v>
      </c>
      <c r="G21" t="s">
        <v>50</v>
      </c>
      <c r="I21" t="s">
        <v>65</v>
      </c>
    </row>
    <row r="22" spans="1:11" x14ac:dyDescent="0.35">
      <c r="A22" t="s">
        <v>23</v>
      </c>
      <c r="B22">
        <f>1093.65+G7</f>
        <v>1153.68</v>
      </c>
      <c r="C22" t="s">
        <v>44</v>
      </c>
      <c r="D22" s="2">
        <f>B22-B8+20</f>
        <v>266.53000000000009</v>
      </c>
      <c r="E22">
        <f>D22/C8</f>
        <v>0.37812735711870549</v>
      </c>
      <c r="F22">
        <f xml:space="preserve"> POWER(4.5,2)*8.8*PI()</f>
        <v>559.83181086970114</v>
      </c>
      <c r="G22">
        <f>(D22)/F22</f>
        <v>0.47608941618723771</v>
      </c>
      <c r="I22" t="s">
        <v>45</v>
      </c>
      <c r="K22" t="s">
        <v>54</v>
      </c>
    </row>
    <row r="23" spans="1:11" x14ac:dyDescent="0.35">
      <c r="A23" t="s">
        <v>24</v>
      </c>
      <c r="B23">
        <f>1164.9+G9</f>
        <v>1202.7</v>
      </c>
      <c r="D23" s="2">
        <f>B23-B10</f>
        <v>248.7600000000001</v>
      </c>
      <c r="E23">
        <f>D23/C10</f>
        <v>0.33094823667668172</v>
      </c>
      <c r="F23">
        <f xml:space="preserve"> POWER(4.5,2)*10.5*PI()</f>
        <v>667.98113796952975</v>
      </c>
      <c r="G23">
        <f>D23/F23</f>
        <v>0.3724057250421155</v>
      </c>
      <c r="I23" t="s">
        <v>45</v>
      </c>
      <c r="K23" t="s">
        <v>52</v>
      </c>
    </row>
    <row r="24" spans="1:11" x14ac:dyDescent="0.35">
      <c r="A24" t="s">
        <v>25</v>
      </c>
      <c r="B24">
        <f>994.12+G11+L11</f>
        <v>1096.01</v>
      </c>
      <c r="D24" s="2">
        <f>B24-B12</f>
        <v>252.65999999999997</v>
      </c>
      <c r="E24">
        <f>D24/C12</f>
        <v>0.3941233513847977</v>
      </c>
      <c r="F24">
        <f xml:space="preserve"> POWER(4.5,2)*9*PI()</f>
        <v>572.55526111673976</v>
      </c>
      <c r="G24">
        <f t="shared" ref="G24:G26" si="0">D24/F24</f>
        <v>0.44128491546335558</v>
      </c>
      <c r="I24" t="s">
        <v>45</v>
      </c>
      <c r="K24" t="s">
        <v>53</v>
      </c>
    </row>
    <row r="25" spans="1:11" x14ac:dyDescent="0.35">
      <c r="A25" t="s">
        <v>26</v>
      </c>
      <c r="B25">
        <f>1615.63</f>
        <v>1615.63</v>
      </c>
      <c r="D25" s="2">
        <f>B25-B15</f>
        <v>224.51999999999998</v>
      </c>
      <c r="E25">
        <f>D25/C15</f>
        <v>0.1885565997329369</v>
      </c>
      <c r="F25">
        <f xml:space="preserve"> POWER(4.5,2)*9.8*PI()</f>
        <v>623.44906210489455</v>
      </c>
      <c r="G25">
        <f t="shared" si="0"/>
        <v>0.36012565203318048</v>
      </c>
      <c r="I25" t="s">
        <v>46</v>
      </c>
    </row>
    <row r="26" spans="1:11" x14ac:dyDescent="0.35">
      <c r="A26" t="s">
        <v>27</v>
      </c>
      <c r="B26">
        <f>1667.67</f>
        <v>1667.67</v>
      </c>
      <c r="D26" s="2">
        <f>B26-B18</f>
        <v>233.26000000000022</v>
      </c>
      <c r="E26">
        <f>D26/C18</f>
        <v>0.19015399163602886</v>
      </c>
      <c r="F26">
        <f xml:space="preserve"> POWER(4.5,2)*9.8*PI()</f>
        <v>623.44906210489455</v>
      </c>
      <c r="G26">
        <f t="shared" si="0"/>
        <v>0.37414443966354788</v>
      </c>
      <c r="I26" t="s">
        <v>46</v>
      </c>
    </row>
    <row r="27" spans="1:11" x14ac:dyDescent="0.35">
      <c r="A27" t="s">
        <v>22</v>
      </c>
      <c r="B27">
        <v>1112.76</v>
      </c>
      <c r="D27">
        <f>B27-B19</f>
        <v>171.64999999999998</v>
      </c>
      <c r="I27" t="s">
        <v>29</v>
      </c>
    </row>
    <row r="28" spans="1:11" x14ac:dyDescent="0.35">
      <c r="A28" t="s">
        <v>34</v>
      </c>
      <c r="B28">
        <v>1278.43</v>
      </c>
      <c r="C28" t="s">
        <v>33</v>
      </c>
      <c r="D28" s="3">
        <f>B28-B20</f>
        <v>204.71000000000004</v>
      </c>
      <c r="E28">
        <f>D28/C20</f>
        <v>0.23491048324322053</v>
      </c>
      <c r="F28">
        <f xml:space="preserve"> POWER(4.5,2)*7.5*PI()</f>
        <v>477.12938426394982</v>
      </c>
      <c r="G28">
        <f>D28/F28</f>
        <v>0.42904504889339129</v>
      </c>
      <c r="I28" t="s">
        <v>30</v>
      </c>
      <c r="J28">
        <v>198.26</v>
      </c>
      <c r="K28" t="s">
        <v>47</v>
      </c>
    </row>
    <row r="29" spans="1:11" x14ac:dyDescent="0.35">
      <c r="I29" t="s">
        <v>31</v>
      </c>
      <c r="J29">
        <v>330.87</v>
      </c>
    </row>
    <row r="30" spans="1:11" x14ac:dyDescent="0.35">
      <c r="A30" t="s">
        <v>60</v>
      </c>
      <c r="I30" t="s">
        <v>32</v>
      </c>
      <c r="J30">
        <f>J29-J28</f>
        <v>132.61000000000001</v>
      </c>
    </row>
    <row r="31" spans="1:11" x14ac:dyDescent="0.35">
      <c r="A31">
        <v>1</v>
      </c>
      <c r="B31">
        <v>27.86</v>
      </c>
      <c r="C31" t="s">
        <v>58</v>
      </c>
      <c r="D31" t="s">
        <v>20</v>
      </c>
    </row>
    <row r="32" spans="1:11" x14ac:dyDescent="0.35">
      <c r="A32">
        <v>2</v>
      </c>
      <c r="B32">
        <v>44.18</v>
      </c>
      <c r="C32" t="s">
        <v>57</v>
      </c>
      <c r="D32" t="s">
        <v>59</v>
      </c>
    </row>
    <row r="33" spans="1:4" x14ac:dyDescent="0.35">
      <c r="A33">
        <v>3</v>
      </c>
      <c r="B33">
        <v>35.119999999999997</v>
      </c>
      <c r="C33" t="s">
        <v>58</v>
      </c>
      <c r="D33" t="s">
        <v>20</v>
      </c>
    </row>
    <row r="34" spans="1:4" x14ac:dyDescent="0.35">
      <c r="A34">
        <v>4</v>
      </c>
      <c r="B34">
        <v>16.98</v>
      </c>
      <c r="C34" t="s">
        <v>56</v>
      </c>
      <c r="D34" t="s">
        <v>21</v>
      </c>
    </row>
    <row r="35" spans="1:4" x14ac:dyDescent="0.35">
      <c r="A35">
        <v>5</v>
      </c>
      <c r="B35">
        <v>18.079999999999998</v>
      </c>
      <c r="C35" t="s">
        <v>56</v>
      </c>
      <c r="D35" t="s">
        <v>21</v>
      </c>
    </row>
    <row r="36" spans="1:4" x14ac:dyDescent="0.35">
      <c r="A36">
        <v>6</v>
      </c>
      <c r="B36">
        <v>18.5</v>
      </c>
      <c r="C36" t="s">
        <v>56</v>
      </c>
      <c r="D36" t="s">
        <v>21</v>
      </c>
    </row>
    <row r="37" spans="1:4" x14ac:dyDescent="0.35">
      <c r="A37" t="s">
        <v>62</v>
      </c>
    </row>
    <row r="38" spans="1:4" x14ac:dyDescent="0.35">
      <c r="A38" t="s">
        <v>61</v>
      </c>
    </row>
    <row r="39" spans="1:4" x14ac:dyDescent="0.35">
      <c r="A39" t="s">
        <v>63</v>
      </c>
    </row>
    <row r="40" spans="1:4" x14ac:dyDescent="0.35">
      <c r="A40" t="s">
        <v>64</v>
      </c>
    </row>
    <row r="41" spans="1:4" x14ac:dyDescent="0.35">
      <c r="A41" t="s">
        <v>66</v>
      </c>
    </row>
    <row r="42" spans="1:4" x14ac:dyDescent="0.35">
      <c r="A42">
        <v>1</v>
      </c>
      <c r="B42">
        <v>26.52</v>
      </c>
    </row>
    <row r="43" spans="1:4" x14ac:dyDescent="0.35">
      <c r="A43">
        <v>2</v>
      </c>
      <c r="B43">
        <v>45.56</v>
      </c>
      <c r="C43" t="s">
        <v>67</v>
      </c>
    </row>
    <row r="44" spans="1:4" x14ac:dyDescent="0.35">
      <c r="A44">
        <v>3</v>
      </c>
      <c r="B44">
        <v>34.659999999999997</v>
      </c>
    </row>
    <row r="45" spans="1:4" x14ac:dyDescent="0.35">
      <c r="A45">
        <v>4</v>
      </c>
      <c r="B45">
        <v>17.38</v>
      </c>
    </row>
    <row r="46" spans="1:4" x14ac:dyDescent="0.35">
      <c r="A46">
        <v>5</v>
      </c>
      <c r="B46">
        <v>18.84</v>
      </c>
    </row>
    <row r="47" spans="1:4" x14ac:dyDescent="0.35">
      <c r="A47">
        <v>6</v>
      </c>
      <c r="B47">
        <v>18.940000000000001</v>
      </c>
    </row>
    <row r="48" spans="1:4" x14ac:dyDescent="0.35">
      <c r="A48" t="s">
        <v>68</v>
      </c>
    </row>
    <row r="49" spans="1:6" x14ac:dyDescent="0.35">
      <c r="A49" t="s">
        <v>69</v>
      </c>
    </row>
    <row r="50" spans="1:6" x14ac:dyDescent="0.35">
      <c r="A50" t="s">
        <v>70</v>
      </c>
    </row>
    <row r="51" spans="1:6" x14ac:dyDescent="0.35">
      <c r="A51">
        <v>1</v>
      </c>
      <c r="B51">
        <v>26.56</v>
      </c>
    </row>
    <row r="52" spans="1:6" x14ac:dyDescent="0.35">
      <c r="A52">
        <v>2</v>
      </c>
      <c r="B52">
        <v>34.700000000000003</v>
      </c>
      <c r="D52" t="s">
        <v>73</v>
      </c>
    </row>
    <row r="53" spans="1:6" x14ac:dyDescent="0.35">
      <c r="A53">
        <v>3</v>
      </c>
      <c r="B53">
        <v>31.62</v>
      </c>
    </row>
    <row r="54" spans="1:6" x14ac:dyDescent="0.35">
      <c r="A54">
        <v>4</v>
      </c>
      <c r="B54">
        <v>17.059999999999999</v>
      </c>
    </row>
    <row r="55" spans="1:6" x14ac:dyDescent="0.35">
      <c r="A55">
        <v>5</v>
      </c>
      <c r="B55">
        <v>19.14</v>
      </c>
    </row>
    <row r="56" spans="1:6" x14ac:dyDescent="0.35">
      <c r="A56">
        <v>6</v>
      </c>
      <c r="B56">
        <v>17.72</v>
      </c>
    </row>
    <row r="57" spans="1:6" x14ac:dyDescent="0.35">
      <c r="A57" t="s">
        <v>71</v>
      </c>
    </row>
    <row r="58" spans="1:6" x14ac:dyDescent="0.35">
      <c r="A58">
        <v>1</v>
      </c>
      <c r="B58">
        <v>27.02</v>
      </c>
    </row>
    <row r="59" spans="1:6" x14ac:dyDescent="0.35">
      <c r="A59">
        <v>2</v>
      </c>
      <c r="B59">
        <v>35.58</v>
      </c>
      <c r="D59" t="s">
        <v>74</v>
      </c>
      <c r="F59" t="s">
        <v>88</v>
      </c>
    </row>
    <row r="60" spans="1:6" x14ac:dyDescent="0.35">
      <c r="A60">
        <v>3</v>
      </c>
      <c r="B60">
        <v>36.26</v>
      </c>
    </row>
    <row r="61" spans="1:6" x14ac:dyDescent="0.35">
      <c r="A61">
        <v>4</v>
      </c>
      <c r="B61">
        <v>17.28</v>
      </c>
    </row>
    <row r="62" spans="1:6" x14ac:dyDescent="0.35">
      <c r="A62">
        <v>5</v>
      </c>
      <c r="B62">
        <v>19.8</v>
      </c>
    </row>
    <row r="63" spans="1:6" x14ac:dyDescent="0.35">
      <c r="A63">
        <v>6</v>
      </c>
      <c r="B63">
        <v>16.96</v>
      </c>
    </row>
    <row r="64" spans="1:6" x14ac:dyDescent="0.35">
      <c r="A64" t="s">
        <v>72</v>
      </c>
    </row>
    <row r="65" spans="1:1" x14ac:dyDescent="0.35">
      <c r="A65" t="s">
        <v>75</v>
      </c>
    </row>
    <row r="66" spans="1:1" x14ac:dyDescent="0.35">
      <c r="A66" t="s">
        <v>83</v>
      </c>
    </row>
    <row r="67" spans="1:1" x14ac:dyDescent="0.35">
      <c r="A67" t="s">
        <v>76</v>
      </c>
    </row>
    <row r="69" spans="1:1" x14ac:dyDescent="0.35">
      <c r="A69" t="s">
        <v>77</v>
      </c>
    </row>
    <row r="70" spans="1:1" x14ac:dyDescent="0.35">
      <c r="A70" t="s">
        <v>78</v>
      </c>
    </row>
    <row r="71" spans="1:1" x14ac:dyDescent="0.35">
      <c r="A71" t="s">
        <v>79</v>
      </c>
    </row>
    <row r="72" spans="1:1" x14ac:dyDescent="0.35">
      <c r="A72" t="s">
        <v>80</v>
      </c>
    </row>
    <row r="74" spans="1:1" x14ac:dyDescent="0.35">
      <c r="A74" t="s">
        <v>82</v>
      </c>
    </row>
    <row r="75" spans="1:1" x14ac:dyDescent="0.35">
      <c r="A75" t="s">
        <v>81</v>
      </c>
    </row>
    <row r="77" spans="1:1" x14ac:dyDescent="0.35">
      <c r="A77" t="s">
        <v>84</v>
      </c>
    </row>
    <row r="79" spans="1:1" x14ac:dyDescent="0.35">
      <c r="A79" t="s">
        <v>86</v>
      </c>
    </row>
    <row r="80" spans="1:1" x14ac:dyDescent="0.35">
      <c r="A80" t="s">
        <v>85</v>
      </c>
    </row>
    <row r="81" spans="1:10" x14ac:dyDescent="0.35">
      <c r="A81" t="s">
        <v>87</v>
      </c>
    </row>
    <row r="83" spans="1:10" x14ac:dyDescent="0.35">
      <c r="A83" t="s">
        <v>89</v>
      </c>
    </row>
    <row r="84" spans="1:10" x14ac:dyDescent="0.35">
      <c r="A84" t="s">
        <v>90</v>
      </c>
    </row>
    <row r="85" spans="1:10" x14ac:dyDescent="0.35">
      <c r="A85" t="s">
        <v>91</v>
      </c>
    </row>
    <row r="86" spans="1:10" x14ac:dyDescent="0.35">
      <c r="A86" t="s">
        <v>92</v>
      </c>
    </row>
    <row r="87" spans="1:10" x14ac:dyDescent="0.35">
      <c r="A87" t="s">
        <v>93</v>
      </c>
    </row>
    <row r="89" spans="1:10" x14ac:dyDescent="0.35">
      <c r="A89" t="s">
        <v>94</v>
      </c>
      <c r="B89" t="s">
        <v>97</v>
      </c>
    </row>
    <row r="90" spans="1:10" x14ac:dyDescent="0.35">
      <c r="A90" t="s">
        <v>95</v>
      </c>
    </row>
    <row r="91" spans="1:10" x14ac:dyDescent="0.35">
      <c r="A91" t="s">
        <v>96</v>
      </c>
    </row>
    <row r="93" spans="1:10" x14ac:dyDescent="0.35">
      <c r="A93" t="s">
        <v>98</v>
      </c>
      <c r="C93" t="s">
        <v>100</v>
      </c>
      <c r="D93" t="s">
        <v>102</v>
      </c>
      <c r="E93" t="s">
        <v>104</v>
      </c>
      <c r="J93" t="s">
        <v>109</v>
      </c>
    </row>
    <row r="94" spans="1:10" x14ac:dyDescent="0.35">
      <c r="C94" t="s">
        <v>99</v>
      </c>
      <c r="D94" t="s">
        <v>101</v>
      </c>
      <c r="E94" t="s">
        <v>105</v>
      </c>
      <c r="H94" t="s">
        <v>111</v>
      </c>
    </row>
    <row r="97" spans="1:6" x14ac:dyDescent="0.35">
      <c r="A97" t="s">
        <v>103</v>
      </c>
    </row>
    <row r="98" spans="1:6" x14ac:dyDescent="0.35">
      <c r="A98" t="s">
        <v>110</v>
      </c>
    </row>
    <row r="100" spans="1:6" x14ac:dyDescent="0.35">
      <c r="A100" t="s">
        <v>112</v>
      </c>
    </row>
    <row r="101" spans="1:6" x14ac:dyDescent="0.35">
      <c r="A101" t="s">
        <v>113</v>
      </c>
    </row>
    <row r="102" spans="1:6" x14ac:dyDescent="0.35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</row>
    <row r="103" spans="1:6" x14ac:dyDescent="0.35">
      <c r="A103" t="s">
        <v>7</v>
      </c>
      <c r="B103" t="s">
        <v>6</v>
      </c>
      <c r="C103" t="s">
        <v>8</v>
      </c>
      <c r="D103" t="s">
        <v>9</v>
      </c>
      <c r="E103" t="s">
        <v>10</v>
      </c>
      <c r="F103" t="s">
        <v>11</v>
      </c>
    </row>
    <row r="104" spans="1:6" x14ac:dyDescent="0.35">
      <c r="A104" t="s">
        <v>20</v>
      </c>
      <c r="B104" t="s">
        <v>20</v>
      </c>
      <c r="C104" t="s">
        <v>20</v>
      </c>
      <c r="D104" t="s">
        <v>21</v>
      </c>
      <c r="E104" t="s">
        <v>21</v>
      </c>
      <c r="F104" t="s">
        <v>21</v>
      </c>
    </row>
    <row r="108" spans="1:6" x14ac:dyDescent="0.35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</row>
    <row r="109" spans="1:6" x14ac:dyDescent="0.35">
      <c r="A109" t="s">
        <v>114</v>
      </c>
      <c r="B109" t="s">
        <v>115</v>
      </c>
      <c r="C109" t="s">
        <v>8</v>
      </c>
      <c r="D109" t="s">
        <v>9</v>
      </c>
      <c r="E109" t="s">
        <v>10</v>
      </c>
      <c r="F109" t="s">
        <v>11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E84DDC86AEA54E9BA838E55F022B2C" ma:contentTypeVersion="15" ma:contentTypeDescription="Create a new document." ma:contentTypeScope="" ma:versionID="cd6573d59e7e774e4f993f7ed8b32c2b">
  <xsd:schema xmlns:xsd="http://www.w3.org/2001/XMLSchema" xmlns:xs="http://www.w3.org/2001/XMLSchema" xmlns:p="http://schemas.microsoft.com/office/2006/metadata/properties" xmlns:ns3="18c20eec-76ce-4d3a-ab7d-57b08d01d490" xmlns:ns4="e27a7bf0-2536-46d0-aa4a-456561a046ff" targetNamespace="http://schemas.microsoft.com/office/2006/metadata/properties" ma:root="true" ma:fieldsID="e2a7807eb2622542ed9cad9a7fb0412a" ns3:_="" ns4:_="">
    <xsd:import namespace="18c20eec-76ce-4d3a-ab7d-57b08d01d490"/>
    <xsd:import namespace="e27a7bf0-2536-46d0-aa4a-456561a046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c20eec-76ce-4d3a-ab7d-57b08d01d4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7a7bf0-2536-46d0-aa4a-456561a046f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8c20eec-76ce-4d3a-ab7d-57b08d01d49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0FF847-D51B-498E-80FA-6AF39C0DD3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c20eec-76ce-4d3a-ab7d-57b08d01d490"/>
    <ds:schemaRef ds:uri="e27a7bf0-2536-46d0-aa4a-456561a046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A1DDDC-E8C0-41D3-9086-CE4DF8B6BAC4}">
  <ds:schemaRefs>
    <ds:schemaRef ds:uri="http://schemas.microsoft.com/office/2006/documentManagement/types"/>
    <ds:schemaRef ds:uri="18c20eec-76ce-4d3a-ab7d-57b08d01d490"/>
    <ds:schemaRef ds:uri="http://purl.org/dc/elements/1.1/"/>
    <ds:schemaRef ds:uri="http://purl.org/dc/dcmitype/"/>
    <ds:schemaRef ds:uri="http://www.w3.org/XML/1998/namespace"/>
    <ds:schemaRef ds:uri="e27a7bf0-2536-46d0-aa4a-456561a046ff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948C889-82B3-470E-AA01-923E6A2B4A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"Quinn" Sapin</dc:creator>
  <cp:lastModifiedBy>Quentin "Quinn" Sapin</cp:lastModifiedBy>
  <dcterms:created xsi:type="dcterms:W3CDTF">2024-12-10T19:45:18Z</dcterms:created>
  <dcterms:modified xsi:type="dcterms:W3CDTF">2025-06-09T17:16:07Z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0x0101008CE84DDC86AEA54E9BA838E55F022B2C</vt:lpwstr>
  </property>
</Properties>
</file>