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ali/Desktop/grotendeels_uitgewerkte_lerarenbeurs_robert/"/>
    </mc:Choice>
  </mc:AlternateContent>
  <xr:revisionPtr revIDLastSave="0" documentId="13_ncr:1_{E5B01F53-F574-0547-AF86-BBD5E9E65750}" xr6:coauthVersionLast="43" xr6:coauthVersionMax="43" xr10:uidLastSave="{00000000-0000-0000-0000-000000000000}"/>
  <bookViews>
    <workbookView xWindow="0" yWindow="460" windowWidth="33600" windowHeight="19260" tabRatio="500" xr2:uid="{00000000-000D-0000-FFFF-FFFF00000000}"/>
  </bookViews>
  <sheets>
    <sheet name="Handelingsframe" sheetId="1" r:id="rId1"/>
    <sheet name="tabelgenerator" sheetId="2" r:id="rId2"/>
  </sheets>
  <definedNames>
    <definedName name="_xlnm._FilterDatabase" localSheetId="0" hidden="1">Handelingsframe!$A$1:$N$101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7" i="2" l="1"/>
  <c r="C20" i="2" l="1"/>
  <c r="G11" i="2" l="1"/>
  <c r="G20" i="2" l="1"/>
  <c r="G19" i="2"/>
  <c r="G18" i="2"/>
  <c r="G17" i="2"/>
  <c r="G16" i="2"/>
  <c r="G15" i="2"/>
  <c r="G12" i="2"/>
  <c r="G13" i="2"/>
  <c r="G10" i="2"/>
  <c r="G9" i="2"/>
  <c r="G8" i="2"/>
  <c r="G7" i="2"/>
  <c r="G6" i="2"/>
  <c r="C19" i="2" l="1"/>
  <c r="C18" i="2"/>
  <c r="C16" i="2"/>
  <c r="C15" i="2"/>
  <c r="C13" i="2"/>
  <c r="C12" i="2"/>
  <c r="C11" i="2"/>
  <c r="C10" i="2"/>
  <c r="C9" i="2"/>
  <c r="C8" i="2"/>
  <c r="C7" i="2"/>
  <c r="C6" i="2"/>
</calcChain>
</file>

<file path=xl/sharedStrings.xml><?xml version="1.0" encoding="utf-8"?>
<sst xmlns="http://schemas.openxmlformats.org/spreadsheetml/2006/main" count="270" uniqueCount="200">
  <si>
    <t>actor</t>
  </si>
  <si>
    <t>handeling</t>
  </si>
  <si>
    <t>object</t>
  </si>
  <si>
    <t>ontvanger</t>
  </si>
  <si>
    <t>voorwaarden</t>
  </si>
  <si>
    <t>resultaat creëren</t>
  </si>
  <si>
    <t>resultaat termineren</t>
  </si>
  <si>
    <t>versie (nr-vanaf-tot)</t>
  </si>
  <si>
    <t>brontekst</t>
  </si>
  <si>
    <t>toelichting</t>
  </si>
  <si>
    <t>[bestuursorgaan]</t>
  </si>
  <si>
    <t>[bekendmaken]</t>
  </si>
  <si>
    <t>[belanghebbende]</t>
  </si>
  <si>
    <t>2-[19940101]-[jjjjmmdd]</t>
  </si>
  <si>
    <t>jci1.3:c:BWBR0005537&amp;hoofdstuk=3&amp;afdeling=3.6&amp;artikel=3:40&amp;z=2017-04-01&amp;g=2017-04-01</t>
  </si>
  <si>
    <t>{Een besluit treedt niet in werking voordat het is bekendgemaakt.}</t>
  </si>
  <si>
    <t>-</t>
  </si>
  <si>
    <t>2-[19980101]-[jjjjmmdd]</t>
  </si>
  <si>
    <t>jci1.3:c:BWBR0005537&amp;hoofdstuk=1&amp;titeldeel=1.1&amp;artikel=1:3&amp;lid=3&amp;z=2017-03-01&amp;g=2017-03-01</t>
  </si>
  <si>
    <t>&lt;&lt;besluiten de aanvraag niet te behandelen&gt;&gt;</t>
  </si>
  <si>
    <t>[besluiten niet te behandelen]</t>
  </si>
  <si>
    <t>[aanvraag]</t>
  </si>
  <si>
    <t>[aanvrager]</t>
  </si>
  <si>
    <t>3-[20040701]-[jjjjmmdd]</t>
  </si>
  <si>
    <t>jci1.3:c:BWBR0005537&amp;hoofdstuk=4&amp;titeldeel=4.1&amp;afdeling=4.1.1&amp;artikel=4:5&amp;z=2017-03-10&amp;g=2017-03-10</t>
  </si>
  <si>
    <t>&lt;&lt;bekendmaken van een beschikking&gt;&gt;</t>
  </si>
  <si>
    <t>[besluit treedt in werking]</t>
  </si>
  <si>
    <t>&lt;&lt;indienen verzoek een besluit te nemen&gt;&gt;</t>
  </si>
  <si>
    <t>{De ontvanger [bestuursorgaan] kan worden afgeleid van de definitie van ‘besluit’ in artikel 1:3 lid 1 Awb.}</t>
  </si>
  <si>
    <t>handelingsframe.Awb.4:5</t>
  </si>
  <si>
    <t>act</t>
  </si>
  <si>
    <t>precondition</t>
  </si>
  <si>
    <t>creative postcondition</t>
  </si>
  <si>
    <t>terminative postcondition</t>
  </si>
  <si>
    <t>handelingsframe.Awb.1:3.3</t>
  </si>
  <si>
    <t>handelingsframe.Awb.3.40</t>
  </si>
  <si>
    <t>code handelingsframe</t>
  </si>
  <si>
    <t>version (nr-from-until)</t>
  </si>
  <si>
    <t>legal reference</t>
  </si>
  <si>
    <t>metalex/juriconnect reference</t>
  </si>
  <si>
    <t>source text</t>
  </si>
  <si>
    <t>explanatory note</t>
  </si>
  <si>
    <t>jci1.3:c:BWBR0005537&amp;hoofdstuk=4&amp;titeldeel=4.1&amp;afdeling=4.1.1&amp;artikel=4:4&amp;z=2017-03-01&amp;g=2017-03-01</t>
  </si>
  <si>
    <t>{Het bestuursorgaan dat bevoegd is op de aanvraag te beslissen, kan voor het indienen van aanvragen en het verstrekken van gegevens een formulier vaststellen, voor zover daarin niet is voorzien bij wettelijk voorschrift.}</t>
  </si>
  <si>
    <t>&lt;&lt;vaststellen formulier voor verstrekken van gegevens&gt;&gt;</t>
  </si>
  <si>
    <t>[bestuursorgaan is bevoegd op de aanvraag te beslissen]
EN
NIET [formulier is bij wettelijk voorschrift voorzien]</t>
  </si>
  <si>
    <t>art. 3:40 Awb</t>
  </si>
  <si>
    <t>art. 1:3 lid 3 Awb</t>
  </si>
  <si>
    <t>art. 4:5 Awb</t>
  </si>
  <si>
    <t>art. 4:4 Awb</t>
  </si>
  <si>
    <t>Tabelgenerator</t>
  </si>
  <si>
    <t>Institutionele handeling</t>
  </si>
  <si>
    <t>Bronverwijzingen</t>
  </si>
  <si>
    <t>normatieve relatie:</t>
  </si>
  <si>
    <t>versie (nr-vanaf-tot):</t>
  </si>
  <si>
    <t>juridische verwijzing:</t>
  </si>
  <si>
    <t>juriconnect verwijzing:</t>
  </si>
  <si>
    <t>belanghebbende</t>
  </si>
  <si>
    <t>Handelingsframe</t>
  </si>
  <si>
    <t>NIET [bij wettelijk voorschrift is anders bepaald]</t>
  </si>
  <si>
    <t>[aanvraag];
&lt;schriftelijk indienen aanvraag&gt;;
&lt;aanvraag indienen bij bevoegd bestuursorgaan&gt;;
&lt;aanvraag ondertekenen&gt;;
&lt;verschaffen gegevens nodig om besluit te nemen&gt;;
&lt;vergaren nodige kennis&gt;;
&lt;besluit berust op deugdelijke motivering&gt;;
&lt;beschikking geven binnen termijn&gt;</t>
  </si>
  <si>
    <t>References</t>
  </si>
  <si>
    <t>action type</t>
  </si>
  <si>
    <t>object type</t>
  </si>
  <si>
    <t>[aanvraag];
&lt;schriftelijk indienen aanvraag&gt;;
&lt;aanvraag indienen bij bevoegd bestuursorgaan&gt;;
&lt;aanvraag ondertekenen en naam aanvrager, adres, dagtekening en aanduiding doen bevatten&gt;;
&lt;verschaffen gegevens nodig om besluit te nemen&gt;;
&lt;vergaren nodige kennis&gt;;
&lt;besluit berust op deugdelijke motivering&gt;;
&lt;beschikking geven binnen termijn&gt;</t>
  </si>
  <si>
    <t>[formulier voor het verstrekken van gegevens]</t>
  </si>
  <si>
    <t>[indienen]</t>
  </si>
  <si>
    <t>[vaststellen]</t>
  </si>
  <si>
    <t>[formulier]</t>
  </si>
  <si>
    <t>[verzoek een besluit te nemen]</t>
  </si>
  <si>
    <t>[besluit]</t>
  </si>
  <si>
    <t>[besluit tot niet in behandeling nemen aanvraag]</t>
  </si>
  <si>
    <t>Heeft het expliciet beschrijven van deze handeling een functie? (Zo ja, welke?)</t>
  </si>
  <si>
    <t>act type frame</t>
  </si>
  <si>
    <t>actor type (active agent)</t>
  </si>
  <si>
    <t>recipient type (passive agent)</t>
  </si>
  <si>
    <t>code act type frame</t>
  </si>
  <si>
    <t>formule maken die kiest tussen Engelse of Nederlandse versie (als Engelse versie leeg, dan Nederlandse kiezen).</t>
  </si>
  <si>
    <t>Act frame (English)</t>
  </si>
  <si>
    <t>{Het bestuursorgaan kan besluiten de aanvraag niet te behandelen, indien:
a. de aanvrager niet heeft voldaan aan enig wettelijk voorschrift voor het in behandeling nemen van de aanvraag, of
b. de aanvraag geheel of gedeeltelijk is geweigerd op grond van artikel 2:15, of
c. de verstrekte gegevens en bescheiden onvoldoende zijn voor de beoordeling van de aanvraag of voor de voorbereiding van de beschikking,
mits de aanvrager de gelegenheid heeft gehad de aanvraag binnen een door het bestuursorgaan gestelde termijn aan te vullen.
(...)
4 Een besluit om de aanvraag niet te behandelen wordt aan de aanvrager bekendgemaakt binnen vier weken nadat de aanvraag is aangevuld of nadat de daarvoor gestelde termijn ongebruikt is verstreken.}</t>
  </si>
  <si>
    <t>(
NIET [aanvrager heeft voldaan aan enig wettelijk voorschrift voor het in behandeling nemen van de aanvraag]
OF
[aanvraag geheel of gedeeltelijk is geweigerd op grond van artikel 2:15 Awb]
OF
[verstrekte gegevens en bescheiden zijn onvoldoende voor de beoordeling van de aanvraag of voor de voorbereiding van de beschikking]
)
EN
[aanvrager heeft de gelegenheid gehad de aanvraag aan te vullen]
EN
[besluit om de aanvraag niet te behandelen wordt aan de aanvrager bekendgemaakt binnen vier weken nadat de aanvraag is aangevuld of nadat de daarvoor gestelde termijn ongebruikt is verstreken]</t>
  </si>
  <si>
    <t>Hoe omgaan met voorwaarde [besluit om de aanvraag niet te behandelen wordt aan de aanvrager bekendgemaakt binnen vier weken nadat de aanvraag is aangevuld of nadat de daarvoor gestelde termijn ongebruikt is verstreken]?
Het besluit is nog niet bekendgemaakt op het moment dat het wordt genomen. Kan dat dan wel als voorwaarde voor het nemen van een besluit worden gesteld?
(Ik zou zeggen dat dat wel kan. Bij het nemen van het besluit wordt ervan uitgegaan dat het besluit binnen de termijn wordt bekendgemaakt. Als later blijkt dat dat toch niet is gebeurd, kunnen belanghebbenden immuniteit tegen het besluit claimen.)</t>
  </si>
  <si>
    <t>handelingsframe.Awb.4:4.gegevens</t>
  </si>
  <si>
    <t>[belanghebbende(n)]</t>
  </si>
  <si>
    <t>Artikel 3.40 Awb impliceert dat het bestuursorgaan dat bevoegd is een besluit te nemen, ook bevoegd is het besluit bekend maken. Ook al staat dat er niet expliciet, dat is de interpretatie die hier gekozen is.
Het kan natuurlijk altijd dat er regels zijn die andere(n) (bestuursorga(a)n(en)) toestaan om een besluit bekend te maken, of regels die de bevoegdheid om besluiten bekend te maken beperken. Die regels hebben we nog niet gevonden.
Artikel 3.41 Awb gaat over de wijze waarop het bekendmaken gebeurt.</t>
  </si>
  <si>
    <t>&lt;&lt;minister vordert subsidie voor studieverlof terug&gt;&gt;</t>
  </si>
  <si>
    <t>&lt;&lt;minister treft betalingsregeling voor het terugbetalen van de subsidie voor studiekosten&gt;&gt;</t>
  </si>
  <si>
    <t>&lt;&lt;minister vordert kosten van collegegeld, studiemiddelen en reiskosten terug&gt;&gt;</t>
  </si>
  <si>
    <t>&lt;&lt;bevoegd gezag verleent studieverlof aan de leraar&gt;&gt;</t>
  </si>
  <si>
    <t>&lt;&lt;leraar vraagt subsidie voor studieverlof voor het bevoegd gezag&gt;&gt;</t>
  </si>
  <si>
    <t>&lt;&lt;minister vordert subsidie voor studiekosten terug&gt;&gt;</t>
  </si>
  <si>
    <t>&lt;&lt;leraar overlegt bewijsstuk waaruit blijkt dat hij ten minste vijftien studiepunten heeft gehaald&gt;&gt;</t>
  </si>
  <si>
    <t>&lt;&lt;leraar overlegt bewijsstuk waaruit blijkt dat hij collegegeld heeft betaald&gt;&gt;</t>
  </si>
  <si>
    <t>[minister van OCW]</t>
  </si>
  <si>
    <t>[verstrekken]</t>
  </si>
  <si>
    <t>[subsidie lerarenbeurs]</t>
  </si>
  <si>
    <t>[leraar]</t>
  </si>
  <si>
    <t>&lt;&lt;minister verstrekt subsidie lerarenbeurs aan bevoegd gezag&gt;&gt;</t>
  </si>
  <si>
    <t>[bevoegd gezag]</t>
  </si>
  <si>
    <t>[vragen]</t>
  </si>
  <si>
    <t>[treffen]</t>
  </si>
  <si>
    <t>[overleggen]</t>
  </si>
  <si>
    <t>[verlenen]</t>
  </si>
  <si>
    <t>[subsidie voor studiekosten]</t>
  </si>
  <si>
    <t>[terugvorderen]</t>
  </si>
  <si>
    <t>[subsidie voor studieverlof]</t>
  </si>
  <si>
    <t>[betalingsregeling voor het terugbetalen van de subsidie studiekosten]</t>
  </si>
  <si>
    <t>[kosten van collegegeld, studiemiddelen en reiskosten]</t>
  </si>
  <si>
    <t>[bewijsstuk waaruit blijkt dat hij ten minste vijftien studiepunten heeft gehaald]</t>
  </si>
  <si>
    <t>[bewijsstuk waaruit blijkt dat hij collegegeld heeft betaald]</t>
  </si>
  <si>
    <t>[weigeren]</t>
  </si>
  <si>
    <t>[subsidieverlening aan een leraar]</t>
  </si>
  <si>
    <t>&lt;&lt;leraar vraagt subsidie voor studiekosten aan&gt;&gt;</t>
  </si>
  <si>
    <t>&lt;&lt;minister van OCW verdeelt het beschikbare bedrag voor de subsidieregeling lerarenbeurs per doelgroep&gt;&gt;</t>
  </si>
  <si>
    <t>[verdelen]</t>
  </si>
  <si>
    <t>&lt;&lt;minister laat een of meer bepalingen van de subsidieregeling lerarenbeurs buiten toepassing&gt;&gt;</t>
  </si>
  <si>
    <t xml:space="preserve">[buiten toepassing laten] </t>
  </si>
  <si>
    <t>[een of meer bepalingen van de subsidieregeling lerarenbeurs]</t>
  </si>
  <si>
    <t>&lt;&lt;minister wijkt af van een of meer bepalingen van de subsidieregeling lerarenbeurs&gt;&gt;</t>
  </si>
  <si>
    <t>[afwijken van]</t>
  </si>
  <si>
    <t>[]</t>
  </si>
  <si>
    <t>[voldoen aan]</t>
  </si>
  <si>
    <t>[subsidieverplichting voor subsidie voor studieverlof]</t>
  </si>
  <si>
    <t>&lt;&lt;bevoegd gezag voldoet aan subsidieverplichting voor subsidie voor studieverlof&gt;&gt;</t>
  </si>
  <si>
    <t>&lt;subsidieverplichting voor subsidie voor studieverlof&gt;</t>
  </si>
  <si>
    <t>&lt;&lt;minister van OCW weigert subsidieverlening aan een leraar&gt;&gt;</t>
  </si>
  <si>
    <t>[berekenen]</t>
  </si>
  <si>
    <t>[hoogte van de subsidie voor studiekosten]</t>
  </si>
  <si>
    <t>[vergoeding kosten collegegeld]; [vergoeding studiemiddelen]; [vergoeding reiskosten];</t>
  </si>
  <si>
    <t>[hoogte van de subsidie voor studieverlof]</t>
  </si>
  <si>
    <t>[vergoeding studieverlof]</t>
  </si>
  <si>
    <t>[beschikbare bedrag voor de subsidieregeling lerarenbeurs]</t>
  </si>
  <si>
    <t>&lt;&lt;minister verstrekt subsidie lerarenbeurs aan leraar&gt;&gt;</t>
  </si>
  <si>
    <t>handelingsframe.Slb.3.1.a</t>
  </si>
  <si>
    <t>handelingsframe.Slb.3.1.b</t>
  </si>
  <si>
    <t>art. 3.1 lid 1, aanhef en onder a, Slb</t>
  </si>
  <si>
    <t>art. 3.1 lid 1, aanhef en onder b, Slb</t>
  </si>
  <si>
    <t>[besluit tot verlenen subsidie voor kosten in verband met het verlenen van studieverlof aan de leraar]; &lt;subsidiebedrag wordt uitbetaald aan subsidieontvanger voordat de opleiding waar de subsidie betrekking op heeft aanvangt&gt;</t>
  </si>
  <si>
    <t>[besluit tot verlenen subsidie voor studiekosten van een leraar in verband met het volgen van een opleiding]; &lt;minister van OCW berekent de hoogte van de subsidie voor studiekosten&gt;; &lt;subsidiebedrag wordt uitbetaald aan subsidieontvanger voordat de opleiding waar de subsidie betrekking op heeft aanvangt&gt;; &lt;minister verstrekt subsidie lerarenbeurs aan bevoegd gezag&gt;</t>
  </si>
  <si>
    <t>&lt;&lt;minister van OCW berekent de hoogte van de subsidie voor studiekosten&gt;&gt;</t>
  </si>
  <si>
    <t>&lt;&lt;minister van OCW berekent de hoogte van de subsidie voor studieverlof&gt;&gt;</t>
  </si>
  <si>
    <t>[aanvraagformulieren op de website van de Dienst Uitvoering Onderwijs]</t>
  </si>
  <si>
    <t>art. 8 lid 2 Slb</t>
  </si>
  <si>
    <t>[ingevulde aanvraagformulier op de website van de Dienst Uitvoering Onderwijs]</t>
  </si>
  <si>
    <t>[inleveren] / [verzenden]</t>
  </si>
  <si>
    <t>&lt;&lt;aanvraagformuleren lerarenbeurs verstrekken&gt;&gt;</t>
  </si>
  <si>
    <t>&lt;&lt;inleveren of verzenden ingevulde aanvraagformulier lerarenbeurs&gt;&gt;</t>
  </si>
  <si>
    <t>(
[elektronisch verzenden]
OF
[inleveren]
)
EN
[indienen 1 april tot en met 30 juni, voorafgaand aan het studiejaar waarvoor subsidie wordt aangevraagd]</t>
  </si>
  <si>
    <t>[aanvraag subsidie voor studiekosten];
&lt;minister van OCW besluit binnen acht weken na het sluiten van de aanvraagtermijn&gt;</t>
  </si>
  <si>
    <t>[aanvraag subsidie voor studieverlof];
&lt;minister van OCW besluit binnen acht weken na het sluiten van de aanvraagtermijn&gt;</t>
  </si>
  <si>
    <t>[aanvraag subsidie voor studieverlof];
&lt;minister van OCW berekent de hoogte van de subsidie voor studieverlof&gt;</t>
  </si>
  <si>
    <t>[leraar ontvangt van de minister een tegemoetkoming in de studiekosten voor het volgen van de opleiding]</t>
  </si>
  <si>
    <t>Als niet aan één van de andere voorwaarden voor het verlenen van de subsidie wordt voldaan, moet er ook worden afgewezen, neem ik aan.</t>
  </si>
  <si>
    <t>[aanvraag subsidie voor studiekosten];
[aanvraag subsidie voor studieverlof];
&lt;minister van OCW besluit binnen acht weken na het sluiten van de aanvraagtermijn&gt;</t>
  </si>
  <si>
    <t>art. 7 lid 1 Slb</t>
  </si>
  <si>
    <t>art. 8 lid 1 Slb</t>
  </si>
  <si>
    <t>art. 7 lid 1 Slb (studiekosten)
art. 8 lid 1 Slb (studieverlof)</t>
  </si>
  <si>
    <t>art. 19 Slb</t>
  </si>
  <si>
    <t>art. 13 lid 1 Slb</t>
  </si>
  <si>
    <t>art. 13 lid 2 Slb</t>
  </si>
  <si>
    <t>art. 13 lid 3 Slb</t>
  </si>
  <si>
    <t>art. 16 Slb</t>
  </si>
  <si>
    <t>art. 23 lid 1 Slb</t>
  </si>
  <si>
    <t>art. 24 lid 2 Slb</t>
  </si>
  <si>
    <t>art. 26 Slb</t>
  </si>
  <si>
    <t>art. 10 Slb</t>
  </si>
  <si>
    <t>art. 6 lid 1 Slb</t>
  </si>
  <si>
    <t>art. 15 Slb</t>
  </si>
  <si>
    <t>Art. 21 Slb
Art. 22 Slb</t>
  </si>
  <si>
    <t>[aanvraag geschiedt door invulling en inlevering of elektronische verzending van daartoe bestemde door de minister te verstrekken formulieren]</t>
  </si>
  <si>
    <t>[subsidiebedrag is uitbetaald aan subsidieontvanger voordat de opleiding waar de subsidie betrekking op heeft aanvangt]
EN
[studiejaar waarop subsidie betrekking heeft is voorbij]</t>
  </si>
  <si>
    <t>[bevoegd gezag heeft studieverlof verleend aan de leraar]
EN
[uit de administratie van het bevoegd gezag blijkt dat het studieverlof daadwerkelijk is verleend]</t>
  </si>
  <si>
    <t>Hoe zit het met de mogelijkheid om middelen voor subsidieverlof aan andere activiteiten te besteden (art. 24 lid 2 Slb)?</t>
  </si>
  <si>
    <t>Definitie bachelor en masteropleidingen in art. 1 definities stellen eisen aan land en status/erkenning opleiding.
Bevat het besluit ook de hoogte van het subsidiebedrag? In de beschikking staat dit bedrag wel, de vraag is of we het modelleren als een aparte handeling.
Dit is een lastig punt:
- om te kunnen besluiten de subsidie te verlenen moet je weten hoe hoog het bedrag is (om vast te stellen of er nog budget is*)
- waarom zou je berekenen hoe hoog de subsidie is als je nog niet weet of iemand in aanmerking komt voor subsidie
- de berekening van de hoogte van het bedrag is in een apart artikel geregeld
- de subsidie voor studieverlof aan bevoegd gezag wordt apart verstrekt, maar dit bedrag is wel nodig om te kunnen vaststellen of er nog budget is.
Er zijn geen aparte gronden voor afwijzing en buiten behandeling stellen. Impliceert dat, dat wordt afgewezen als niet wordt voldaan aan een voorwaarde voor verstrekken, en alleen buiten behandeling wordt gesteld op grond van art. 4:5 Awb?
Als de leraar geen subsidie voor studiekosten ontvangt omdat deze al op andere wijze van de minister een tegemoetkoming i de studiekosten ontvangt, wordt dan ook de subsidie op de kosten van studieverlof geweigerd (art. 10 Slb)?
*)  Het bepalen of er nog budget is, doe je in de praktijk alleen als het budget bijna op is. En alleen als het budget bijna op is, is de volgorde van indienen relevant.</t>
  </si>
  <si>
    <t xml:space="preserve">(
  [subsidie voor bacheloropleiding leraar]
  OF
  [subsidie voor masteropleiding leraar]
  OF
  [subsidie voor deficiëntieopleidingen leraar]
)
EN
[leraar voldoet aan bevoegdheidseisen] (zie art. 1)
EN
[leraar voldoet aan de subsidiecriteria]	 
EN
(
  [subsidie wordt verstrekt voor één studiejaar en voor één opleiding]
  OF
  [uitzondering waarbij subsidie wordt verstrekt voor tweede opleiding]
  OF
  [opleiding met studielast van 60 studiepunten waarvoor ten hoogste twee maal subsidie wordt verstrekt]
  OF
  [opleiding met studielast van meer dan 60 studiepunten waarvoor ten hoogste drie maal subsidie wordt verstrekt]
)
EN
NIET [leraar ontvangt van de minister een tegemoetkoming in de studiekosten voor het volgen van de opleiding]
EN
(
  [minister verdeelt het beschikbare bedrag per doelgroep over de aanvragen]
  EN
  NIET [budget volledig benut]
)
</t>
  </si>
  <si>
    <t>&lt;&lt;minister verzoek om bewijsstukken voldoen aan subsidieverplichtingen&gt;&gt;</t>
  </si>
  <si>
    <t>[intrekken]</t>
  </si>
  <si>
    <t>[de aanvraag voor studieverlof of de aanvraag voor studiekosten]</t>
  </si>
  <si>
    <t>[binnen twee maanden na het verstrekken van de subsidie]</t>
  </si>
  <si>
    <t>art. 13 lid 2, onder b. Slb</t>
  </si>
  <si>
    <t>&lt;&lt;leraar trekt aanvraag voor studieverlof of studiekosten in&gt;&gt;</t>
  </si>
  <si>
    <t>art. 5.7 lid 1, aanhef en onder b. Kaderregeling subsidies OCW, SZW en VWS</t>
  </si>
  <si>
    <t>anImage_2.tiff</t>
  </si>
  <si>
    <t>1 art. 5.7 lid 1, aanhef en onder b. Kaderregeling subsidies OCW, SZW en VWS</t>
  </si>
  <si>
    <t>NIET [aan de subsidie verbonden verplichtingen zal worden voldaan]</t>
  </si>
  <si>
    <t>[melden⁠]</t>
  </si>
  <si>
    <t>[niet, niet tijdig of niet geheel aan de subsidieverplichtingen zal worden voldaan]</t>
  </si>
  <si>
    <t>[subsidieontvanger]</t>
  </si>
  <si>
    <t>&lt;&lt;subsidieontvanger meldt dat niet aan de subsidieverplichtingen zal worden voldaan&gt;&gt;</t>
  </si>
  <si>
    <t>[voor zover toepassing van deze bepalingen, gelet op het belang dat deze regeling beoogt te beschermen, zal leiden tot onbillijkheid van overwegende aard]</t>
  </si>
  <si>
    <t>[minister van Onderwijs, Cultuur en Wetenschap]</t>
  </si>
  <si>
    <t>[wetgevende macht]</t>
  </si>
  <si>
    <r>
      <t>[besluit tot verlenen subsidie voor studiekosten van een leraar in verband met het volgen van een opleiding]
EN
[leraar is in dienst bij bevoegd gezag]
EN
(
[</t>
    </r>
    <r>
      <rPr>
        <u/>
        <sz val="12"/>
        <color theme="1"/>
        <rFont val="Calibri (Hoofdtekst)"/>
      </rPr>
      <t>minister verdeelt het beschikbare bedrag per doelgroep over de aanvragen</t>
    </r>
    <r>
      <rPr>
        <sz val="12"/>
        <color theme="1"/>
        <rFont val="Calibri"/>
        <family val="2"/>
        <scheme val="minor"/>
      </rPr>
      <t>]
EN
NIET [budget volledig benut]
)</t>
    </r>
  </si>
  <si>
    <t>action</t>
  </si>
  <si>
    <t>interested-party</t>
  </si>
  <si>
    <t>preconditions</t>
  </si>
  <si>
    <t>reference</t>
  </si>
  <si>
    <t>juriconnect</t>
  </si>
  <si>
    <t>sourcetext</t>
  </si>
  <si>
    <t>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</si>
</sst>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sz val="12"/>
      <color rgb="FF000000"/>
      <name val="Calibri"/>
      <family val="2"/>
      <scheme val="minor"/>
    </font>
    <font>
      <sz val="16"/>
      <color rgb="FF000000"/>
      <name val="Calibri Light"/>
      <family val="2"/>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u/>
      <sz val="12"/>
      <color theme="1"/>
      <name val="Calibri (Hoofdtekst)"/>
    </font>
  </fonts>
  <fills count="2">
    <fill>
      <patternFill patternType="none"/>
    </fill>
    <fill>
      <patternFill patternType="gray125"/>
    </fill>
  </fills>
  <borders count="8">
    <border>
      <left/>
      <right/>
      <top/>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style="thin">
        <color auto="1"/>
      </bottom>
      <diagonal/>
    </border>
  </borders>
  <cellStyleXfs count="2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6" fillId="0" borderId="1" xfId="0" applyFont="1" applyBorder="1" applyAlignment="1">
      <alignment vertical="top" wrapText="1"/>
    </xf>
    <xf numFmtId="0" fontId="4" fillId="0" borderId="2" xfId="0" applyFont="1" applyBorder="1" applyAlignment="1">
      <alignment vertical="top" wrapText="1"/>
    </xf>
    <xf numFmtId="0" fontId="6" fillId="0" borderId="3" xfId="0" applyFont="1" applyBorder="1" applyAlignment="1">
      <alignment vertical="top" wrapText="1"/>
    </xf>
    <xf numFmtId="0" fontId="4" fillId="0" borderId="4" xfId="0" applyFont="1" applyBorder="1" applyAlignment="1">
      <alignment vertical="top" wrapText="1"/>
    </xf>
    <xf numFmtId="0" fontId="6" fillId="0" borderId="5" xfId="0" applyFont="1" applyBorder="1" applyAlignment="1">
      <alignment vertical="top" wrapText="1"/>
    </xf>
    <xf numFmtId="0" fontId="4" fillId="0" borderId="6" xfId="0" applyFont="1" applyBorder="1" applyAlignment="1">
      <alignment vertical="top" wrapText="1"/>
    </xf>
    <xf numFmtId="0" fontId="5" fillId="0" borderId="0" xfId="0" applyFont="1" applyBorder="1" applyAlignment="1">
      <alignment vertical="top" wrapText="1"/>
    </xf>
    <xf numFmtId="0" fontId="4" fillId="0" borderId="0" xfId="0" applyFont="1" applyBorder="1" applyAlignment="1">
      <alignment vertical="top" wrapText="1"/>
    </xf>
    <xf numFmtId="0" fontId="4" fillId="0" borderId="7" xfId="0" applyFont="1" applyBorder="1" applyAlignment="1">
      <alignment vertical="top" wrapText="1"/>
    </xf>
    <xf numFmtId="0" fontId="1" fillId="0" borderId="0" xfId="0" applyFont="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left" vertical="top" wrapText="1"/>
    </xf>
    <xf numFmtId="0" fontId="1" fillId="0" borderId="0" xfId="0" applyFont="1" applyAlignment="1">
      <alignment horizontal="left" vertical="center" wrapText="1"/>
    </xf>
  </cellXfs>
  <cellStyles count="29">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Standa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70" zoomScaleNormal="70" workbookViewId="0">
      <pane ySplit="1" topLeftCell="A2" activePane="bottomLeft" state="frozen"/>
      <selection pane="bottomLeft" activeCell="B2" sqref="B2"/>
    </sheetView>
  </sheetViews>
  <sheetFormatPr baseColWidth="10" defaultRowHeight="16"/>
  <cols>
    <col min="1" max="1" width="20.83203125" style="20" customWidth="1"/>
    <col min="2" max="5" width="20.83203125" style="3" customWidth="1"/>
    <col min="6" max="6" width="25.83203125" style="3" customWidth="1"/>
    <col min="7" max="8" width="50.83203125" style="3" hidden="1" customWidth="1"/>
    <col min="9" max="9" width="16.83203125" style="3" hidden="1" customWidth="1"/>
    <col min="10" max="10" width="21.1640625" style="2" hidden="1" customWidth="1"/>
    <col min="11" max="11" width="22" style="3" customWidth="1"/>
    <col min="12" max="12" width="25.83203125" style="2" customWidth="1"/>
    <col min="13" max="14" width="50.83203125" style="3" customWidth="1"/>
  </cols>
  <sheetData>
    <row r="1" spans="1:14" s="19" customFormat="1" ht="34">
      <c r="A1" s="21" t="s">
        <v>30</v>
      </c>
      <c r="B1" s="17" t="s">
        <v>0</v>
      </c>
      <c r="C1" s="17" t="s">
        <v>193</v>
      </c>
      <c r="D1" s="17" t="s">
        <v>2</v>
      </c>
      <c r="E1" s="17" t="s">
        <v>194</v>
      </c>
      <c r="F1" s="17" t="s">
        <v>195</v>
      </c>
      <c r="G1" s="17" t="s">
        <v>5</v>
      </c>
      <c r="H1" s="17" t="s">
        <v>6</v>
      </c>
      <c r="I1" s="17" t="s">
        <v>36</v>
      </c>
      <c r="J1" s="18" t="s">
        <v>7</v>
      </c>
      <c r="K1" s="17" t="s">
        <v>196</v>
      </c>
      <c r="L1" s="18" t="s">
        <v>197</v>
      </c>
      <c r="M1" s="17" t="s">
        <v>198</v>
      </c>
      <c r="N1" s="17" t="s">
        <v>199</v>
      </c>
    </row>
    <row r="2" spans="1:14" ht="153">
      <c r="A2" s="20" t="s">
        <v>27</v>
      </c>
      <c r="B2" s="3" t="s">
        <v>12</v>
      </c>
      <c r="C2" s="3" t="s">
        <v>66</v>
      </c>
      <c r="D2" s="3" t="s">
        <v>69</v>
      </c>
      <c r="E2" s="3" t="s">
        <v>10</v>
      </c>
      <c r="F2" s="3" t="s">
        <v>59</v>
      </c>
      <c r="G2" s="3" t="s">
        <v>64</v>
      </c>
      <c r="H2" s="3" t="s">
        <v>16</v>
      </c>
      <c r="I2" s="3" t="s">
        <v>34</v>
      </c>
      <c r="J2" s="2" t="s">
        <v>17</v>
      </c>
      <c r="K2" s="3" t="s">
        <v>47</v>
      </c>
      <c r="L2" s="2" t="s">
        <v>18</v>
      </c>
      <c r="N2" s="3" t="s">
        <v>28</v>
      </c>
    </row>
    <row r="3" spans="1:14" ht="204">
      <c r="A3" s="20" t="s">
        <v>25</v>
      </c>
      <c r="B3" s="3" t="s">
        <v>10</v>
      </c>
      <c r="C3" s="3" t="s">
        <v>11</v>
      </c>
      <c r="D3" s="3" t="s">
        <v>70</v>
      </c>
      <c r="E3" s="3" t="s">
        <v>83</v>
      </c>
      <c r="F3" s="3" t="s">
        <v>70</v>
      </c>
      <c r="G3" s="3" t="s">
        <v>26</v>
      </c>
      <c r="H3" s="3" t="s">
        <v>60</v>
      </c>
      <c r="I3" s="3" t="s">
        <v>35</v>
      </c>
      <c r="J3" s="2" t="s">
        <v>13</v>
      </c>
      <c r="K3" s="3" t="s">
        <v>46</v>
      </c>
      <c r="L3" s="2" t="s">
        <v>14</v>
      </c>
      <c r="M3" s="3" t="s">
        <v>15</v>
      </c>
      <c r="N3" s="3" t="s">
        <v>84</v>
      </c>
    </row>
    <row r="4" spans="1:14" ht="409.6">
      <c r="A4" s="20" t="s">
        <v>19</v>
      </c>
      <c r="B4" s="3" t="s">
        <v>10</v>
      </c>
      <c r="C4" s="3" t="s">
        <v>20</v>
      </c>
      <c r="D4" s="3" t="s">
        <v>21</v>
      </c>
      <c r="E4" s="3" t="s">
        <v>57</v>
      </c>
      <c r="F4" s="3" t="s">
        <v>80</v>
      </c>
      <c r="G4" s="3" t="s">
        <v>71</v>
      </c>
      <c r="H4" s="4" t="s">
        <v>21</v>
      </c>
      <c r="I4" s="3" t="s">
        <v>29</v>
      </c>
      <c r="J4" s="2" t="s">
        <v>23</v>
      </c>
      <c r="K4" s="3" t="s">
        <v>48</v>
      </c>
      <c r="L4" s="2" t="s">
        <v>24</v>
      </c>
      <c r="M4" s="3" t="s">
        <v>79</v>
      </c>
      <c r="N4" s="3" t="s">
        <v>81</v>
      </c>
    </row>
    <row r="5" spans="1:14" ht="85">
      <c r="A5" s="20" t="s">
        <v>44</v>
      </c>
      <c r="B5" s="3" t="s">
        <v>10</v>
      </c>
      <c r="C5" s="3" t="s">
        <v>67</v>
      </c>
      <c r="D5" s="3" t="s">
        <v>68</v>
      </c>
      <c r="E5" s="3" t="s">
        <v>22</v>
      </c>
      <c r="F5" s="3" t="s">
        <v>45</v>
      </c>
      <c r="G5" s="3" t="s">
        <v>65</v>
      </c>
      <c r="I5" s="3" t="s">
        <v>82</v>
      </c>
      <c r="J5" s="2" t="s">
        <v>13</v>
      </c>
      <c r="K5" s="3" t="s">
        <v>49</v>
      </c>
      <c r="L5" s="3" t="s">
        <v>42</v>
      </c>
      <c r="M5" s="3" t="s">
        <v>43</v>
      </c>
      <c r="N5" s="3" t="s">
        <v>72</v>
      </c>
    </row>
    <row r="6" spans="1:14" ht="409.6">
      <c r="A6" s="20" t="s">
        <v>132</v>
      </c>
      <c r="B6" s="3" t="s">
        <v>190</v>
      </c>
      <c r="C6" s="3" t="s">
        <v>94</v>
      </c>
      <c r="D6" s="3" t="s">
        <v>95</v>
      </c>
      <c r="E6" s="3" t="s">
        <v>96</v>
      </c>
      <c r="F6" s="3" t="s">
        <v>174</v>
      </c>
      <c r="G6" s="3" t="s">
        <v>138</v>
      </c>
      <c r="H6" s="3" t="s">
        <v>149</v>
      </c>
      <c r="I6" s="3" t="s">
        <v>133</v>
      </c>
      <c r="K6" s="3" t="s">
        <v>135</v>
      </c>
      <c r="N6" s="3" t="s">
        <v>173</v>
      </c>
    </row>
    <row r="7" spans="1:14" ht="255">
      <c r="A7" s="20" t="s">
        <v>97</v>
      </c>
      <c r="B7" s="3" t="s">
        <v>190</v>
      </c>
      <c r="C7" s="3" t="s">
        <v>94</v>
      </c>
      <c r="D7" s="3" t="s">
        <v>95</v>
      </c>
      <c r="E7" s="3" t="s">
        <v>98</v>
      </c>
      <c r="F7" s="3" t="s">
        <v>192</v>
      </c>
      <c r="G7" s="3" t="s">
        <v>137</v>
      </c>
      <c r="H7" s="3" t="s">
        <v>150</v>
      </c>
      <c r="I7" s="3" t="s">
        <v>134</v>
      </c>
      <c r="K7" s="3" t="s">
        <v>136</v>
      </c>
    </row>
    <row r="8" spans="1:14" ht="102">
      <c r="A8" s="20" t="s">
        <v>112</v>
      </c>
      <c r="B8" s="3" t="s">
        <v>96</v>
      </c>
      <c r="C8" s="3" t="s">
        <v>99</v>
      </c>
      <c r="D8" s="3" t="s">
        <v>103</v>
      </c>
      <c r="E8" s="4" t="s">
        <v>190</v>
      </c>
      <c r="F8" s="3" t="s">
        <v>169</v>
      </c>
      <c r="G8" s="3" t="s">
        <v>148</v>
      </c>
      <c r="K8" s="3" t="s">
        <v>154</v>
      </c>
    </row>
    <row r="9" spans="1:14" ht="102">
      <c r="A9" s="20" t="s">
        <v>89</v>
      </c>
      <c r="B9" s="3" t="s">
        <v>96</v>
      </c>
      <c r="C9" s="3" t="s">
        <v>99</v>
      </c>
      <c r="D9" s="3" t="s">
        <v>105</v>
      </c>
      <c r="E9" s="3" t="s">
        <v>93</v>
      </c>
      <c r="F9" s="3" t="s">
        <v>169</v>
      </c>
      <c r="G9" s="3" t="s">
        <v>149</v>
      </c>
      <c r="K9" s="3" t="s">
        <v>155</v>
      </c>
    </row>
    <row r="10" spans="1:14" ht="51">
      <c r="A10" s="20" t="s">
        <v>90</v>
      </c>
      <c r="B10" s="3" t="s">
        <v>190</v>
      </c>
      <c r="C10" s="3" t="s">
        <v>104</v>
      </c>
      <c r="D10" s="3" t="s">
        <v>103</v>
      </c>
      <c r="E10" s="3" t="s">
        <v>96</v>
      </c>
      <c r="K10" s="3" t="s">
        <v>158</v>
      </c>
    </row>
    <row r="11" spans="1:14" ht="51">
      <c r="A11" s="20" t="s">
        <v>85</v>
      </c>
      <c r="B11" s="3" t="s">
        <v>190</v>
      </c>
      <c r="C11" s="3" t="s">
        <v>104</v>
      </c>
      <c r="D11" s="3" t="s">
        <v>105</v>
      </c>
      <c r="E11" s="3" t="s">
        <v>98</v>
      </c>
      <c r="K11" s="3" t="s">
        <v>159</v>
      </c>
    </row>
    <row r="12" spans="1:14" ht="85">
      <c r="A12" s="20" t="s">
        <v>86</v>
      </c>
      <c r="B12" s="3" t="s">
        <v>190</v>
      </c>
      <c r="C12" s="3" t="s">
        <v>100</v>
      </c>
      <c r="D12" s="3" t="s">
        <v>106</v>
      </c>
      <c r="E12" s="3" t="s">
        <v>96</v>
      </c>
      <c r="K12" s="3" t="s">
        <v>160</v>
      </c>
    </row>
    <row r="13" spans="1:14" ht="68">
      <c r="A13" s="20" t="s">
        <v>87</v>
      </c>
      <c r="B13" s="3" t="s">
        <v>190</v>
      </c>
      <c r="C13" s="3" t="s">
        <v>104</v>
      </c>
      <c r="D13" s="3" t="s">
        <v>107</v>
      </c>
      <c r="E13" s="3" t="s">
        <v>96</v>
      </c>
      <c r="K13" s="3" t="s">
        <v>161</v>
      </c>
    </row>
    <row r="14" spans="1:14" ht="136">
      <c r="A14" s="20" t="s">
        <v>91</v>
      </c>
      <c r="B14" s="3" t="s">
        <v>96</v>
      </c>
      <c r="C14" s="3" t="s">
        <v>101</v>
      </c>
      <c r="D14" s="3" t="s">
        <v>108</v>
      </c>
      <c r="E14" s="4" t="s">
        <v>190</v>
      </c>
      <c r="F14" s="3" t="s">
        <v>170</v>
      </c>
      <c r="K14" s="3" t="s">
        <v>157</v>
      </c>
    </row>
    <row r="15" spans="1:14" ht="136">
      <c r="A15" s="20" t="s">
        <v>92</v>
      </c>
      <c r="B15" s="3" t="s">
        <v>96</v>
      </c>
      <c r="C15" s="3" t="s">
        <v>101</v>
      </c>
      <c r="D15" s="3" t="s">
        <v>109</v>
      </c>
      <c r="E15" s="4" t="s">
        <v>190</v>
      </c>
      <c r="F15" s="3" t="s">
        <v>170</v>
      </c>
      <c r="K15" s="3" t="s">
        <v>157</v>
      </c>
    </row>
    <row r="16" spans="1:14" ht="68">
      <c r="A16" s="20" t="s">
        <v>180</v>
      </c>
      <c r="B16" s="3" t="s">
        <v>96</v>
      </c>
      <c r="C16" s="3" t="s">
        <v>176</v>
      </c>
      <c r="D16" s="3" t="s">
        <v>177</v>
      </c>
      <c r="E16" s="4" t="s">
        <v>190</v>
      </c>
      <c r="F16" s="3" t="s">
        <v>178</v>
      </c>
      <c r="K16" s="3" t="s">
        <v>179</v>
      </c>
    </row>
    <row r="17" spans="1:14" ht="68">
      <c r="A17" s="20" t="s">
        <v>188</v>
      </c>
      <c r="B17" s="3" t="s">
        <v>187</v>
      </c>
      <c r="C17" s="3" t="s">
        <v>185</v>
      </c>
      <c r="D17" s="3" t="s">
        <v>186</v>
      </c>
      <c r="E17" s="4" t="s">
        <v>190</v>
      </c>
      <c r="F17" s="3" t="s">
        <v>184</v>
      </c>
      <c r="G17" s="3" t="s">
        <v>182</v>
      </c>
      <c r="K17" s="3" t="s">
        <v>181</v>
      </c>
    </row>
    <row r="18" spans="1:14" ht="51">
      <c r="A18" s="20" t="s">
        <v>88</v>
      </c>
      <c r="B18" s="3" t="s">
        <v>98</v>
      </c>
      <c r="C18" s="3" t="s">
        <v>102</v>
      </c>
      <c r="D18" s="3" t="s">
        <v>21</v>
      </c>
      <c r="E18" s="3" t="s">
        <v>96</v>
      </c>
      <c r="G18" s="3" t="s">
        <v>183</v>
      </c>
      <c r="K18" s="3" t="s">
        <v>162</v>
      </c>
    </row>
    <row r="19" spans="1:14" ht="136">
      <c r="A19" s="20" t="s">
        <v>123</v>
      </c>
      <c r="B19" s="3" t="s">
        <v>98</v>
      </c>
      <c r="C19" s="3" t="s">
        <v>121</v>
      </c>
      <c r="D19" s="3" t="s">
        <v>122</v>
      </c>
      <c r="E19" s="4" t="s">
        <v>190</v>
      </c>
      <c r="F19" s="3" t="s">
        <v>171</v>
      </c>
      <c r="H19" s="3" t="s">
        <v>124</v>
      </c>
      <c r="K19" s="3" t="s">
        <v>163</v>
      </c>
      <c r="N19" s="3" t="s">
        <v>172</v>
      </c>
    </row>
    <row r="20" spans="1:14" ht="102">
      <c r="A20" s="20" t="s">
        <v>115</v>
      </c>
      <c r="B20" s="3" t="s">
        <v>190</v>
      </c>
      <c r="C20" s="3" t="s">
        <v>116</v>
      </c>
      <c r="D20" s="3" t="s">
        <v>117</v>
      </c>
      <c r="E20" s="3" t="s">
        <v>96</v>
      </c>
      <c r="F20" s="3" t="s">
        <v>189</v>
      </c>
      <c r="K20" s="3" t="s">
        <v>164</v>
      </c>
    </row>
    <row r="21" spans="1:14" ht="102">
      <c r="A21" s="20" t="s">
        <v>118</v>
      </c>
      <c r="B21" s="3" t="s">
        <v>190</v>
      </c>
      <c r="C21" s="3" t="s">
        <v>119</v>
      </c>
      <c r="D21" s="3" t="s">
        <v>117</v>
      </c>
      <c r="E21" s="3" t="s">
        <v>96</v>
      </c>
      <c r="F21" s="3" t="s">
        <v>189</v>
      </c>
      <c r="K21" s="3" t="s">
        <v>164</v>
      </c>
    </row>
    <row r="22" spans="1:14" ht="85">
      <c r="A22" s="20" t="s">
        <v>125</v>
      </c>
      <c r="B22" s="3" t="s">
        <v>190</v>
      </c>
      <c r="C22" s="3" t="s">
        <v>110</v>
      </c>
      <c r="D22" s="3" t="s">
        <v>111</v>
      </c>
      <c r="E22" s="3" t="s">
        <v>96</v>
      </c>
      <c r="F22" s="3" t="s">
        <v>151</v>
      </c>
      <c r="K22" s="3" t="s">
        <v>165</v>
      </c>
      <c r="N22" s="3" t="s">
        <v>152</v>
      </c>
    </row>
    <row r="23" spans="1:14" ht="119">
      <c r="A23" s="20" t="s">
        <v>113</v>
      </c>
      <c r="B23" s="3" t="s">
        <v>190</v>
      </c>
      <c r="C23" s="3" t="s">
        <v>114</v>
      </c>
      <c r="D23" s="3" t="s">
        <v>131</v>
      </c>
      <c r="E23" s="3" t="s">
        <v>191</v>
      </c>
      <c r="G23" s="3" t="s">
        <v>120</v>
      </c>
      <c r="K23" s="3" t="s">
        <v>166</v>
      </c>
    </row>
    <row r="24" spans="1:14" ht="68">
      <c r="A24" s="3" t="s">
        <v>139</v>
      </c>
      <c r="B24" s="3" t="s">
        <v>190</v>
      </c>
      <c r="C24" s="3" t="s">
        <v>126</v>
      </c>
      <c r="D24" s="3" t="s">
        <v>127</v>
      </c>
      <c r="E24" s="3" t="s">
        <v>96</v>
      </c>
      <c r="G24" s="3" t="s">
        <v>128</v>
      </c>
      <c r="K24" s="3" t="s">
        <v>167</v>
      </c>
    </row>
    <row r="25" spans="1:14" ht="68">
      <c r="A25" s="3" t="s">
        <v>140</v>
      </c>
      <c r="B25" s="3" t="s">
        <v>190</v>
      </c>
      <c r="C25" s="3" t="s">
        <v>126</v>
      </c>
      <c r="D25" s="3" t="s">
        <v>129</v>
      </c>
      <c r="E25" s="3" t="s">
        <v>98</v>
      </c>
      <c r="G25" s="3" t="s">
        <v>130</v>
      </c>
      <c r="K25" s="3" t="s">
        <v>168</v>
      </c>
    </row>
    <row r="26" spans="1:14" ht="68">
      <c r="A26" s="20" t="s">
        <v>145</v>
      </c>
      <c r="B26" s="3" t="s">
        <v>190</v>
      </c>
      <c r="C26" s="3" t="s">
        <v>94</v>
      </c>
      <c r="D26" s="3" t="s">
        <v>141</v>
      </c>
      <c r="E26" s="3" t="s">
        <v>96</v>
      </c>
      <c r="K26" s="3" t="s">
        <v>142</v>
      </c>
    </row>
    <row r="27" spans="1:14" ht="170">
      <c r="A27" s="20" t="s">
        <v>146</v>
      </c>
      <c r="B27" s="3" t="s">
        <v>96</v>
      </c>
      <c r="C27" s="3" t="s">
        <v>144</v>
      </c>
      <c r="D27" s="3" t="s">
        <v>143</v>
      </c>
      <c r="E27" s="4" t="s">
        <v>190</v>
      </c>
      <c r="F27" s="3" t="s">
        <v>147</v>
      </c>
      <c r="G27" s="3" t="s">
        <v>153</v>
      </c>
      <c r="K27" s="3" t="s">
        <v>156</v>
      </c>
    </row>
    <row r="28" spans="1:14" ht="85">
      <c r="A28" s="20" t="s">
        <v>175</v>
      </c>
      <c r="K28" s="3" t="s">
        <v>157</v>
      </c>
    </row>
  </sheetData>
  <autoFilter ref="A1:N101" xr:uid="{88B0793F-0643-904A-AF19-6E211819E32C}"/>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21"/>
  <sheetViews>
    <sheetView zoomScale="130" zoomScaleNormal="130" workbookViewId="0">
      <selection activeCell="B3" sqref="B3"/>
    </sheetView>
  </sheetViews>
  <sheetFormatPr baseColWidth="10" defaultRowHeight="16"/>
  <cols>
    <col min="2" max="2" width="28.33203125" style="2" customWidth="1"/>
    <col min="3" max="3" width="47.1640625" style="2" customWidth="1"/>
    <col min="6" max="6" width="28.33203125" style="2" customWidth="1"/>
    <col min="7" max="7" width="47.1640625" style="2" customWidth="1"/>
  </cols>
  <sheetData>
    <row r="1" spans="2:7" ht="21">
      <c r="B1" s="5" t="s">
        <v>50</v>
      </c>
      <c r="F1" s="5" t="s">
        <v>50</v>
      </c>
    </row>
    <row r="2" spans="2:7">
      <c r="B2" s="6"/>
      <c r="F2" s="6"/>
    </row>
    <row r="3" spans="2:7" ht="51">
      <c r="F3" s="1" t="s">
        <v>78</v>
      </c>
      <c r="G3" s="3" t="s">
        <v>77</v>
      </c>
    </row>
    <row r="4" spans="2:7" ht="34">
      <c r="B4" s="7" t="s">
        <v>51</v>
      </c>
      <c r="C4" s="3" t="s">
        <v>97</v>
      </c>
      <c r="F4" s="7" t="s">
        <v>51</v>
      </c>
      <c r="G4" s="3"/>
    </row>
    <row r="5" spans="2:7" ht="17" thickBot="1">
      <c r="B5" s="6"/>
      <c r="F5" s="6"/>
    </row>
    <row r="6" spans="2:7" ht="35" thickTop="1">
      <c r="B6" s="8" t="s">
        <v>58</v>
      </c>
      <c r="C6" s="9" t="str">
        <f>VLOOKUP(C4,Handelingsframe!A2:N9990,1,FALSE)</f>
        <v>&lt;&lt;minister verstrekt subsidie lerarenbeurs aan bevoegd gezag&gt;&gt;</v>
      </c>
      <c r="F6" s="8" t="s">
        <v>73</v>
      </c>
      <c r="G6" s="9" t="e">
        <f>VLOOKUP(G4,Handelingsframe!#REF!,1,FALSE)</f>
        <v>#REF!</v>
      </c>
    </row>
    <row r="7" spans="2:7" ht="17">
      <c r="B7" s="10" t="s">
        <v>0</v>
      </c>
      <c r="C7" s="11" t="str">
        <f>IF((VLOOKUP(C4,Handelingsframe!A2:N9990,2,FALSE))="","",VLOOKUP(C4,Handelingsframe!A2:N9990,2,FALSE))</f>
        <v>[minister van Onderwijs, Cultuur en Wetenschap]</v>
      </c>
      <c r="F7" s="10" t="s">
        <v>74</v>
      </c>
      <c r="G7" s="11" t="e">
        <f>IF((VLOOKUP(G4,Handelingsframe!#REF!,2,FALSE))="","",VLOOKUP(G4,Handelingsframe!#REF!,2,FALSE))</f>
        <v>#REF!</v>
      </c>
    </row>
    <row r="8" spans="2:7" ht="17">
      <c r="B8" s="10" t="s">
        <v>1</v>
      </c>
      <c r="C8" s="11" t="str">
        <f>IF((VLOOKUP(C4,Handelingsframe!A2:N9990,3,FALSE))="","",VLOOKUP(C4,Handelingsframe!A2:N9990,3,FALSE))</f>
        <v>[verstrekken]</v>
      </c>
      <c r="F8" s="10" t="s">
        <v>62</v>
      </c>
      <c r="G8" s="11" t="e">
        <f>IF((VLOOKUP(G4,Handelingsframe!#REF!,3,FALSE))="","",VLOOKUP(G4,Handelingsframe!#REF!,3,FALSE))</f>
        <v>#REF!</v>
      </c>
    </row>
    <row r="9" spans="2:7" ht="17">
      <c r="B9" s="10" t="s">
        <v>2</v>
      </c>
      <c r="C9" s="11" t="str">
        <f>IF((VLOOKUP(C4,Handelingsframe!A2:N9990,4,FALSE))="","",VLOOKUP(C4,Handelingsframe!A2:N9990,4,FALSE))</f>
        <v>[subsidie lerarenbeurs]</v>
      </c>
      <c r="F9" s="10" t="s">
        <v>63</v>
      </c>
      <c r="G9" s="11" t="e">
        <f>IF((VLOOKUP(G4,Handelingsframe!#REF!,4,FALSE))="","",VLOOKUP(G4,Handelingsframe!#REF!,4,FALSE))</f>
        <v>#REF!</v>
      </c>
    </row>
    <row r="10" spans="2:7" ht="17">
      <c r="B10" s="10" t="s">
        <v>3</v>
      </c>
      <c r="C10" s="11" t="str">
        <f>IF((VLOOKUP(C4,Handelingsframe!A2:N9990,5,FALSE))="","",VLOOKUP(C4,Handelingsframe!A2:N9990,5,FALSE))</f>
        <v>[bevoegd gezag]</v>
      </c>
      <c r="F10" s="10" t="s">
        <v>75</v>
      </c>
      <c r="G10" s="11" t="e">
        <f>IF((VLOOKUP(G4,Handelingsframe!#REF!,5,FALSE))="","",VLOOKUP(G4,Handelingsframe!#REF!,5,FALSE))</f>
        <v>#REF!</v>
      </c>
    </row>
    <row r="11" spans="2:7" ht="204">
      <c r="B11" s="10" t="s">
        <v>4</v>
      </c>
      <c r="C11" s="11" t="str">
        <f>IF((VLOOKUP(C4,Handelingsframe!A2:N9990,6,FALSE))="","",VLOOKUP(C4,Handelingsframe!A2:N9990,6,FALSE))</f>
        <v>[besluit tot verlenen subsidie voor studiekosten van een leraar in verband met het volgen van een opleiding]
EN
[leraar is in dienst bij bevoegd gezag]
EN
(
[minister verdeelt het beschikbare bedrag per doelgroep over de aanvragen]
EN
NIET [budget volledig benut]
)</v>
      </c>
      <c r="F11" s="10" t="s">
        <v>31</v>
      </c>
      <c r="G11" s="11" t="e">
        <f>IF((VLOOKUP(G4,Handelingsframe!#REF!,6,FALSE))="","",VLOOKUP(G4,Handelingsframe!#REF!,6,FALSE))</f>
        <v>#REF!</v>
      </c>
    </row>
    <row r="12" spans="2:7" ht="85">
      <c r="B12" s="10" t="s">
        <v>5</v>
      </c>
      <c r="C12" s="11" t="str">
        <f>IF((VLOOKUP(C4,Handelingsframe!A2:N9990,7,FALSE))="","",VLOOKUP(C4,Handelingsframe!A2:N9990,7,FALSE))</f>
        <v>[besluit tot verlenen subsidie voor kosten in verband met het verlenen van studieverlof aan de leraar]; &lt;subsidiebedrag wordt uitbetaald aan subsidieontvanger voordat de opleiding waar de subsidie betrekking op heeft aanvangt&gt;</v>
      </c>
      <c r="F12" s="10" t="s">
        <v>32</v>
      </c>
      <c r="G12" s="11" t="e">
        <f>IF((VLOOKUP(G4,Handelingsframe!#REF!,7,FALSE))="","",VLOOKUP(G4,Handelingsframe!#REF!,7,FALSE))</f>
        <v>#REF!</v>
      </c>
    </row>
    <row r="13" spans="2:7" ht="52" thickBot="1">
      <c r="B13" s="12" t="s">
        <v>6</v>
      </c>
      <c r="C13" s="13" t="str">
        <f>IF((VLOOKUP(C4,Handelingsframe!A2:N9990,8,FALSE))="","",VLOOKUP(C4,Handelingsframe!A2:N9990,8,FALSE))</f>
        <v>[aanvraag subsidie voor studieverlof];
&lt;minister van OCW berekent de hoogte van de subsidie voor studieverlof&gt;</v>
      </c>
      <c r="F13" s="12" t="s">
        <v>33</v>
      </c>
      <c r="G13" s="13" t="e">
        <f>IF((VLOOKUP(G4,Handelingsframe!#REF!,8,FALSE))="","",VLOOKUP(G4,Handelingsframe!#REF!,8,FALSE))</f>
        <v>#REF!</v>
      </c>
    </row>
    <row r="14" spans="2:7" ht="18" thickTop="1">
      <c r="B14" s="14" t="s">
        <v>52</v>
      </c>
      <c r="C14" s="15"/>
      <c r="F14" s="14" t="s">
        <v>61</v>
      </c>
      <c r="G14" s="15"/>
    </row>
    <row r="15" spans="2:7" ht="17">
      <c r="B15" s="16" t="s">
        <v>53</v>
      </c>
      <c r="C15" s="16" t="str">
        <f>IF((VLOOKUP(C4,Handelingsframe!A2:N9990,9,FALSE))="","",VLOOKUP(C4,Handelingsframe!A2:N9990,9,FALSE))</f>
        <v>handelingsframe.Slb.3.1.b</v>
      </c>
      <c r="F15" s="16" t="s">
        <v>76</v>
      </c>
      <c r="G15" s="16" t="e">
        <f>IF((VLOOKUP(G4,Handelingsframe!#REF!,9,FALSE))="","",VLOOKUP(G4,Handelingsframe!#REF!,9,FALSE))</f>
        <v>#REF!</v>
      </c>
    </row>
    <row r="16" spans="2:7" ht="17">
      <c r="B16" s="16" t="s">
        <v>54</v>
      </c>
      <c r="C16" s="16" t="str">
        <f>IF((VLOOKUP(C4,Handelingsframe!A2:N9990,10,FALSE))="","",VLOOKUP(C4,Handelingsframe!A2:N9990,10,FALSE))</f>
        <v/>
      </c>
      <c r="F16" s="16" t="s">
        <v>37</v>
      </c>
      <c r="G16" s="16" t="e">
        <f>IF((VLOOKUP(G4,Handelingsframe!#REF!,10,FALSE))="","",VLOOKUP(G4,Handelingsframe!#REF!,10,FALSE))</f>
        <v>#REF!</v>
      </c>
    </row>
    <row r="17" spans="2:7" ht="17">
      <c r="B17" s="16" t="s">
        <v>55</v>
      </c>
      <c r="C17" s="16" t="str">
        <f>IF((VLOOKUP(C4,Handelingsframe!A2:N9990,11,FALSE))="","",VLOOKUP(C4,Handelingsframe!A2:N9990,11,FALSE))</f>
        <v>art. 3.1 lid 1, aanhef en onder b, Slb</v>
      </c>
      <c r="F17" s="16" t="s">
        <v>38</v>
      </c>
      <c r="G17" s="16" t="e">
        <f>IF((VLOOKUP(G4,Handelingsframe!#REF!,11,FALSE))="","",VLOOKUP(G4,Handelingsframe!#REF!,11,FALSE))</f>
        <v>#REF!</v>
      </c>
    </row>
    <row r="18" spans="2:7" ht="17">
      <c r="B18" s="16" t="s">
        <v>56</v>
      </c>
      <c r="C18" s="16" t="str">
        <f>IF((VLOOKUP(C4,Handelingsframe!A2:N9990,12,FALSE))="","",VLOOKUP(C4,Handelingsframe!A2:N9990,12,FALSE))</f>
        <v/>
      </c>
      <c r="F18" s="16" t="s">
        <v>39</v>
      </c>
      <c r="G18" s="16" t="e">
        <f>IF((VLOOKUP(G4,Handelingsframe!#REF!,12,FALSE))="","",VLOOKUP(G4,Handelingsframe!#REF!,12,FALSE))</f>
        <v>#REF!</v>
      </c>
    </row>
    <row r="19" spans="2:7" ht="17">
      <c r="B19" s="16" t="s">
        <v>8</v>
      </c>
      <c r="C19" s="16" t="str">
        <f>IF((VLOOKUP(C4,Handelingsframe!A2:N9990,13,FALSE))="","",VLOOKUP(C4,Handelingsframe!A2:N9990,13,FALSE))</f>
        <v/>
      </c>
      <c r="F19" s="16" t="s">
        <v>40</v>
      </c>
      <c r="G19" s="16" t="e">
        <f>IF((VLOOKUP(G4,Handelingsframe!#REF!,13,FALSE))="","",VLOOKUP(G4,Handelingsframe!#REF!,13,FALSE))</f>
        <v>#REF!</v>
      </c>
    </row>
    <row r="20" spans="2:7" ht="17">
      <c r="B20" s="16" t="s">
        <v>9</v>
      </c>
      <c r="C20" s="16" t="str">
        <f>IF((VLOOKUP(C4,Handelingsframe!A2:N9990,14,FALSE))="","",VLOOKUP(C4,Handelingsframe!A2:N9990,14,FALSE))</f>
        <v/>
      </c>
      <c r="F20" s="16" t="s">
        <v>41</v>
      </c>
      <c r="G20" s="16" t="e">
        <f>IF((VLOOKUP(G4,Handelingsframe!#REF!,14,FALSE))="","",VLOOKUP(G4,Handelingsframe!#REF!,14,FALSE))</f>
        <v>#REF!</v>
      </c>
    </row>
    <row r="21" spans="2:7">
      <c r="B21" s="6"/>
      <c r="F2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Handelingsframe</vt:lpstr>
      <vt:lpstr>tabelgenerator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 User</cp:lastModifiedBy>
  <dcterms:created xsi:type="dcterms:W3CDTF">2017-09-18T14:40:14Z</dcterms:created>
  <dcterms:modified xsi:type="dcterms:W3CDTF">2019-05-29T10:12:52Z</dcterms:modified>
</cp:coreProperties>
</file>