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3.xml" ContentType="application/vnd.openxmlformats-officedocument.themeOverrid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filterPrivacy="1"/>
  <xr:revisionPtr revIDLastSave="185" documentId="11_579990FC8C48151489801D56E23ACEACB458ACE1" xr6:coauthVersionLast="45" xr6:coauthVersionMax="45" xr10:uidLastSave="{B9EE0005-DA07-439B-BD84-1FDD129F6D6F}"/>
  <bookViews>
    <workbookView xWindow="-120" yWindow="-120" windowWidth="29040" windowHeight="15840" xr2:uid="{00000000-000D-0000-FFFF-FFFF00000000}"/>
  </bookViews>
  <sheets>
    <sheet name="1.3m running performance" sheetId="29" r:id="rId1"/>
    <sheet name="zero_entries_zscore" sheetId="21" r:id="rId2"/>
    <sheet name="SPLiT-seq merge" sheetId="27" r:id="rId3"/>
    <sheet name="1.3m running performance test_p" sheetId="28" r:id="rId4"/>
    <sheet name="1.3m running performance test" sheetId="20" r:id="rId5"/>
    <sheet name="SPLiT-seq DS" sheetId="22" r:id="rId6"/>
    <sheet name="Neuron 1.3m" sheetId="23" r:id="rId7"/>
    <sheet name="architecture outline" sheetId="14" r:id="rId8"/>
    <sheet name="dropout rate" sheetId="1" r:id="rId9"/>
    <sheet name="Datasets" sheetId="9" r:id="rId10"/>
    <sheet name="input_output" sheetId="3" r:id="rId11"/>
    <sheet name="Batch entropy" sheetId="12" r:id="rId12"/>
    <sheet name="Time consumption 1" sheetId="13" r:id="rId13"/>
    <sheet name="peak memory usage" sheetId="19" r:id="rId14"/>
    <sheet name="run capacity" sheetId="15" r:id="rId15"/>
    <sheet name="Error with raw" sheetId="18" r:id="rId16"/>
    <sheet name="Marker" sheetId="16" r:id="rId17"/>
    <sheet name="Time consumption" sheetId="6" r:id="rId18"/>
    <sheet name="avgLogFC&gt;0.75" sheetId="4" r:id="rId19"/>
    <sheet name="avgLogFC&gt;0.75 filt method" sheetId="5" r:id="rId20"/>
    <sheet name="library_size" sheetId="2" r:id="rId21"/>
    <sheet name="splatter" sheetId="8" r:id="rId22"/>
    <sheet name="splatter1" sheetId="7" r:id="rId23"/>
    <sheet name="splatter_new" sheetId="17" r:id="rId24"/>
    <sheet name="splatter2" sheetId="11" r:id="rId25"/>
    <sheet name="Palantir" sheetId="10" r:id="rId2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9" i="29" l="1"/>
  <c r="G19" i="29"/>
  <c r="I19" i="29"/>
  <c r="K19" i="29"/>
  <c r="L19" i="29"/>
  <c r="D20" i="29"/>
  <c r="G20" i="29"/>
  <c r="I20" i="29"/>
  <c r="K20" i="29"/>
  <c r="L20" i="29"/>
  <c r="G21" i="29"/>
  <c r="I21" i="29"/>
  <c r="K21" i="29"/>
  <c r="L21" i="29"/>
  <c r="I22" i="29"/>
  <c r="K22" i="29"/>
  <c r="L22" i="29"/>
  <c r="D25" i="29"/>
  <c r="G25" i="29"/>
  <c r="I25" i="29"/>
  <c r="K25" i="29"/>
  <c r="L25" i="29"/>
  <c r="G26" i="29"/>
  <c r="I26" i="29"/>
  <c r="K26" i="29"/>
  <c r="L26" i="29"/>
  <c r="I27" i="29"/>
  <c r="K27" i="29"/>
  <c r="L27" i="29"/>
  <c r="C72" i="28" l="1"/>
  <c r="D72" i="28"/>
  <c r="E72" i="28"/>
  <c r="F72" i="28"/>
  <c r="C73" i="28"/>
  <c r="D73" i="28"/>
  <c r="E73" i="28"/>
  <c r="F73" i="28"/>
  <c r="C74" i="28"/>
  <c r="D74" i="28"/>
  <c r="E74" i="28"/>
  <c r="F74" i="28"/>
  <c r="C75" i="28"/>
  <c r="D75" i="28"/>
  <c r="C76" i="28"/>
  <c r="D76" i="28"/>
  <c r="E76" i="28"/>
  <c r="B73" i="28"/>
  <c r="B74" i="28"/>
  <c r="B75" i="28"/>
  <c r="B76" i="28"/>
  <c r="B72" i="28"/>
  <c r="B34" i="28"/>
  <c r="C34" i="28"/>
  <c r="D34" i="28"/>
  <c r="B35" i="28"/>
  <c r="C35" i="28"/>
  <c r="D35" i="28"/>
  <c r="E35" i="28"/>
  <c r="B36" i="28"/>
  <c r="C36" i="28"/>
  <c r="B37" i="28"/>
  <c r="C37" i="28"/>
  <c r="D37" i="28"/>
  <c r="C33" i="28"/>
  <c r="D33" i="28"/>
  <c r="E33" i="28"/>
  <c r="B33" i="28"/>
  <c r="G3" i="23" l="1"/>
  <c r="G7" i="23"/>
  <c r="G4" i="23"/>
  <c r="C3" i="23"/>
  <c r="C7" i="23"/>
  <c r="C6" i="23"/>
  <c r="C2" i="23"/>
  <c r="F10" i="11" l="1"/>
  <c r="F3" i="11"/>
  <c r="F4" i="11"/>
  <c r="F5" i="11"/>
  <c r="F6" i="11"/>
  <c r="F7" i="11"/>
  <c r="F9" i="11"/>
  <c r="F11" i="11"/>
  <c r="F12" i="11"/>
  <c r="F13" i="11"/>
  <c r="F14" i="11"/>
  <c r="F2" i="11"/>
  <c r="J28" i="8"/>
  <c r="J29" i="8"/>
  <c r="J30" i="8"/>
  <c r="J31" i="8"/>
  <c r="J32" i="8"/>
  <c r="J34" i="8"/>
  <c r="J27" i="8"/>
  <c r="J40" i="8"/>
  <c r="J41" i="8"/>
  <c r="J42" i="8"/>
  <c r="J43" i="8"/>
  <c r="J44" i="8"/>
  <c r="J46" i="8"/>
  <c r="J39" i="8"/>
  <c r="J17" i="8"/>
  <c r="J18" i="8"/>
  <c r="J19" i="8"/>
  <c r="J20" i="8"/>
  <c r="J21" i="8"/>
  <c r="J23" i="8"/>
  <c r="J16" i="8"/>
  <c r="J3" i="8"/>
  <c r="J4" i="8"/>
  <c r="J5" i="8"/>
  <c r="J6" i="8"/>
  <c r="J7" i="8"/>
  <c r="J9" i="8"/>
  <c r="J2" i="8"/>
  <c r="I41" i="8"/>
  <c r="I42" i="8"/>
  <c r="I43" i="8"/>
  <c r="I44" i="8"/>
  <c r="I46" i="8"/>
  <c r="I39" i="8"/>
  <c r="H40" i="8"/>
  <c r="I40" i="8" s="1"/>
  <c r="H41" i="8"/>
  <c r="H42" i="8"/>
  <c r="H43" i="8"/>
  <c r="H44" i="8"/>
  <c r="H46" i="8"/>
  <c r="F39" i="8"/>
  <c r="D39" i="8"/>
  <c r="I28" i="8"/>
  <c r="I29" i="8"/>
  <c r="I30" i="8"/>
  <c r="I31" i="8"/>
  <c r="I32" i="8"/>
  <c r="H29" i="8"/>
  <c r="H30" i="8"/>
  <c r="H31" i="8"/>
  <c r="H32" i="8"/>
  <c r="H34" i="8"/>
  <c r="I34" i="8" s="1"/>
  <c r="H28" i="8"/>
  <c r="I27" i="8"/>
  <c r="F27" i="8"/>
  <c r="D27" i="8"/>
  <c r="H18" i="8"/>
  <c r="I18" i="8" s="1"/>
  <c r="H19" i="8"/>
  <c r="I19" i="8" s="1"/>
  <c r="H20" i="8"/>
  <c r="I20" i="8" s="1"/>
  <c r="H21" i="8"/>
  <c r="I21" i="8" s="1"/>
  <c r="H23" i="8"/>
  <c r="I23" i="8" s="1"/>
  <c r="H17" i="8"/>
  <c r="I17" i="8"/>
  <c r="I16" i="8"/>
  <c r="I3" i="8"/>
  <c r="I2" i="8"/>
  <c r="F16" i="8"/>
  <c r="D16" i="8"/>
  <c r="H4" i="8"/>
  <c r="I4" i="8" s="1"/>
  <c r="H5" i="8"/>
  <c r="I5" i="8" s="1"/>
  <c r="H6" i="8"/>
  <c r="I6" i="8" s="1"/>
  <c r="H7" i="8"/>
  <c r="I7" i="8" s="1"/>
  <c r="H9" i="8"/>
  <c r="I9" i="8" s="1"/>
  <c r="H3" i="8"/>
  <c r="F2" i="8"/>
  <c r="D2" i="8"/>
  <c r="F5" i="8" l="1"/>
  <c r="F29" i="8"/>
  <c r="F30" i="8"/>
  <c r="F31" i="8"/>
  <c r="F32" i="8"/>
  <c r="F34" i="8"/>
  <c r="F28" i="8"/>
  <c r="D29" i="8"/>
  <c r="D30" i="8"/>
  <c r="D31" i="8"/>
  <c r="D32" i="8"/>
  <c r="D34" i="8"/>
  <c r="D28" i="8"/>
  <c r="F41" i="8"/>
  <c r="F42" i="8"/>
  <c r="F43" i="8"/>
  <c r="F44" i="8"/>
  <c r="F46" i="8"/>
  <c r="F40" i="8"/>
  <c r="D41" i="8"/>
  <c r="D42" i="8"/>
  <c r="D43" i="8"/>
  <c r="D44" i="8"/>
  <c r="D46" i="8"/>
  <c r="D40" i="8"/>
  <c r="F4" i="8"/>
  <c r="F6" i="8"/>
  <c r="F7" i="8"/>
  <c r="F9" i="8"/>
  <c r="F3" i="8"/>
  <c r="F18" i="8"/>
  <c r="F19" i="8"/>
  <c r="F20" i="8"/>
  <c r="F21" i="8"/>
  <c r="F23" i="8"/>
  <c r="D18" i="8"/>
  <c r="D19" i="8"/>
  <c r="D20" i="8"/>
  <c r="D21" i="8"/>
  <c r="D23" i="8"/>
  <c r="D17" i="8"/>
  <c r="F17" i="8"/>
  <c r="D4" i="8"/>
  <c r="D5" i="8"/>
  <c r="D6" i="8"/>
  <c r="D7" i="8"/>
  <c r="D9" i="8"/>
  <c r="D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24" authorId="0" shapeId="0" xr:uid="{24DF211E-4C33-4D1D-8860-D58AC7228C59}">
      <text>
        <r>
          <rPr>
            <b/>
            <sz val="9"/>
            <color indexed="81"/>
            <rFont val="Tahoma"/>
            <family val="2"/>
          </rPr>
          <t>Author:</t>
        </r>
        <r>
          <rPr>
            <sz val="9"/>
            <color indexed="81"/>
            <rFont val="Tahoma"/>
            <family val="2"/>
          </rPr>
          <t xml:space="preserve">
Our memory is 128GB but the RSS is this. Only scImpute will return this weird value.</t>
        </r>
      </text>
    </comment>
  </commentList>
</comments>
</file>

<file path=xl/sharedStrings.xml><?xml version="1.0" encoding="utf-8"?>
<sst xmlns="http://schemas.openxmlformats.org/spreadsheetml/2006/main" count="1568" uniqueCount="634">
  <si>
    <t>Median</t>
    <phoneticPr fontId="1" type="noConversion"/>
  </si>
  <si>
    <t>Cell</t>
    <phoneticPr fontId="1" type="noConversion"/>
  </si>
  <si>
    <t>Gene</t>
    <phoneticPr fontId="1" type="noConversion"/>
  </si>
  <si>
    <t>Mean</t>
    <phoneticPr fontId="1" type="noConversion"/>
  </si>
  <si>
    <t>Melanoma</t>
    <phoneticPr fontId="1" type="noConversion"/>
  </si>
  <si>
    <t>Mouse Somatosensory Cortex (S1)</t>
    <phoneticPr fontId="1" type="noConversion"/>
  </si>
  <si>
    <t>Mouse Somatosensory Cortex (S2)</t>
  </si>
  <si>
    <t>Dataset (filter 10 genes)</t>
    <phoneticPr fontId="1" type="noConversion"/>
  </si>
  <si>
    <t>Dataset (Raw)</t>
    <phoneticPr fontId="1" type="noConversion"/>
  </si>
  <si>
    <t>Dataset (0.005)</t>
    <phoneticPr fontId="1" type="noConversion"/>
  </si>
  <si>
    <t>Threholds</t>
    <phoneticPr fontId="1" type="noConversion"/>
  </si>
  <si>
    <t>Dataset (Raw)</t>
    <phoneticPr fontId="1" type="noConversion"/>
  </si>
  <si>
    <t>Melanoma</t>
    <phoneticPr fontId="1" type="noConversion"/>
  </si>
  <si>
    <t>Mouse Somatosensory Cortex (S1)</t>
    <phoneticPr fontId="1" type="noConversion"/>
  </si>
  <si>
    <t>Mouse Somatosensory Cortex (S2)</t>
    <phoneticPr fontId="1" type="noConversion"/>
  </si>
  <si>
    <t>Merge S1 S2</t>
    <phoneticPr fontId="1" type="noConversion"/>
  </si>
  <si>
    <t>Library Size</t>
    <phoneticPr fontId="1" type="noConversion"/>
  </si>
  <si>
    <t>Median</t>
    <phoneticPr fontId="1" type="noConversion"/>
  </si>
  <si>
    <t>Mean</t>
    <phoneticPr fontId="1" type="noConversion"/>
  </si>
  <si>
    <t>Gene Number</t>
    <phoneticPr fontId="1" type="noConversion"/>
  </si>
  <si>
    <t>Jurkat_293T</t>
    <phoneticPr fontId="1" type="noConversion"/>
  </si>
  <si>
    <t>Mouse Retina (49300 STAMPs)</t>
    <phoneticPr fontId="1" type="noConversion"/>
  </si>
  <si>
    <t>Jurkat_293T remove multiplets</t>
    <phoneticPr fontId="1" type="noConversion"/>
  </si>
  <si>
    <t>Method</t>
    <phoneticPr fontId="1" type="noConversion"/>
  </si>
  <si>
    <t>Input</t>
    <phoneticPr fontId="1" type="noConversion"/>
  </si>
  <si>
    <t>Output</t>
    <phoneticPr fontId="1" type="noConversion"/>
  </si>
  <si>
    <t>Our Usage</t>
    <phoneticPr fontId="1" type="noConversion"/>
  </si>
  <si>
    <t>SAVER</t>
    <phoneticPr fontId="1" type="noConversion"/>
  </si>
  <si>
    <t>library size normalized</t>
    <phoneticPr fontId="1" type="noConversion"/>
  </si>
  <si>
    <t>Resume (Gamma)</t>
    <phoneticPr fontId="1" type="noConversion"/>
  </si>
  <si>
    <t>DCA</t>
    <phoneticPr fontId="1" type="noConversion"/>
  </si>
  <si>
    <t>scVI</t>
    <phoneticPr fontId="1" type="noConversion"/>
  </si>
  <si>
    <t>MAGIC</t>
    <phoneticPr fontId="1" type="noConversion"/>
  </si>
  <si>
    <t>sqrt(library size normalize)</t>
    <phoneticPr fontId="1" type="noConversion"/>
  </si>
  <si>
    <t>VIPER</t>
    <phoneticPr fontId="1" type="noConversion"/>
  </si>
  <si>
    <t> not restricted to the units of measurement and is applicable to all normalized measurements such as RPM (reads per million reads), TPM (transcripts per kilobase per millions reads) or RPKM (reads per kilobase per millions reads).</t>
    <phoneticPr fontId="1" type="noConversion"/>
  </si>
  <si>
    <t>scImpute</t>
    <phoneticPr fontId="1" type="noConversion"/>
  </si>
  <si>
    <t>DrImpute</t>
    <phoneticPr fontId="1" type="noConversion"/>
  </si>
  <si>
    <t>deepImpute</t>
    <phoneticPr fontId="1" type="noConversion"/>
  </si>
  <si>
    <t>scScope</t>
    <phoneticPr fontId="1" type="noConversion"/>
  </si>
  <si>
    <t>Jurkat_293T remove multiplets ds 0.3</t>
    <phoneticPr fontId="1" type="noConversion"/>
  </si>
  <si>
    <t>denoised values</t>
  </si>
  <si>
    <t>UMI</t>
    <phoneticPr fontId="1" type="noConversion"/>
  </si>
  <si>
    <t>UMI</t>
    <phoneticPr fontId="1" type="noConversion"/>
  </si>
  <si>
    <t>UMI</t>
    <phoneticPr fontId="1" type="noConversion"/>
  </si>
  <si>
    <t>log1p(UMI)</t>
    <phoneticPr fontId="1" type="noConversion"/>
  </si>
  <si>
    <t>log1p(UMI)</t>
    <phoneticPr fontId="1" type="noConversion"/>
  </si>
  <si>
    <t>expm1(UMI)</t>
    <phoneticPr fontId="1" type="noConversion"/>
  </si>
  <si>
    <t>Imputed UMI</t>
    <phoneticPr fontId="1" type="noConversion"/>
  </si>
  <si>
    <t>UMI (we normalization inside as tutorial)</t>
    <phoneticPr fontId="1" type="noConversion"/>
  </si>
  <si>
    <t>Imputed UMI (we resume inside as tutorial)</t>
    <phoneticPr fontId="1" type="noConversion"/>
  </si>
  <si>
    <t>Jurkat_293T remove multiplets ds 0.5</t>
    <phoneticPr fontId="1" type="noConversion"/>
  </si>
  <si>
    <t>New_method</t>
  </si>
  <si>
    <t>MAGIC</t>
  </si>
  <si>
    <t>SAVER</t>
  </si>
  <si>
    <t>scImpute</t>
  </si>
  <si>
    <t>DCA</t>
  </si>
  <si>
    <t>scVI</t>
  </si>
  <si>
    <t>scScope</t>
  </si>
  <si>
    <t>deepImpute</t>
  </si>
  <si>
    <t>DrImpute</t>
  </si>
  <si>
    <t>Include</t>
    <phoneticPr fontId="1" type="noConversion"/>
  </si>
  <si>
    <t>New_method</t>
    <phoneticPr fontId="1" type="noConversion"/>
  </si>
  <si>
    <t>DCA</t>
    <phoneticPr fontId="1" type="noConversion"/>
  </si>
  <si>
    <t>DrImpute</t>
    <phoneticPr fontId="1" type="noConversion"/>
  </si>
  <si>
    <t>Raw</t>
    <phoneticPr fontId="1" type="noConversion"/>
  </si>
  <si>
    <t>Exclude</t>
    <phoneticPr fontId="1" type="noConversion"/>
  </si>
  <si>
    <t>Raw</t>
    <phoneticPr fontId="1" type="noConversion"/>
  </si>
  <si>
    <t>All</t>
    <phoneticPr fontId="1" type="noConversion"/>
  </si>
  <si>
    <t>DS 0.5</t>
    <phoneticPr fontId="1" type="noConversion"/>
  </si>
  <si>
    <t>DS 0.3</t>
    <phoneticPr fontId="1" type="noConversion"/>
  </si>
  <si>
    <t>normalize library size and then sqrt</t>
    <phoneticPr fontId="1" type="noConversion"/>
  </si>
  <si>
    <t>Dataset</t>
    <phoneticPr fontId="1" type="noConversion"/>
  </si>
  <si>
    <t>DCA</t>
    <phoneticPr fontId="1" type="noConversion"/>
  </si>
  <si>
    <t>deepImpute</t>
    <phoneticPr fontId="1" type="noConversion"/>
  </si>
  <si>
    <t>Time</t>
    <phoneticPr fontId="1" type="noConversion"/>
  </si>
  <si>
    <t>gene expression counts (It use same input with SAVER)</t>
    <phoneticPr fontId="1" type="noConversion"/>
  </si>
  <si>
    <t>Method</t>
    <phoneticPr fontId="1" type="noConversion"/>
  </si>
  <si>
    <t>06m45s</t>
    <phoneticPr fontId="1" type="noConversion"/>
  </si>
  <si>
    <t>VIPER</t>
    <phoneticPr fontId="1" type="noConversion"/>
  </si>
  <si>
    <t>26h01m52s</t>
    <phoneticPr fontId="1" type="noConversion"/>
  </si>
  <si>
    <t>scImpute</t>
    <phoneticPr fontId="1" type="noConversion"/>
  </si>
  <si>
    <t>03h21m49s</t>
    <phoneticPr fontId="1" type="noConversion"/>
  </si>
  <si>
    <t>31h01m29s</t>
    <phoneticPr fontId="1" type="noConversion"/>
  </si>
  <si>
    <t>Retina (filter gene 200 5000)</t>
    <phoneticPr fontId="1" type="noConversion"/>
  </si>
  <si>
    <t>6h06m10s</t>
    <phoneticPr fontId="1" type="noConversion"/>
  </si>
  <si>
    <t>NA</t>
    <phoneticPr fontId="1" type="noConversion"/>
  </si>
  <si>
    <t>NA</t>
    <phoneticPr fontId="1" type="noConversion"/>
  </si>
  <si>
    <t>NA</t>
    <phoneticPr fontId="1" type="noConversion"/>
  </si>
  <si>
    <t>50m13s</t>
    <phoneticPr fontId="1" type="noConversion"/>
  </si>
  <si>
    <t>2h41m35s</t>
    <phoneticPr fontId="1" type="noConversion"/>
  </si>
  <si>
    <t>Not Run</t>
    <phoneticPr fontId="1" type="noConversion"/>
  </si>
  <si>
    <t>SAVER (32cores)</t>
    <phoneticPr fontId="1" type="noConversion"/>
  </si>
  <si>
    <t>SAVER(24 cores)</t>
    <phoneticPr fontId="1" type="noConversion"/>
  </si>
  <si>
    <t>scImpute(5 cores)</t>
    <phoneticPr fontId="1" type="noConversion"/>
  </si>
  <si>
    <t>42m57s</t>
    <phoneticPr fontId="1" type="noConversion"/>
  </si>
  <si>
    <t>55m01s</t>
    <phoneticPr fontId="1" type="noConversion"/>
  </si>
  <si>
    <t>46m08s</t>
    <phoneticPr fontId="1" type="noConversion"/>
  </si>
  <si>
    <t>04m02s</t>
    <phoneticPr fontId="1" type="noConversion"/>
  </si>
  <si>
    <t>27m57s</t>
    <phoneticPr fontId="1" type="noConversion"/>
  </si>
  <si>
    <t>10m18s</t>
    <phoneticPr fontId="1" type="noConversion"/>
  </si>
  <si>
    <t>5h49m55s</t>
    <phoneticPr fontId="1" type="noConversion"/>
  </si>
  <si>
    <t>Data_001</t>
  </si>
  <si>
    <t>Data_001</t>
    <phoneticPr fontId="1" type="noConversion"/>
  </si>
  <si>
    <t>Data_002</t>
  </si>
  <si>
    <t>Data_002</t>
    <phoneticPr fontId="1" type="noConversion"/>
  </si>
  <si>
    <t>Imputation corrected fake DEG</t>
  </si>
  <si>
    <t>Imputation caused DEG</t>
  </si>
  <si>
    <t>Data_003</t>
  </si>
  <si>
    <t>Data_003</t>
    <phoneticPr fontId="1" type="noConversion"/>
  </si>
  <si>
    <t>Data_004</t>
  </si>
  <si>
    <t>Data_004</t>
    <phoneticPr fontId="1" type="noConversion"/>
  </si>
  <si>
    <t>Data_003</t>
    <phoneticPr fontId="1" type="noConversion"/>
  </si>
  <si>
    <t>Parameters</t>
    <phoneticPr fontId="1" type="noConversion"/>
  </si>
  <si>
    <t>Data_001</t>
    <phoneticPr fontId="1" type="noConversion"/>
  </si>
  <si>
    <t>Genes</t>
    <phoneticPr fontId="1" type="noConversion"/>
  </si>
  <si>
    <t>Cells</t>
    <phoneticPr fontId="1" type="noConversion"/>
  </si>
  <si>
    <t>Batches</t>
    <phoneticPr fontId="1" type="noConversion"/>
  </si>
  <si>
    <t>Groups</t>
    <phoneticPr fontId="1" type="noConversion"/>
  </si>
  <si>
    <t>Probability</t>
    <phoneticPr fontId="1" type="noConversion"/>
  </si>
  <si>
    <t>Location</t>
    <phoneticPr fontId="1" type="noConversion"/>
  </si>
  <si>
    <t>Scale</t>
    <phoneticPr fontId="1" type="noConversion"/>
  </si>
  <si>
    <t>Midpoint for the dropout logistic function</t>
  </si>
  <si>
    <t>Differentially Expressed Genes (Log-normal Distribution )</t>
    <phoneticPr fontId="1" type="noConversion"/>
  </si>
  <si>
    <t>Data_001</t>
    <phoneticPr fontId="1" type="noConversion"/>
  </si>
  <si>
    <t>Dataset</t>
    <phoneticPr fontId="1" type="noConversion"/>
  </si>
  <si>
    <t>Raw</t>
    <phoneticPr fontId="1" type="noConversion"/>
  </si>
  <si>
    <t>DEG by Dropout</t>
    <phoneticPr fontId="1" type="noConversion"/>
  </si>
  <si>
    <t>%Filtered by Imputation</t>
    <phoneticPr fontId="1" type="noConversion"/>
  </si>
  <si>
    <t>DEG by Imputation</t>
    <phoneticPr fontId="1" type="noConversion"/>
  </si>
  <si>
    <t>DEG Include in Observed</t>
    <phoneticPr fontId="1" type="noConversion"/>
  </si>
  <si>
    <t>38m30s (1 V100)</t>
    <phoneticPr fontId="1" type="noConversion"/>
  </si>
  <si>
    <t>DEG</t>
    <phoneticPr fontId="1" type="noConversion"/>
  </si>
  <si>
    <t>Dataset</t>
    <phoneticPr fontId="1" type="noConversion"/>
  </si>
  <si>
    <t>Data_002</t>
    <phoneticPr fontId="1" type="noConversion"/>
  </si>
  <si>
    <t>Mean</t>
    <phoneticPr fontId="1" type="noConversion"/>
  </si>
  <si>
    <t>Median</t>
    <phoneticPr fontId="1" type="noConversion"/>
  </si>
  <si>
    <t>Observed</t>
    <phoneticPr fontId="1" type="noConversion"/>
  </si>
  <si>
    <t>Zero Proportion</t>
    <phoneticPr fontId="1" type="noConversion"/>
  </si>
  <si>
    <t>Data_005</t>
    <phoneticPr fontId="1" type="noConversion"/>
  </si>
  <si>
    <t>PBMC 68k (filter gene 300 1500)</t>
    <phoneticPr fontId="1" type="noConversion"/>
  </si>
  <si>
    <t>46h26m09s(fat01)</t>
    <phoneticPr fontId="1" type="noConversion"/>
  </si>
  <si>
    <t>1h38m09s</t>
    <phoneticPr fontId="1" type="noConversion"/>
  </si>
  <si>
    <t>SAVER (24cores)</t>
    <phoneticPr fontId="1" type="noConversion"/>
  </si>
  <si>
    <t>4h13m52s</t>
    <phoneticPr fontId="1" type="noConversion"/>
  </si>
  <si>
    <t>S1 (filter gene 500 5000)</t>
    <phoneticPr fontId="1" type="noConversion"/>
  </si>
  <si>
    <t>SAVER (64cores)</t>
    <phoneticPr fontId="1" type="noConversion"/>
  </si>
  <si>
    <t>DCA (1 V100)</t>
    <phoneticPr fontId="1" type="noConversion"/>
  </si>
  <si>
    <t>scVI (1 V100)</t>
    <phoneticPr fontId="1" type="noConversion"/>
  </si>
  <si>
    <t>scScope (1 V100)</t>
    <phoneticPr fontId="1" type="noConversion"/>
  </si>
  <si>
    <t>deepImpute(1 V100)</t>
    <phoneticPr fontId="1" type="noConversion"/>
  </si>
  <si>
    <t>S2 (filter gene 500 5000)</t>
    <phoneticPr fontId="1" type="noConversion"/>
  </si>
  <si>
    <t>Merged (filter gene 500 5000)</t>
    <phoneticPr fontId="1" type="noConversion"/>
  </si>
  <si>
    <t>41m58s</t>
    <phoneticPr fontId="1" type="noConversion"/>
  </si>
  <si>
    <t>scVI (1 V100)</t>
    <phoneticPr fontId="1" type="noConversion"/>
  </si>
  <si>
    <t>1h53m08s</t>
    <phoneticPr fontId="1" type="noConversion"/>
  </si>
  <si>
    <t>scScope (1 V100)</t>
    <phoneticPr fontId="1" type="noConversion"/>
  </si>
  <si>
    <t>deepImpute (1 V100)</t>
    <phoneticPr fontId="1" type="noConversion"/>
  </si>
  <si>
    <t>41m02s</t>
    <phoneticPr fontId="1" type="noConversion"/>
  </si>
  <si>
    <t>DCA (1 V100)</t>
    <phoneticPr fontId="1" type="noConversion"/>
  </si>
  <si>
    <t>58m30s</t>
    <phoneticPr fontId="1" type="noConversion"/>
  </si>
  <si>
    <t>1m49s</t>
    <phoneticPr fontId="1" type="noConversion"/>
  </si>
  <si>
    <t>3m41s</t>
    <phoneticPr fontId="1" type="noConversion"/>
  </si>
  <si>
    <t>1m54s</t>
    <phoneticPr fontId="1" type="noConversion"/>
  </si>
  <si>
    <t>4m32s</t>
    <phoneticPr fontId="1" type="noConversion"/>
  </si>
  <si>
    <t>2m14s</t>
    <phoneticPr fontId="1" type="noConversion"/>
  </si>
  <si>
    <t>23m17s</t>
    <phoneticPr fontId="1" type="noConversion"/>
  </si>
  <si>
    <t>47m36s</t>
    <phoneticPr fontId="1" type="noConversion"/>
  </si>
  <si>
    <t>2m31s</t>
    <phoneticPr fontId="1" type="noConversion"/>
  </si>
  <si>
    <t>1m56s</t>
    <phoneticPr fontId="1" type="noConversion"/>
  </si>
  <si>
    <t>4m38s</t>
    <phoneticPr fontId="1" type="noConversion"/>
  </si>
  <si>
    <t>1m47s</t>
    <phoneticPr fontId="1" type="noConversion"/>
  </si>
  <si>
    <t>4m33s</t>
    <phoneticPr fontId="1" type="noConversion"/>
  </si>
  <si>
    <t>9m16s</t>
    <phoneticPr fontId="1" type="noConversion"/>
  </si>
  <si>
    <t>3m32s</t>
    <phoneticPr fontId="1" type="noConversion"/>
  </si>
  <si>
    <t>2m13s</t>
    <phoneticPr fontId="1" type="noConversion"/>
  </si>
  <si>
    <t>1m37s</t>
    <phoneticPr fontId="1" type="noConversion"/>
  </si>
  <si>
    <t>Dataset</t>
    <phoneticPr fontId="1" type="noConversion"/>
  </si>
  <si>
    <t>Platform</t>
    <phoneticPr fontId="1" type="noConversion"/>
  </si>
  <si>
    <t>Download</t>
    <phoneticPr fontId="1" type="noConversion"/>
  </si>
  <si>
    <t>CD34+ human bone marrow cells</t>
    <phoneticPr fontId="1" type="noConversion"/>
  </si>
  <si>
    <t>10X</t>
    <phoneticPr fontId="1" type="noConversion"/>
  </si>
  <si>
    <t>Mouse hematopoiesis dataset</t>
    <phoneticPr fontId="1" type="noConversion"/>
  </si>
  <si>
    <t>MARS-seq2 (UMI)</t>
    <phoneticPr fontId="1" type="noConversion"/>
  </si>
  <si>
    <t>GSE72857</t>
    <phoneticPr fontId="1" type="noConversion"/>
  </si>
  <si>
    <t>Mouse colon data</t>
    <phoneticPr fontId="1" type="noConversion"/>
  </si>
  <si>
    <t>InDrop</t>
    <phoneticPr fontId="1" type="noConversion"/>
  </si>
  <si>
    <t>GSE102698</t>
    <phoneticPr fontId="1" type="noConversion"/>
  </si>
  <si>
    <t>CD34</t>
  </si>
  <si>
    <t>MPO</t>
  </si>
  <si>
    <t>CD79B</t>
  </si>
  <si>
    <t>GATA1</t>
  </si>
  <si>
    <t>CSF1R</t>
  </si>
  <si>
    <t>CD41</t>
  </si>
  <si>
    <t>megakaryocyte</t>
  </si>
  <si>
    <t>cDCs &amp; pDCs</t>
    <phoneticPr fontId="1" type="noConversion"/>
  </si>
  <si>
    <t>erythroid</t>
  </si>
  <si>
    <t>lymphoid</t>
  </si>
  <si>
    <t>myeloid (monocyte)</t>
    <phoneticPr fontId="1" type="noConversion"/>
  </si>
  <si>
    <t>stem &amp; precursor (downregulated with differentiation)</t>
    <phoneticPr fontId="1" type="noConversion"/>
  </si>
  <si>
    <t>Marker</t>
    <phoneticPr fontId="1" type="noConversion"/>
  </si>
  <si>
    <t>Cell Type</t>
    <phoneticPr fontId="1" type="noConversion"/>
  </si>
  <si>
    <t>Assumed gene expression distribution</t>
  </si>
  <si>
    <t>Main algorithm</t>
  </si>
  <si>
    <t>Gamma – Poisson mixed distribution</t>
    <phoneticPr fontId="1" type="noConversion"/>
  </si>
  <si>
    <t>LASSO regression</t>
    <phoneticPr fontId="1" type="noConversion"/>
  </si>
  <si>
    <t>Zero-inflated negative binomial (ZINB) distribution</t>
    <phoneticPr fontId="1" type="noConversion"/>
  </si>
  <si>
    <t>Denoising autoencoder</t>
    <phoneticPr fontId="1" type="noConversion"/>
  </si>
  <si>
    <t>Zero-inflated negative binomial (ZINB) distribution</t>
    <phoneticPr fontId="1" type="noConversion"/>
  </si>
  <si>
    <t>Deep generation network</t>
    <phoneticPr fontId="1" type="noConversion"/>
  </si>
  <si>
    <t>NA</t>
    <phoneticPr fontId="1" type="noConversion"/>
  </si>
  <si>
    <t>Markov chain</t>
    <phoneticPr fontId="1" type="noConversion"/>
  </si>
  <si>
    <t>Zero-inflated Poisson mixed distribution</t>
    <phoneticPr fontId="1" type="noConversion"/>
  </si>
  <si>
    <t>Maximum expectation</t>
    <phoneticPr fontId="1" type="noConversion"/>
  </si>
  <si>
    <t>Gamma – Normal mixed distribution</t>
    <phoneticPr fontId="1" type="noConversion"/>
  </si>
  <si>
    <t>Nonnegative least squares regression</t>
    <phoneticPr fontId="1" type="noConversion"/>
  </si>
  <si>
    <t>NA</t>
    <phoneticPr fontId="1" type="noConversion"/>
  </si>
  <si>
    <t>Average similar cells' expression values</t>
    <phoneticPr fontId="1" type="noConversion"/>
  </si>
  <si>
    <t>Uses a recurrent network layer to iteratively perform imputations on zero-valued entries of input scRNA-seq data</t>
    <phoneticPr fontId="1" type="noConversion"/>
  </si>
  <si>
    <t>Data_006</t>
    <phoneticPr fontId="1" type="noConversion"/>
  </si>
  <si>
    <t>Data_007</t>
    <phoneticPr fontId="1" type="noConversion"/>
  </si>
  <si>
    <t>Data_008</t>
    <phoneticPr fontId="1" type="noConversion"/>
  </si>
  <si>
    <t>Data_009</t>
    <phoneticPr fontId="1" type="noConversion"/>
  </si>
  <si>
    <t>Data_010</t>
    <phoneticPr fontId="1" type="noConversion"/>
  </si>
  <si>
    <t>Raw</t>
  </si>
  <si>
    <t>Raw</t>
    <phoneticPr fontId="1" type="noConversion"/>
  </si>
  <si>
    <t>Corrected DEG by Dropout</t>
    <phoneticPr fontId="1" type="noConversion"/>
  </si>
  <si>
    <t>DEG Include in Imputation (Sensitivity)</t>
    <phoneticPr fontId="1" type="noConversion"/>
  </si>
  <si>
    <t>DEG (FP)</t>
    <phoneticPr fontId="1" type="noConversion"/>
  </si>
  <si>
    <t>FDR</t>
    <phoneticPr fontId="1" type="noConversion"/>
  </si>
  <si>
    <t>FNR</t>
    <phoneticPr fontId="1" type="noConversion"/>
  </si>
  <si>
    <t>FDR (1-Sensitivity)</t>
  </si>
  <si>
    <t>FDR (1-Sensitivity) 001</t>
    <phoneticPr fontId="1" type="noConversion"/>
  </si>
  <si>
    <t>FNR (1-Specificity) 001</t>
    <phoneticPr fontId="1" type="noConversion"/>
  </si>
  <si>
    <t>FDR (1-Sensitivity) 002</t>
    <phoneticPr fontId="1" type="noConversion"/>
  </si>
  <si>
    <t>FNR (1-Specificity) 002</t>
    <phoneticPr fontId="1" type="noConversion"/>
  </si>
  <si>
    <t>FNR (1-Specificity) 003</t>
    <phoneticPr fontId="1" type="noConversion"/>
  </si>
  <si>
    <t>FNR (1-Specificity) 004</t>
    <phoneticPr fontId="1" type="noConversion"/>
  </si>
  <si>
    <t>Dataset</t>
    <phoneticPr fontId="1" type="noConversion"/>
  </si>
  <si>
    <t>FDR (1-Sensitivity) 004</t>
    <phoneticPr fontId="1" type="noConversion"/>
  </si>
  <si>
    <t>FNR (1-Specificity)</t>
    <phoneticPr fontId="1" type="noConversion"/>
  </si>
  <si>
    <t>https://prod.data.humancellatlas.org/explore/projects/29f53b7e-071b-44b5-998a-0ae70d0229a4</t>
    <phoneticPr fontId="1" type="noConversion"/>
  </si>
  <si>
    <t>FDR (1-Sensitivity) 003</t>
    <phoneticPr fontId="1" type="noConversion"/>
  </si>
  <si>
    <t>bipolar (filter as paper)</t>
    <phoneticPr fontId="1" type="noConversion"/>
  </si>
  <si>
    <t>SAVER (24cores)</t>
    <phoneticPr fontId="1" type="noConversion"/>
  </si>
  <si>
    <t>35m38s</t>
    <phoneticPr fontId="1" type="noConversion"/>
  </si>
  <si>
    <t>19m47s</t>
    <phoneticPr fontId="1" type="noConversion"/>
  </si>
  <si>
    <t>15m36s</t>
    <phoneticPr fontId="1" type="noConversion"/>
  </si>
  <si>
    <t>1h26m54s</t>
    <phoneticPr fontId="1" type="noConversion"/>
  </si>
  <si>
    <t>12m20s</t>
    <phoneticPr fontId="1" type="noConversion"/>
  </si>
  <si>
    <t>Number of Cells</t>
    <phoneticPr fontId="1" type="noConversion"/>
  </si>
  <si>
    <t>Median</t>
    <phoneticPr fontId="1" type="noConversion"/>
  </si>
  <si>
    <t>Mean</t>
    <phoneticPr fontId="1" type="noConversion"/>
  </si>
  <si>
    <t xml:space="preserve">Median </t>
    <phoneticPr fontId="1" type="noConversion"/>
  </si>
  <si>
    <t xml:space="preserve">UMI Counts per Cell </t>
  </si>
  <si>
    <t>Split-seq</t>
  </si>
  <si>
    <t>Bipolar</t>
    <phoneticPr fontId="1" type="noConversion"/>
  </si>
  <si>
    <t>Microwell-seq</t>
  </si>
  <si>
    <t>Microwell-seq</t>
    <phoneticPr fontId="1" type="noConversion"/>
  </si>
  <si>
    <t>10X-Neuron1.3M</t>
    <phoneticPr fontId="1" type="noConversion"/>
  </si>
  <si>
    <t>Mouse SSCortex R1</t>
    <phoneticPr fontId="1" type="noConversion"/>
  </si>
  <si>
    <t>Mouse SSCortex R2</t>
    <phoneticPr fontId="1" type="noConversion"/>
  </si>
  <si>
    <t>Mouse SSCortex Merge</t>
    <phoneticPr fontId="1" type="noConversion"/>
  </si>
  <si>
    <t>Melanoma</t>
    <phoneticPr fontId="1" type="noConversion"/>
  </si>
  <si>
    <t>Sequencing platform</t>
  </si>
  <si>
    <t>10X</t>
  </si>
  <si>
    <t>10X</t>
    <phoneticPr fontId="1" type="noConversion"/>
  </si>
  <si>
    <t>sci-RNA-seq3</t>
    <phoneticPr fontId="1" type="noConversion"/>
  </si>
  <si>
    <t>sci-RNA-seq3</t>
    <phoneticPr fontId="1" type="noConversion"/>
  </si>
  <si>
    <t>Droplet</t>
  </si>
  <si>
    <t>Split-seq</t>
    <phoneticPr fontId="1" type="noConversion"/>
  </si>
  <si>
    <t xml:space="preserve">Genes per Cell </t>
    <phoneticPr fontId="1" type="noConversion"/>
  </si>
  <si>
    <t>scImpute (16cores)</t>
    <phoneticPr fontId="1" type="noConversion"/>
  </si>
  <si>
    <t>1h48m49s</t>
    <phoneticPr fontId="1" type="noConversion"/>
  </si>
  <si>
    <t>split-seq (use 156049 cells directly)</t>
    <phoneticPr fontId="1" type="noConversion"/>
  </si>
  <si>
    <t>SAVER (16cores)</t>
    <phoneticPr fontId="1" type="noConversion"/>
  </si>
  <si>
    <t>NA</t>
    <phoneticPr fontId="1" type="noConversion"/>
  </si>
  <si>
    <t>NA (128G Memory)</t>
    <phoneticPr fontId="1" type="noConversion"/>
  </si>
  <si>
    <t>3h37m39s</t>
    <phoneticPr fontId="1" type="noConversion"/>
  </si>
  <si>
    <t>Dataset</t>
    <phoneticPr fontId="1" type="noConversion"/>
  </si>
  <si>
    <t>Method</t>
    <phoneticPr fontId="1" type="noConversion"/>
  </si>
  <si>
    <t>DCA</t>
    <phoneticPr fontId="1" type="noConversion"/>
  </si>
  <si>
    <t>scImpute</t>
    <phoneticPr fontId="1" type="noConversion"/>
  </si>
  <si>
    <t>scVI</t>
    <phoneticPr fontId="1" type="noConversion"/>
  </si>
  <si>
    <t>scScope</t>
    <phoneticPr fontId="1" type="noConversion"/>
  </si>
  <si>
    <t>deepImpute</t>
    <phoneticPr fontId="1" type="noConversion"/>
  </si>
  <si>
    <t>Entropy batch mixing</t>
    <phoneticPr fontId="1" type="noConversion"/>
  </si>
  <si>
    <t>2h19m21s</t>
    <phoneticPr fontId="1" type="noConversion"/>
  </si>
  <si>
    <t>10h6m13s</t>
    <phoneticPr fontId="1" type="noConversion"/>
  </si>
  <si>
    <t>20h</t>
    <phoneticPr fontId="1" type="noConversion"/>
  </si>
  <si>
    <t>New_Method</t>
    <phoneticPr fontId="1" type="noConversion"/>
  </si>
  <si>
    <t>SAVER</t>
    <phoneticPr fontId="1" type="noConversion"/>
  </si>
  <si>
    <t>SAVER(64 cores)</t>
    <phoneticPr fontId="1" type="noConversion"/>
  </si>
  <si>
    <t>scImpute(16 cores)</t>
    <phoneticPr fontId="1" type="noConversion"/>
  </si>
  <si>
    <t>01m01s</t>
    <phoneticPr fontId="1" type="noConversion"/>
  </si>
  <si>
    <t>03m58s</t>
    <phoneticPr fontId="1" type="noConversion"/>
  </si>
  <si>
    <t>26m34s</t>
    <phoneticPr fontId="1" type="noConversion"/>
  </si>
  <si>
    <t>scScope (100 epoch in 1 V100)</t>
    <phoneticPr fontId="1" type="noConversion"/>
  </si>
  <si>
    <t>scVI (250 epoch in 1 V100)</t>
    <phoneticPr fontId="1" type="noConversion"/>
  </si>
  <si>
    <t>04m47s</t>
    <phoneticPr fontId="1" type="noConversion"/>
  </si>
  <si>
    <t>02m20s</t>
    <phoneticPr fontId="1" type="noConversion"/>
  </si>
  <si>
    <t>04m18s</t>
    <phoneticPr fontId="1" type="noConversion"/>
  </si>
  <si>
    <t>01h23m17s</t>
    <phoneticPr fontId="1" type="noConversion"/>
  </si>
  <si>
    <t>01d02h45m32s</t>
    <phoneticPr fontId="1" type="noConversion"/>
  </si>
  <si>
    <t>split-seq (use 156049 cells directly, gene avg express in cell &gt; 1)</t>
    <phoneticPr fontId="1" type="noConversion"/>
  </si>
  <si>
    <t>Input Size</t>
  </si>
  <si>
    <t>Layer</t>
  </si>
  <si>
    <t>X0</t>
    <phoneticPr fontId="1" type="noConversion"/>
  </si>
  <si>
    <t>Melanoma</t>
    <phoneticPr fontId="1" type="noConversion"/>
  </si>
  <si>
    <t>SSCortex1</t>
    <phoneticPr fontId="1" type="noConversion"/>
  </si>
  <si>
    <t>SSCortex2</t>
    <phoneticPr fontId="1" type="noConversion"/>
  </si>
  <si>
    <t>Merge SSCortex</t>
    <phoneticPr fontId="1" type="noConversion"/>
  </si>
  <si>
    <t>Cells</t>
    <phoneticPr fontId="1" type="noConversion"/>
  </si>
  <si>
    <t>Retina</t>
    <phoneticPr fontId="1" type="noConversion"/>
  </si>
  <si>
    <t>Split-seq</t>
    <phoneticPr fontId="1" type="noConversion"/>
  </si>
  <si>
    <t>MCA</t>
    <phoneticPr fontId="1" type="noConversion"/>
  </si>
  <si>
    <t>1.3M Neuron</t>
    <phoneticPr fontId="1" type="noConversion"/>
  </si>
  <si>
    <t>sci-RNA-seq3</t>
    <phoneticPr fontId="1" type="noConversion"/>
  </si>
  <si>
    <t>DeSCI</t>
    <phoneticPr fontId="1" type="noConversion"/>
  </si>
  <si>
    <t>scScope</t>
    <phoneticPr fontId="1" type="noConversion"/>
  </si>
  <si>
    <t>2M</t>
    <phoneticPr fontId="1" type="noConversion"/>
  </si>
  <si>
    <t>1.3M</t>
    <phoneticPr fontId="1" type="noConversion"/>
  </si>
  <si>
    <t>0.4M</t>
    <phoneticPr fontId="1" type="noConversion"/>
  </si>
  <si>
    <t>scVI</t>
    <phoneticPr fontId="1" type="noConversion"/>
  </si>
  <si>
    <t>SAVER</t>
    <phoneticPr fontId="1" type="noConversion"/>
  </si>
  <si>
    <t>DCA</t>
    <phoneticPr fontId="1" type="noConversion"/>
  </si>
  <si>
    <t>scImpute</t>
    <phoneticPr fontId="1" type="noConversion"/>
  </si>
  <si>
    <t>X</t>
    <phoneticPr fontId="1" type="noConversion"/>
  </si>
  <si>
    <t>Encoder</t>
  </si>
  <si>
    <t>Decoder</t>
  </si>
  <si>
    <t>Reconstructor</t>
  </si>
  <si>
    <t>Predictor</t>
  </si>
  <si>
    <t>Filter</t>
  </si>
  <si>
    <t>Imputer</t>
  </si>
  <si>
    <t>Batch * 512</t>
  </si>
  <si>
    <t>512 * depth * batch</t>
  </si>
  <si>
    <t>Batch * 512 * depth</t>
  </si>
  <si>
    <t>Batch * m</t>
  </si>
  <si>
    <t>1m01s</t>
    <phoneticPr fontId="1" type="noConversion"/>
  </si>
  <si>
    <t>3m58s</t>
    <phoneticPr fontId="1" type="noConversion"/>
  </si>
  <si>
    <t>01d04h18m37s</t>
    <phoneticPr fontId="1" type="noConversion"/>
  </si>
  <si>
    <t>1d04h18m37s</t>
  </si>
  <si>
    <t>4m47s</t>
    <phoneticPr fontId="1" type="noConversion"/>
  </si>
  <si>
    <t>4m18s</t>
    <phoneticPr fontId="1" type="noConversion"/>
  </si>
  <si>
    <t>31s</t>
    <phoneticPr fontId="1" type="noConversion"/>
  </si>
  <si>
    <t>16s</t>
    <phoneticPr fontId="1" type="noConversion"/>
  </si>
  <si>
    <t>14s</t>
    <phoneticPr fontId="1" type="noConversion"/>
  </si>
  <si>
    <t>2m42s</t>
    <phoneticPr fontId="1" type="noConversion"/>
  </si>
  <si>
    <t>2m09s</t>
    <phoneticPr fontId="1" type="noConversion"/>
  </si>
  <si>
    <t>1m13s</t>
    <phoneticPr fontId="1" type="noConversion"/>
  </si>
  <si>
    <t>1m51s</t>
    <phoneticPr fontId="1" type="noConversion"/>
  </si>
  <si>
    <t>1m41s</t>
    <phoneticPr fontId="1" type="noConversion"/>
  </si>
  <si>
    <t>6m04s</t>
    <phoneticPr fontId="1" type="noConversion"/>
  </si>
  <si>
    <t>4m22s</t>
    <phoneticPr fontId="1" type="noConversion"/>
  </si>
  <si>
    <t>3m33s</t>
    <phoneticPr fontId="1" type="noConversion"/>
  </si>
  <si>
    <t>14m23s</t>
    <phoneticPr fontId="1" type="noConversion"/>
  </si>
  <si>
    <t>44m46s (24 cores)</t>
    <phoneticPr fontId="1" type="noConversion"/>
  </si>
  <si>
    <t>17m48s (24 cores)</t>
    <phoneticPr fontId="1" type="noConversion"/>
  </si>
  <si>
    <t>22m2s (24 cores)</t>
    <phoneticPr fontId="1" type="noConversion"/>
  </si>
  <si>
    <t>1h47m50s (8 cores)</t>
    <phoneticPr fontId="1" type="noConversion"/>
  </si>
  <si>
    <t>37m29s (8 cores)</t>
    <phoneticPr fontId="1" type="noConversion"/>
  </si>
  <si>
    <t>32m47s (8 cores)</t>
    <phoneticPr fontId="1" type="noConversion"/>
  </si>
  <si>
    <t>1h03m31s</t>
    <phoneticPr fontId="1" type="noConversion"/>
  </si>
  <si>
    <t>25m16s</t>
    <phoneticPr fontId="1" type="noConversion"/>
  </si>
  <si>
    <t>30m38s</t>
    <phoneticPr fontId="1" type="noConversion"/>
  </si>
  <si>
    <t>1h32m29s</t>
    <phoneticPr fontId="1" type="noConversion"/>
  </si>
  <si>
    <t>5h23m19s</t>
    <phoneticPr fontId="1" type="noConversion"/>
  </si>
  <si>
    <t>33m07s (24 cores)</t>
    <phoneticPr fontId="1" type="noConversion"/>
  </si>
  <si>
    <t>6h08m33s (16 cores)</t>
    <phoneticPr fontId="1" type="noConversion"/>
  </si>
  <si>
    <t>6h35m31s</t>
    <phoneticPr fontId="1" type="noConversion"/>
  </si>
  <si>
    <t>22h37m55s</t>
    <phoneticPr fontId="1" type="noConversion"/>
  </si>
  <si>
    <t>NA</t>
    <phoneticPr fontId="1" type="noConversion"/>
  </si>
  <si>
    <t>NA</t>
    <phoneticPr fontId="1" type="noConversion"/>
  </si>
  <si>
    <t>X</t>
    <phoneticPr fontId="1" type="noConversion"/>
  </si>
  <si>
    <t>Accuracy</t>
    <phoneticPr fontId="1" type="noConversion"/>
  </si>
  <si>
    <t>ARI</t>
    <phoneticPr fontId="1" type="noConversion"/>
  </si>
  <si>
    <t>Accuracy - Rod</t>
    <phoneticPr fontId="1" type="noConversion"/>
  </si>
  <si>
    <t>Accuracy - without Rod</t>
    <phoneticPr fontId="1" type="noConversion"/>
  </si>
  <si>
    <t>Cell Types Identified</t>
    <phoneticPr fontId="1" type="noConversion"/>
  </si>
  <si>
    <t>Unassigned Clusters</t>
    <phoneticPr fontId="1" type="noConversion"/>
  </si>
  <si>
    <t>Clusters</t>
    <phoneticPr fontId="1" type="noConversion"/>
  </si>
  <si>
    <t>Epoch</t>
    <phoneticPr fontId="1" type="noConversion"/>
  </si>
  <si>
    <t>DeSCI 1.1.1</t>
    <phoneticPr fontId="1" type="noConversion"/>
  </si>
  <si>
    <t>DeSCI 1.1.0</t>
    <phoneticPr fontId="1" type="noConversion"/>
  </si>
  <si>
    <r>
      <rPr>
        <sz val="11"/>
        <color theme="1"/>
        <rFont val="等线"/>
        <family val="2"/>
      </rPr>
      <t>√</t>
    </r>
    <phoneticPr fontId="1" type="noConversion"/>
  </si>
  <si>
    <r>
      <rPr>
        <sz val="11"/>
        <color theme="1"/>
        <rFont val="等线"/>
        <family val="2"/>
      </rPr>
      <t>√</t>
    </r>
    <phoneticPr fontId="1" type="noConversion"/>
  </si>
  <si>
    <r>
      <rPr>
        <sz val="11"/>
        <color theme="1"/>
        <rFont val="等线"/>
        <family val="2"/>
      </rPr>
      <t>√</t>
    </r>
    <phoneticPr fontId="1" type="noConversion"/>
  </si>
  <si>
    <r>
      <rPr>
        <sz val="11"/>
        <color theme="1"/>
        <rFont val="等线"/>
        <family val="2"/>
      </rPr>
      <t>√</t>
    </r>
    <phoneticPr fontId="1" type="noConversion"/>
  </si>
  <si>
    <t>X</t>
    <phoneticPr fontId="1" type="noConversion"/>
  </si>
  <si>
    <t>Bug when running tf 1.13 in scScope 0.1.5(cd4f9a0);
1) Traceback (most recent call last):
  File "/home/yuanhao/ml/scripts/scScope_large.py", line 1, in &lt;module&gt;
    from scscope.large_dataset import large_scale_processing as DeepImpute
ModuleNotFoundError: No module named 'scscope.large_dataset'
P.S.: solve it manually by from scscope import large_scale_processing as DeepImpute.
2) Traceback (most recent call last):
  File "/home/yuanhao/data/fn/neuron1.3m/scScope_large.py", line 18, in &lt;module&gt;
    latent_dim)
  File "/home/yuanhao/.local/lib/python3.6/site-packages/scscope/large_scale_processing.py", line 175, in train_large
    if exp_batch_idx &gt; 0:
  File "/home/yuanhao/.local/lib/python3.6/site-packages/tensorflow/python/framework/ops.py", line 653, in __bool__
    raise TypeError("Using a `tf.Tensor` as a Python `bool` is not allowed. "
TypeError: Using a `tf.Tensor` as a Python `bool` is not allowed. Use `if t is not None:` instead of `if t:` to test if a tensor is defined, and use TensorFlow ops such as tf.cond to execute subgraphs conditioned on the value of a tensor.</t>
    <phoneticPr fontId="1" type="noConversion"/>
  </si>
  <si>
    <t>SPLIT-seq</t>
    <phoneticPr fontId="1" type="noConversion"/>
  </si>
  <si>
    <t>Purity</t>
    <phoneticPr fontId="1" type="noConversion"/>
  </si>
  <si>
    <t>Cluster Number</t>
    <phoneticPr fontId="1" type="noConversion"/>
  </si>
  <si>
    <t>Recall Cell Type</t>
    <phoneticPr fontId="1" type="noConversion"/>
  </si>
  <si>
    <t>All Cell Type</t>
    <phoneticPr fontId="1" type="noConversion"/>
  </si>
  <si>
    <t>DS 0.3</t>
    <phoneticPr fontId="1" type="noConversion"/>
  </si>
  <si>
    <t>DeSCI</t>
  </si>
  <si>
    <t>Sparsity</t>
    <phoneticPr fontId="1" type="noConversion"/>
  </si>
  <si>
    <t>Mask</t>
    <phoneticPr fontId="1" type="noConversion"/>
  </si>
  <si>
    <t>Mean</t>
  </si>
  <si>
    <t>Median</t>
  </si>
  <si>
    <t>SPLiT-seq</t>
    <phoneticPr fontId="1" type="noConversion"/>
  </si>
  <si>
    <t>Min.</t>
  </si>
  <si>
    <t>1st Qu.</t>
    <phoneticPr fontId="1" type="noConversion"/>
  </si>
  <si>
    <t>3rd Qu.</t>
    <phoneticPr fontId="1" type="noConversion"/>
  </si>
  <si>
    <t>Max.</t>
    <phoneticPr fontId="1" type="noConversion"/>
  </si>
  <si>
    <t>Library size</t>
    <phoneticPr fontId="1" type="noConversion"/>
  </si>
  <si>
    <t>C1 (zeisel raw)</t>
    <phoneticPr fontId="1" type="noConversion"/>
  </si>
  <si>
    <t>10X(melanoma)</t>
    <phoneticPr fontId="1" type="noConversion"/>
  </si>
  <si>
    <t>10X(merged somatocortex)</t>
    <phoneticPr fontId="1" type="noConversion"/>
  </si>
  <si>
    <t>Dataset (raw matrix)</t>
    <phoneticPr fontId="1" type="noConversion"/>
  </si>
  <si>
    <t>Dropviz</t>
    <phoneticPr fontId="1" type="noConversion"/>
  </si>
  <si>
    <t>Dropviz</t>
    <phoneticPr fontId="1" type="noConversion"/>
  </si>
  <si>
    <t>10X(1.3m neuron)</t>
    <phoneticPr fontId="1" type="noConversion"/>
  </si>
  <si>
    <t>Drop-seq (retina)</t>
    <phoneticPr fontId="1" type="noConversion"/>
  </si>
  <si>
    <t>Drop-seq (Bipolar)</t>
    <phoneticPr fontId="1" type="noConversion"/>
  </si>
  <si>
    <t>gt0</t>
  </si>
  <si>
    <t>eq0</t>
  </si>
  <si>
    <t>all</t>
  </si>
  <si>
    <t>MAE</t>
    <phoneticPr fontId="1" type="noConversion"/>
  </si>
  <si>
    <t>DS 0.3</t>
    <phoneticPr fontId="1" type="noConversion"/>
  </si>
  <si>
    <t>DS 0.5</t>
  </si>
  <si>
    <t>MSE</t>
    <phoneticPr fontId="1" type="noConversion"/>
  </si>
  <si>
    <t>MSE</t>
    <phoneticPr fontId="1" type="noConversion"/>
  </si>
  <si>
    <t>Gene number</t>
    <phoneticPr fontId="1" type="noConversion"/>
  </si>
  <si>
    <t>Cell number</t>
    <phoneticPr fontId="1" type="noConversion"/>
  </si>
  <si>
    <t>1st Qu</t>
    <phoneticPr fontId="1" type="noConversion"/>
  </si>
  <si>
    <t>3rd Qu</t>
    <phoneticPr fontId="1" type="noConversion"/>
  </si>
  <si>
    <t>Homo sapiens</t>
  </si>
  <si>
    <t>Before filter</t>
    <phoneticPr fontId="1" type="noConversion"/>
  </si>
  <si>
    <t>Gene number</t>
    <phoneticPr fontId="1" type="noConversion"/>
  </si>
  <si>
    <t>Cell number</t>
    <phoneticPr fontId="1" type="noConversion"/>
  </si>
  <si>
    <t>Gene number</t>
    <phoneticPr fontId="1" type="noConversion"/>
  </si>
  <si>
    <t>Min</t>
    <phoneticPr fontId="1" type="noConversion"/>
  </si>
  <si>
    <t>Median</t>
    <phoneticPr fontId="1" type="noConversion"/>
  </si>
  <si>
    <t>Mean</t>
    <phoneticPr fontId="1" type="noConversion"/>
  </si>
  <si>
    <t>3rd Qu</t>
    <phoneticPr fontId="1" type="noConversion"/>
  </si>
  <si>
    <t>Max</t>
    <phoneticPr fontId="1" type="noConversion"/>
  </si>
  <si>
    <t>Min</t>
    <phoneticPr fontId="1" type="noConversion"/>
  </si>
  <si>
    <t>1st Qu</t>
    <phoneticPr fontId="1" type="noConversion"/>
  </si>
  <si>
    <t>Median</t>
    <phoneticPr fontId="1" type="noConversion"/>
  </si>
  <si>
    <t>Max</t>
    <phoneticPr fontId="1" type="noConversion"/>
  </si>
  <si>
    <t>3rd Qu</t>
    <phoneticPr fontId="1" type="noConversion"/>
  </si>
  <si>
    <t>melanoma</t>
    <phoneticPr fontId="1" type="noConversion"/>
  </si>
  <si>
    <t>WM989-A6</t>
    <phoneticPr fontId="1" type="noConversion"/>
  </si>
  <si>
    <t>Accession</t>
    <phoneticPr fontId="1" type="noConversion"/>
  </si>
  <si>
    <t>Dataset</t>
    <phoneticPr fontId="1" type="noConversion"/>
  </si>
  <si>
    <t>Species</t>
    <phoneticPr fontId="1" type="noConversion"/>
  </si>
  <si>
    <t>Tissue</t>
    <phoneticPr fontId="1" type="noConversion"/>
  </si>
  <si>
    <t>Cell line</t>
    <phoneticPr fontId="1" type="noConversion"/>
  </si>
  <si>
    <t>Sparsity</t>
    <phoneticPr fontId="1" type="noConversion"/>
  </si>
  <si>
    <t>Sparsity</t>
    <phoneticPr fontId="1" type="noConversion"/>
  </si>
  <si>
    <t>Sparsity</t>
    <phoneticPr fontId="1" type="noConversion"/>
  </si>
  <si>
    <t>1st Qu</t>
    <phoneticPr fontId="1" type="noConversion"/>
  </si>
  <si>
    <t>NA</t>
    <phoneticPr fontId="1" type="noConversion"/>
  </si>
  <si>
    <t>zeisel</t>
    <phoneticPr fontId="1" type="noConversion"/>
  </si>
  <si>
    <t>Neuron 1.3m</t>
    <phoneticPr fontId="1" type="noConversion"/>
  </si>
  <si>
    <t>Bipolar</t>
    <phoneticPr fontId="1" type="noConversion"/>
  </si>
  <si>
    <t>After filtering (Cell and Gene)</t>
    <phoneticPr fontId="1" type="noConversion"/>
  </si>
  <si>
    <t>Gene number</t>
    <phoneticPr fontId="1" type="noConversion"/>
  </si>
  <si>
    <t>NA</t>
    <phoneticPr fontId="1" type="noConversion"/>
  </si>
  <si>
    <t>Dropviz</t>
    <phoneticPr fontId="1" type="noConversion"/>
  </si>
  <si>
    <t>0.69M</t>
    <phoneticPr fontId="1" type="noConversion"/>
  </si>
  <si>
    <t>merged somatosensory cortex</t>
    <phoneticPr fontId="1" type="noConversion"/>
  </si>
  <si>
    <t>somatosensory cortex</t>
    <phoneticPr fontId="1" type="noConversion"/>
  </si>
  <si>
    <t>Mus musculus</t>
  </si>
  <si>
    <t>somatosensory cortex (S1) and hippocampus CA1 area</t>
    <phoneticPr fontId="1" type="noConversion"/>
  </si>
  <si>
    <t>juvenile (P22 - P32) CD1 mice, 33 males and 34 females</t>
    <phoneticPr fontId="1" type="noConversion"/>
  </si>
  <si>
    <t>Drop-seq</t>
    <phoneticPr fontId="1" type="noConversion"/>
  </si>
  <si>
    <t>GSE99330</t>
    <phoneticPr fontId="1" type="noConversion"/>
  </si>
  <si>
    <t>C1</t>
    <phoneticPr fontId="1" type="noConversion"/>
  </si>
  <si>
    <t>GSE60361</t>
    <phoneticPr fontId="1" type="noConversion"/>
  </si>
  <si>
    <t>10X</t>
    <phoneticPr fontId="1" type="noConversion"/>
  </si>
  <si>
    <t>10X</t>
    <phoneticPr fontId="1" type="noConversion"/>
  </si>
  <si>
    <t>Drop-seq</t>
    <phoneticPr fontId="1" type="noConversion"/>
  </si>
  <si>
    <t>SPLiT-seq</t>
    <phoneticPr fontId="1" type="noConversion"/>
  </si>
  <si>
    <t>Neuron 1.3M - 10000 cells</t>
    <phoneticPr fontId="1" type="noConversion"/>
  </si>
  <si>
    <t>Neuron 1.3M - 100000 cells</t>
    <phoneticPr fontId="1" type="noConversion"/>
  </si>
  <si>
    <t>Neuron 1.3M - 500000 cells</t>
    <phoneticPr fontId="1" type="noConversion"/>
  </si>
  <si>
    <t>Neuron 1.3M - all cells</t>
    <phoneticPr fontId="1" type="noConversion"/>
  </si>
  <si>
    <t>Z-Score</t>
    <phoneticPr fontId="1" type="noConversion"/>
  </si>
  <si>
    <t>Min.</t>
    <phoneticPr fontId="1" type="noConversion"/>
  </si>
  <si>
    <t>1st Qu.</t>
    <phoneticPr fontId="1" type="noConversion"/>
  </si>
  <si>
    <t>Mean</t>
    <phoneticPr fontId="1" type="noConversion"/>
  </si>
  <si>
    <t>3rd Qu.</t>
    <phoneticPr fontId="1" type="noConversion"/>
  </si>
  <si>
    <t>Dataset (Input)</t>
    <phoneticPr fontId="1" type="noConversion"/>
  </si>
  <si>
    <t>Neuron 1.3M - 50000 cells</t>
    <phoneticPr fontId="1" type="noConversion"/>
  </si>
  <si>
    <t>SAVER</t>
    <phoneticPr fontId="1" type="noConversion"/>
  </si>
  <si>
    <t>SAVER (1 core)</t>
    <phoneticPr fontId="1" type="noConversion"/>
  </si>
  <si>
    <t>42s (5,691,380 kb)</t>
    <phoneticPr fontId="1" type="noConversion"/>
  </si>
  <si>
    <t>38s (3,451,576 kb)</t>
    <phoneticPr fontId="1" type="noConversion"/>
  </si>
  <si>
    <t>Dataset\Gene Number</t>
    <phoneticPr fontId="1" type="noConversion"/>
  </si>
  <si>
    <t>12m45s (6,776,752 kb)</t>
    <phoneticPr fontId="1" type="noConversion"/>
  </si>
  <si>
    <t>11m16s (19,464,588 kb)</t>
    <phoneticPr fontId="1" type="noConversion"/>
  </si>
  <si>
    <t>59m37s (11,932,420 kb)</t>
    <phoneticPr fontId="1" type="noConversion"/>
  </si>
  <si>
    <t>50m42s (70,728,392 kb)</t>
    <phoneticPr fontId="1" type="noConversion"/>
  </si>
  <si>
    <t>NA</t>
    <phoneticPr fontId="1" type="noConversion"/>
  </si>
  <si>
    <t>NA</t>
    <phoneticPr fontId="1" type="noConversion"/>
  </si>
  <si>
    <t>12h21m18s (2,320,740 kb)</t>
    <phoneticPr fontId="1" type="noConversion"/>
  </si>
  <si>
    <t>7h49m56s (9,643,548 kb)</t>
    <phoneticPr fontId="1" type="noConversion"/>
  </si>
  <si>
    <t>NA</t>
    <phoneticPr fontId="1" type="noConversion"/>
  </si>
  <si>
    <t>26h27m21s (61,195,168 kb)</t>
    <phoneticPr fontId="1" type="noConversion"/>
  </si>
  <si>
    <t>5m51s (48,440,740 kb, 1v100)</t>
    <phoneticPr fontId="1" type="noConversion"/>
  </si>
  <si>
    <t>1m36s (16,243,564 kb, 1v100)</t>
    <phoneticPr fontId="1" type="noConversion"/>
  </si>
  <si>
    <t>4m10s (12,424,136 kb, 1v100)</t>
    <phoneticPr fontId="1" type="noConversion"/>
  </si>
  <si>
    <t>8m18s (50,878,808 kb, 1v100)</t>
    <phoneticPr fontId="1" type="noConversion"/>
  </si>
  <si>
    <t>3m31s (18,281,416 kb, 1v100)</t>
    <phoneticPr fontId="1" type="noConversion"/>
  </si>
  <si>
    <t>4m7s (13,532,596 kb, 1v100)</t>
    <phoneticPr fontId="1" type="noConversion"/>
  </si>
  <si>
    <t>13m2s (50,282,972 kb, 1v100)</t>
    <phoneticPr fontId="1" type="noConversion"/>
  </si>
  <si>
    <t>14m43s (13,163,676 kb, 1v100)</t>
    <phoneticPr fontId="1" type="noConversion"/>
  </si>
  <si>
    <t>6m11s (17,446,168 kb, 1v100)</t>
    <phoneticPr fontId="1" type="noConversion"/>
  </si>
  <si>
    <t>1h31m9s (65,356,192 kb, 1v100)</t>
    <phoneticPr fontId="1" type="noConversion"/>
  </si>
  <si>
    <t>17m33s (29,251,460 kb, 1v100)</t>
    <phoneticPr fontId="1" type="noConversion"/>
  </si>
  <si>
    <t>19m50s (19,160,260 kb, 1v100)</t>
    <phoneticPr fontId="1" type="noConversion"/>
  </si>
  <si>
    <t>45h23m25s (6,271,176 kb)</t>
    <phoneticPr fontId="1" type="noConversion"/>
  </si>
  <si>
    <t>35m52s (52,488,520 kb, 1v100)</t>
    <phoneticPr fontId="1" type="noConversion"/>
  </si>
  <si>
    <t>11m35s (19,088,976 kb, 1v100)</t>
    <phoneticPr fontId="1" type="noConversion"/>
  </si>
  <si>
    <t>29m46s (14,093,476 kb, 1v100)</t>
    <phoneticPr fontId="1" type="noConversion"/>
  </si>
  <si>
    <t>4h29m1s (83,048,148 kb, 1v100)</t>
    <phoneticPr fontId="1" type="noConversion"/>
  </si>
  <si>
    <t>36m40s (42,852,160 kb, 1v100)</t>
    <phoneticPr fontId="1" type="noConversion"/>
  </si>
  <si>
    <t>38m52s (26,789,032 kb, 1v100)</t>
    <phoneticPr fontId="1" type="noConversion"/>
  </si>
  <si>
    <t>Olfactory Bulb</t>
  </si>
  <si>
    <t>Striatum</t>
  </si>
  <si>
    <t>Cortex</t>
  </si>
  <si>
    <t>Rostral Midbrain</t>
  </si>
  <si>
    <t>Thalamus</t>
  </si>
  <si>
    <t>Cerebellum</t>
  </si>
  <si>
    <t>Medulla</t>
  </si>
  <si>
    <t>Basal Ganglia</t>
  </si>
  <si>
    <t>Hippocampus</t>
  </si>
  <si>
    <t>Spinalcord</t>
  </si>
  <si>
    <t>Mirgrating Interneurous</t>
  </si>
  <si>
    <t>RAW</t>
  </si>
  <si>
    <t>Astrocyte</t>
  </si>
  <si>
    <t>Epend</t>
  </si>
  <si>
    <t>Immune</t>
  </si>
  <si>
    <t>OEC</t>
  </si>
  <si>
    <t>Oligo</t>
  </si>
  <si>
    <t>OPC</t>
  </si>
  <si>
    <t>Vasc</t>
  </si>
  <si>
    <t>VLMC</t>
  </si>
  <si>
    <t>Celltype</t>
  </si>
  <si>
    <t>Cajal-Retzius</t>
  </si>
  <si>
    <t>Migrating Interneuron</t>
  </si>
  <si>
    <t>Hippocampal Pyramidal Precursor</t>
  </si>
  <si>
    <t>Hippocampal Pyramidal - Crym</t>
  </si>
  <si>
    <t>Hippocampal Granule Precursor</t>
  </si>
  <si>
    <t xml:space="preserve">Hippocampal Granule </t>
  </si>
  <si>
    <t xml:space="preserve">Cortext Layer5 /layer6 Pyramidal </t>
  </si>
  <si>
    <t>S1PyrDL</t>
  </si>
  <si>
    <t xml:space="preserve">Oligodendroctye </t>
  </si>
  <si>
    <t>Endothelia</t>
  </si>
  <si>
    <t>Smooth Muscle Cells</t>
  </si>
  <si>
    <t>Astrocyte - Gfap</t>
  </si>
  <si>
    <t>Microglia</t>
  </si>
  <si>
    <t>Sst GABAergic Neurons</t>
    <phoneticPr fontId="1" type="noConversion"/>
  </si>
  <si>
    <t>Htr3a GABAergic Neurons</t>
    <phoneticPr fontId="1" type="noConversion"/>
  </si>
  <si>
    <t>Claustrum Pyramidal</t>
    <phoneticPr fontId="1" type="noConversion"/>
  </si>
  <si>
    <t>Cerebellar Interneuron Progenitor</t>
    <phoneticPr fontId="1" type="noConversion"/>
  </si>
  <si>
    <t xml:space="preserve">Cortext Layer2 /layer3 Pyramidal </t>
    <phoneticPr fontId="1" type="noConversion"/>
  </si>
  <si>
    <t>Oligodendroctye Precursor Cells</t>
    <phoneticPr fontId="1" type="noConversion"/>
  </si>
  <si>
    <t>DeSCI</t>
    <phoneticPr fontId="1" type="noConversion"/>
  </si>
  <si>
    <t>scScope</t>
    <phoneticPr fontId="1" type="noConversion"/>
  </si>
  <si>
    <t>58m28s (32,419,056 kb, 1v100)</t>
    <phoneticPr fontId="1" type="noConversion"/>
  </si>
  <si>
    <t>2h31m4s (21,727,568 kb, 1v100)</t>
    <phoneticPr fontId="1" type="noConversion"/>
  </si>
  <si>
    <t>89h9m47s (201,960,080 kb, 1v100)</t>
    <phoneticPr fontId="1" type="noConversion"/>
  </si>
  <si>
    <t>3h32m31s (126,025,924 kb, 1v100)</t>
    <phoneticPr fontId="1" type="noConversion"/>
  </si>
  <si>
    <t>52h14m56s (53,799,304 kb)</t>
    <phoneticPr fontId="1" type="noConversion"/>
  </si>
  <si>
    <t>MAGIC</t>
    <phoneticPr fontId="1" type="noConversion"/>
  </si>
  <si>
    <t>FPR</t>
    <phoneticPr fontId="1" type="noConversion"/>
  </si>
  <si>
    <t>wrong clusters</t>
    <phoneticPr fontId="1" type="noConversion"/>
  </si>
  <si>
    <t>NA</t>
    <phoneticPr fontId="1" type="noConversion"/>
  </si>
  <si>
    <t>NA</t>
    <phoneticPr fontId="1" type="noConversion"/>
  </si>
  <si>
    <t>NA</t>
    <phoneticPr fontId="1" type="noConversion"/>
  </si>
  <si>
    <t>6h19m49s (44,771,628 kb, 1v100)</t>
    <phoneticPr fontId="1" type="noConversion"/>
  </si>
  <si>
    <t>1h58m43s (72,068,568 kb, 1v100)</t>
    <phoneticPr fontId="1" type="noConversion"/>
  </si>
  <si>
    <t>1h50m25s (126,004,452 kb, 1v100)</t>
    <phoneticPr fontId="1" type="noConversion"/>
  </si>
  <si>
    <t>44m16s (78,339,436 kb, 1v100)</t>
    <phoneticPr fontId="1" type="noConversion"/>
  </si>
  <si>
    <t>79h24m47s (11,083,548 kb)</t>
    <phoneticPr fontId="1" type="noConversion"/>
  </si>
  <si>
    <t>NA</t>
    <phoneticPr fontId="1" type="noConversion"/>
  </si>
  <si>
    <t>2h17m44s (12,768,024 kb)</t>
    <phoneticPr fontId="1" type="noConversion"/>
  </si>
  <si>
    <t>SAVER (16 cores)</t>
    <phoneticPr fontId="1" type="noConversion"/>
  </si>
  <si>
    <t>44m54s (38,791,640 kb)</t>
    <phoneticPr fontId="1" type="noConversion"/>
  </si>
  <si>
    <t>5h14m48s (162,490,116 kb)</t>
    <phoneticPr fontId="1" type="noConversion"/>
  </si>
  <si>
    <t>7h52m40s (25,482,888 kb)</t>
    <phoneticPr fontId="1" type="noConversion"/>
  </si>
  <si>
    <t>10h46m50s (38,777,952 kb)</t>
    <phoneticPr fontId="1" type="noConversion"/>
  </si>
  <si>
    <t>ALL</t>
    <phoneticPr fontId="1" type="noConversion"/>
  </si>
  <si>
    <t>DeSCI</t>
    <phoneticPr fontId="1" type="noConversion"/>
  </si>
  <si>
    <t>DCA</t>
    <phoneticPr fontId="1" type="noConversion"/>
  </si>
  <si>
    <t>NA</t>
    <phoneticPr fontId="1" type="noConversion"/>
  </si>
  <si>
    <t>NA</t>
    <phoneticPr fontId="1" type="noConversion"/>
  </si>
  <si>
    <t>NA</t>
    <phoneticPr fontId="1" type="noConversion"/>
  </si>
  <si>
    <t>10K</t>
    <phoneticPr fontId="1" type="noConversion"/>
  </si>
  <si>
    <t>1K</t>
    <phoneticPr fontId="1" type="noConversion"/>
  </si>
  <si>
    <t>NA</t>
    <phoneticPr fontId="1" type="noConversion"/>
  </si>
  <si>
    <t>NA</t>
    <phoneticPr fontId="1" type="noConversion"/>
  </si>
  <si>
    <t>?</t>
    <phoneticPr fontId="1" type="noConversion"/>
  </si>
  <si>
    <t>SAVER (16 cores)</t>
    <phoneticPr fontId="1" type="noConversion"/>
  </si>
  <si>
    <t>SAVER (16 cores)</t>
    <phoneticPr fontId="1" type="noConversion"/>
  </si>
  <si>
    <t>NA</t>
    <phoneticPr fontId="1" type="noConversion"/>
  </si>
  <si>
    <t>113h58m37s (102,934,540 kb)</t>
    <phoneticPr fontId="1" type="noConversion"/>
  </si>
  <si>
    <t>79h24m47s (11,083,548 kb)</t>
    <phoneticPr fontId="1" type="noConversion"/>
  </si>
  <si>
    <t>347h9m10s (47,898,680 kb)</t>
    <phoneticPr fontId="1" type="noConversion"/>
  </si>
  <si>
    <t>MAGIC</t>
    <phoneticPr fontId="1" type="noConversion"/>
  </si>
  <si>
    <t>scScope</t>
    <phoneticPr fontId="1" type="noConversion"/>
  </si>
  <si>
    <t>DeSCI (8 cores)</t>
    <phoneticPr fontId="1" type="noConversion"/>
  </si>
  <si>
    <t>SAVER (16 cores)</t>
    <phoneticPr fontId="1" type="noConversion"/>
  </si>
  <si>
    <t>runtime &gt; 48hr</t>
    <phoneticPr fontId="1" type="noConversion"/>
  </si>
  <si>
    <t>Method</t>
  </si>
  <si>
    <t xml:space="preserve">Neuron 1.3M </t>
  </si>
  <si>
    <t xml:space="preserve"> 50k cells 1k genes</t>
  </si>
  <si>
    <t xml:space="preserve"> 100k cells 1k genes</t>
  </si>
  <si>
    <t xml:space="preserve"> 500k cells 1k genes</t>
  </si>
  <si>
    <t xml:space="preserve"> 1.3m cells 1k genes</t>
  </si>
  <si>
    <t xml:space="preserve"> 50k cells 10k genes</t>
  </si>
  <si>
    <t xml:space="preserve"> 100k cells 10k genes</t>
  </si>
  <si>
    <t xml:space="preserve"> 500k cells 10k genes</t>
  </si>
  <si>
    <t xml:space="preserve"> 1.3m cells 10k genes</t>
  </si>
  <si>
    <t>Memory (GB, RAM)</t>
  </si>
  <si>
    <t>Run time</t>
    <phoneticPr fontId="1" type="noConversion"/>
  </si>
  <si>
    <t>runtime &gt; 48hr (121.1328125)</t>
    <phoneticPr fontId="1" type="noConversion"/>
  </si>
  <si>
    <t>2.6m cells 1k genes</t>
    <phoneticPr fontId="1" type="noConversion"/>
  </si>
  <si>
    <t>2.6m cells 10k genes</t>
    <phoneticPr fontId="1" type="noConversion"/>
  </si>
  <si>
    <t>2.6m cells 1k genes</t>
    <phoneticPr fontId="1" type="noConversion"/>
  </si>
  <si>
    <t>runtime &gt; 48hr (180.966572758)</t>
    <phoneticPr fontId="1" type="noConversion"/>
  </si>
  <si>
    <t>PBMC_3k</t>
    <phoneticPr fontId="1" type="noConversion"/>
  </si>
  <si>
    <t>VIPER</t>
    <phoneticPr fontId="1" type="noConversion"/>
  </si>
  <si>
    <t>deepImpute</t>
    <phoneticPr fontId="1" type="noConversion"/>
  </si>
  <si>
    <t>Out of Memory</t>
  </si>
  <si>
    <t>Out of Memory</t>
    <phoneticPr fontId="1" type="noConversion"/>
  </si>
  <si>
    <t>Out of Memory</t>
    <phoneticPr fontId="1" type="noConversion"/>
  </si>
  <si>
    <t xml:space="preserve"> 10k cells 1k genes</t>
  </si>
  <si>
    <t xml:space="preserve"> 10k cells 10k genes</t>
  </si>
  <si>
    <t>MAGIC (16 cores)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</si>
</sst>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_ "/>
    <numFmt numFmtId="177" formatCode="0.00_ "/>
    <numFmt numFmtId="178" formatCode="0.00_);[Red]\(0.00\)"/>
  </numFmts>
  <fonts count="27" x14ac:knownFonts="1">
    <font>
      <sz val="11"/>
      <color theme="1"/>
      <name val="等线"/>
      <family val="2"/>
      <scheme val="minor"/>
    </font>
    <font>
      <sz val="9"/>
      <name val="等线"/>
      <family val="3"/>
      <charset val="134"/>
      <scheme val="minor"/>
    </font>
    <font>
      <b/>
      <sz val="11"/>
      <color theme="1"/>
      <name val="等线"/>
      <family val="3"/>
      <charset val="134"/>
      <scheme val="minor"/>
    </font>
    <font>
      <sz val="11"/>
      <color theme="1"/>
      <name val="Arial"/>
      <family val="2"/>
    </font>
    <font>
      <sz val="11"/>
      <color rgb="FFFF0000"/>
      <name val="Arial"/>
      <family val="2"/>
    </font>
    <font>
      <sz val="11"/>
      <name val="Arial"/>
      <family val="2"/>
    </font>
    <font>
      <b/>
      <sz val="11"/>
      <color theme="1"/>
      <name val="Arial"/>
      <family val="2"/>
    </font>
    <font>
      <b/>
      <sz val="11"/>
      <color theme="1"/>
      <name val="等线"/>
      <family val="2"/>
      <scheme val="minor"/>
    </font>
    <font>
      <b/>
      <sz val="11"/>
      <color rgb="FF000000"/>
      <name val="等线"/>
      <family val="3"/>
      <charset val="134"/>
      <scheme val="minor"/>
    </font>
    <font>
      <sz val="11"/>
      <color theme="1"/>
      <name val="等线"/>
      <family val="3"/>
      <charset val="134"/>
      <scheme val="minor"/>
    </font>
    <font>
      <sz val="11"/>
      <color theme="1"/>
      <name val="宋体"/>
      <family val="3"/>
      <charset val="134"/>
    </font>
    <font>
      <sz val="11"/>
      <name val="等线"/>
      <family val="3"/>
      <charset val="134"/>
      <scheme val="minor"/>
    </font>
    <font>
      <sz val="10"/>
      <color rgb="FF000000"/>
      <name val="Lucida Console"/>
      <family val="3"/>
    </font>
    <font>
      <sz val="10"/>
      <color theme="1"/>
      <name val="Lucida Console"/>
      <family val="3"/>
    </font>
    <font>
      <sz val="11"/>
      <color rgb="FFFF0000"/>
      <name val="等线"/>
      <family val="2"/>
      <scheme val="minor"/>
    </font>
    <font>
      <b/>
      <sz val="11"/>
      <name val="等线"/>
      <family val="3"/>
      <charset val="134"/>
      <scheme val="minor"/>
    </font>
    <font>
      <sz val="11"/>
      <name val="等线"/>
      <family val="2"/>
      <scheme val="minor"/>
    </font>
    <font>
      <u/>
      <sz val="11"/>
      <color theme="10"/>
      <name val="等线"/>
      <family val="2"/>
      <scheme val="minor"/>
    </font>
    <font>
      <sz val="11"/>
      <color theme="1"/>
      <name val="等线"/>
      <family val="2"/>
    </font>
    <font>
      <sz val="12"/>
      <color theme="1"/>
      <name val="Times New Roman"/>
      <family val="1"/>
    </font>
    <font>
      <b/>
      <sz val="12"/>
      <color theme="1"/>
      <name val="Times New Roman"/>
      <family val="1"/>
    </font>
    <font>
      <b/>
      <sz val="11"/>
      <color theme="1"/>
      <name val="等线"/>
      <family val="3"/>
      <charset val="134"/>
    </font>
    <font>
      <sz val="16"/>
      <color theme="1"/>
      <name val="Times New Roman"/>
      <family val="1"/>
    </font>
    <font>
      <b/>
      <sz val="16"/>
      <color theme="1"/>
      <name val="等线"/>
      <family val="3"/>
      <charset val="134"/>
    </font>
    <font>
      <b/>
      <sz val="16"/>
      <color theme="1"/>
      <name val="等线"/>
      <family val="3"/>
      <charset val="134"/>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B0F0"/>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right/>
      <top style="thin">
        <color indexed="64"/>
      </top>
      <bottom/>
      <diagonal/>
    </border>
    <border>
      <left/>
      <right/>
      <top/>
      <bottom style="thin">
        <color indexed="64"/>
      </bottom>
      <diagonal/>
    </border>
    <border>
      <left/>
      <right/>
      <top/>
      <bottom style="double">
        <color indexed="64"/>
      </bottom>
      <diagonal/>
    </border>
    <border>
      <left/>
      <right style="thin">
        <color indexed="64"/>
      </right>
      <top style="double">
        <color indexed="64"/>
      </top>
      <bottom style="double">
        <color indexed="64"/>
      </bottom>
      <diagonal/>
    </border>
    <border>
      <left/>
      <right style="thin">
        <color indexed="64"/>
      </right>
      <top/>
      <bottom style="double">
        <color indexed="64"/>
      </bottom>
      <diagonal/>
    </border>
    <border>
      <left/>
      <right style="thin">
        <color indexed="64"/>
      </right>
      <top style="double">
        <color indexed="64"/>
      </top>
      <bottom/>
      <diagonal/>
    </border>
    <border>
      <left/>
      <right/>
      <top style="double">
        <color indexed="64"/>
      </top>
      <bottom/>
      <diagonal/>
    </border>
    <border>
      <left style="thin">
        <color indexed="64"/>
      </left>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7" fillId="0" borderId="0" applyNumberFormat="0" applyFill="0" applyBorder="0" applyAlignment="0" applyProtection="0"/>
  </cellStyleXfs>
  <cellXfs count="187">
    <xf numFmtId="0" fontId="0" fillId="0" borderId="0" xfId="0"/>
    <xf numFmtId="0" fontId="2" fillId="0" borderId="0" xfId="0" applyFont="1"/>
    <xf numFmtId="0" fontId="2" fillId="0" borderId="0" xfId="0" applyFont="1" applyAlignment="1">
      <alignment horizontal="center"/>
    </xf>
    <xf numFmtId="0" fontId="3" fillId="0" borderId="0" xfId="0" applyFont="1" applyAlignment="1">
      <alignment horizontal="center"/>
    </xf>
    <xf numFmtId="0" fontId="0" fillId="0" borderId="0" xfId="0" applyAlignment="1">
      <alignment horizontal="center"/>
    </xf>
    <xf numFmtId="0" fontId="2" fillId="0" borderId="0" xfId="0" applyFont="1" applyAlignment="1">
      <alignment horizontal="left"/>
    </xf>
    <xf numFmtId="0" fontId="2"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2" fillId="0" borderId="0" xfId="0" applyFont="1" applyAlignment="1">
      <alignment horizontal="center"/>
    </xf>
    <xf numFmtId="0" fontId="3" fillId="0" borderId="0" xfId="0" applyFont="1"/>
    <xf numFmtId="0" fontId="6" fillId="0" borderId="0" xfId="0" applyFont="1"/>
    <xf numFmtId="0" fontId="7" fillId="0" borderId="0" xfId="0" applyFont="1"/>
    <xf numFmtId="0" fontId="6" fillId="0" borderId="0" xfId="0" applyFont="1" applyAlignment="1">
      <alignment horizontal="center"/>
    </xf>
    <xf numFmtId="0" fontId="8" fillId="0" borderId="0" xfId="0" applyFont="1" applyAlignment="1">
      <alignment vertical="center"/>
    </xf>
    <xf numFmtId="0" fontId="2" fillId="0" borderId="0" xfId="0" applyFont="1" applyAlignment="1">
      <alignment horizontal="center"/>
    </xf>
    <xf numFmtId="49" fontId="2" fillId="0" borderId="0" xfId="0" applyNumberFormat="1" applyFont="1" applyAlignment="1">
      <alignment horizontal="center"/>
    </xf>
    <xf numFmtId="49" fontId="9" fillId="0" borderId="0" xfId="0" applyNumberFormat="1" applyFont="1" applyAlignment="1">
      <alignment horizontal="center"/>
    </xf>
    <xf numFmtId="49" fontId="10" fillId="0" borderId="0" xfId="0" applyNumberFormat="1" applyFont="1" applyAlignment="1">
      <alignment horizontal="center"/>
    </xf>
    <xf numFmtId="49" fontId="3" fillId="0" borderId="0" xfId="0" applyNumberFormat="1" applyFont="1" applyAlignment="1">
      <alignment horizontal="center"/>
    </xf>
    <xf numFmtId="49" fontId="0" fillId="0" borderId="0" xfId="0" applyNumberFormat="1"/>
    <xf numFmtId="49" fontId="11" fillId="0" borderId="0" xfId="0" applyNumberFormat="1" applyFont="1" applyAlignment="1">
      <alignment horizontal="center"/>
    </xf>
    <xf numFmtId="10" fontId="2" fillId="0" borderId="0" xfId="0" applyNumberFormat="1" applyFont="1" applyAlignment="1">
      <alignment horizontal="center"/>
    </xf>
    <xf numFmtId="10" fontId="3" fillId="0" borderId="0" xfId="0" applyNumberFormat="1" applyFont="1" applyAlignment="1">
      <alignment horizontal="center"/>
    </xf>
    <xf numFmtId="10" fontId="0" fillId="0" borderId="0" xfId="0" applyNumberFormat="1"/>
    <xf numFmtId="0" fontId="3" fillId="0" borderId="0" xfId="0" applyNumberFormat="1" applyFont="1" applyAlignment="1">
      <alignment horizontal="center"/>
    </xf>
    <xf numFmtId="0" fontId="4" fillId="0" borderId="0" xfId="0" applyNumberFormat="1" applyFont="1" applyAlignment="1">
      <alignment horizontal="center"/>
    </xf>
    <xf numFmtId="0" fontId="2" fillId="2" borderId="4" xfId="0" applyFont="1" applyFill="1" applyBorder="1" applyAlignment="1">
      <alignment horizontal="center"/>
    </xf>
    <xf numFmtId="0" fontId="2" fillId="2" borderId="0" xfId="0" applyFont="1" applyFill="1" applyBorder="1" applyAlignment="1">
      <alignment horizontal="center"/>
    </xf>
    <xf numFmtId="0" fontId="2" fillId="2" borderId="5" xfId="0" applyFont="1" applyFill="1" applyBorder="1" applyAlignment="1">
      <alignment horizont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3" fillId="2" borderId="0" xfId="0" applyFont="1" applyFill="1" applyBorder="1" applyAlignment="1">
      <alignment horizontal="center"/>
    </xf>
    <xf numFmtId="0" fontId="13" fillId="2" borderId="5" xfId="0" applyFont="1" applyFill="1" applyBorder="1" applyAlignment="1">
      <alignment horizontal="center"/>
    </xf>
    <xf numFmtId="0" fontId="12" fillId="2" borderId="6" xfId="0" applyFont="1" applyFill="1" applyBorder="1" applyAlignment="1">
      <alignment horizontal="center" vertical="center"/>
    </xf>
    <xf numFmtId="0" fontId="12" fillId="2" borderId="7" xfId="0" applyFont="1" applyFill="1" applyBorder="1" applyAlignment="1">
      <alignment horizontal="center" vertical="center"/>
    </xf>
    <xf numFmtId="0" fontId="13" fillId="2" borderId="7" xfId="0" applyFont="1" applyFill="1" applyBorder="1" applyAlignment="1">
      <alignment horizontal="center"/>
    </xf>
    <xf numFmtId="0" fontId="13" fillId="2" borderId="8"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12" fillId="2" borderId="9" xfId="0" applyFont="1" applyFill="1" applyBorder="1" applyAlignment="1">
      <alignment horizontal="center" vertical="center"/>
    </xf>
    <xf numFmtId="0" fontId="12" fillId="2" borderId="10" xfId="0" applyFont="1" applyFill="1" applyBorder="1" applyAlignment="1">
      <alignment horizontal="center" vertical="center"/>
    </xf>
    <xf numFmtId="0" fontId="2" fillId="3" borderId="9" xfId="0" applyFont="1" applyFill="1" applyBorder="1" applyAlignment="1">
      <alignment horizontal="center"/>
    </xf>
    <xf numFmtId="0" fontId="2" fillId="3" borderId="0" xfId="0" applyFont="1" applyFill="1" applyBorder="1" applyAlignment="1">
      <alignment horizontal="center"/>
    </xf>
    <xf numFmtId="0" fontId="2" fillId="3" borderId="10" xfId="0" applyFont="1" applyFill="1" applyBorder="1" applyAlignment="1">
      <alignment horizontal="center"/>
    </xf>
    <xf numFmtId="0" fontId="12" fillId="3" borderId="9" xfId="0" applyFont="1" applyFill="1" applyBorder="1" applyAlignment="1">
      <alignment horizontal="center" vertical="center"/>
    </xf>
    <xf numFmtId="0" fontId="12" fillId="3" borderId="0" xfId="0" applyFont="1" applyFill="1" applyBorder="1" applyAlignment="1">
      <alignment horizontal="center" vertical="center"/>
    </xf>
    <xf numFmtId="0" fontId="12" fillId="3" borderId="10" xfId="0" applyFont="1" applyFill="1" applyBorder="1" applyAlignment="1">
      <alignment horizontal="center" vertic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2" fillId="3" borderId="4" xfId="0" applyFont="1" applyFill="1" applyBorder="1" applyAlignment="1">
      <alignment horizontal="center" vertical="center"/>
    </xf>
    <xf numFmtId="0" fontId="13" fillId="3" borderId="5" xfId="0" applyFont="1" applyFill="1" applyBorder="1" applyAlignment="1">
      <alignment horizontal="center"/>
    </xf>
    <xf numFmtId="0" fontId="12" fillId="3" borderId="6" xfId="0" applyFont="1" applyFill="1" applyBorder="1" applyAlignment="1">
      <alignment horizontal="center" vertical="center"/>
    </xf>
    <xf numFmtId="0" fontId="12" fillId="3" borderId="7" xfId="0" applyFont="1" applyFill="1" applyBorder="1" applyAlignment="1">
      <alignment horizontal="center" vertical="center"/>
    </xf>
    <xf numFmtId="0" fontId="12" fillId="3" borderId="13" xfId="0" applyFont="1" applyFill="1" applyBorder="1" applyAlignment="1">
      <alignment horizontal="center" vertical="center"/>
    </xf>
    <xf numFmtId="0" fontId="12" fillId="3" borderId="14" xfId="0" applyFont="1" applyFill="1" applyBorder="1" applyAlignment="1">
      <alignment horizontal="center" vertical="center"/>
    </xf>
    <xf numFmtId="0" fontId="13" fillId="3" borderId="8" xfId="0" applyFont="1" applyFill="1" applyBorder="1" applyAlignment="1">
      <alignment horizontal="center"/>
    </xf>
    <xf numFmtId="0" fontId="12" fillId="2" borderId="13" xfId="0" applyFont="1" applyFill="1" applyBorder="1" applyAlignment="1">
      <alignment horizontal="center" vertical="center"/>
    </xf>
    <xf numFmtId="0" fontId="12" fillId="2" borderId="14" xfId="0" applyFont="1" applyFill="1" applyBorder="1" applyAlignment="1">
      <alignment horizontal="center" vertical="center"/>
    </xf>
    <xf numFmtId="0" fontId="14" fillId="0" borderId="0" xfId="0" applyFont="1"/>
    <xf numFmtId="0" fontId="3" fillId="0" borderId="0" xfId="0" applyFont="1" applyBorder="1"/>
    <xf numFmtId="0" fontId="4" fillId="0" borderId="15" xfId="0" applyFont="1" applyBorder="1"/>
    <xf numFmtId="0" fontId="3" fillId="0" borderId="16" xfId="0" applyFont="1" applyBorder="1"/>
    <xf numFmtId="0" fontId="2" fillId="0" borderId="15" xfId="0" applyFont="1" applyBorder="1"/>
    <xf numFmtId="0" fontId="2" fillId="0" borderId="0" xfId="0" applyFont="1" applyAlignment="1">
      <alignment horizontal="center"/>
    </xf>
    <xf numFmtId="0" fontId="2" fillId="0" borderId="15" xfId="0" applyFont="1" applyBorder="1" applyAlignment="1">
      <alignment horizontal="center"/>
    </xf>
    <xf numFmtId="0" fontId="4" fillId="0" borderId="15" xfId="0" applyFont="1" applyBorder="1" applyAlignment="1">
      <alignment horizontal="center"/>
    </xf>
    <xf numFmtId="0" fontId="3" fillId="0" borderId="0" xfId="0" applyFont="1" applyBorder="1" applyAlignment="1">
      <alignment horizontal="center"/>
    </xf>
    <xf numFmtId="0" fontId="3" fillId="0" borderId="16" xfId="0" applyFont="1" applyBorder="1" applyAlignment="1">
      <alignment horizontal="center"/>
    </xf>
    <xf numFmtId="0" fontId="2" fillId="0" borderId="0" xfId="0" applyFont="1" applyAlignment="1">
      <alignment horizontal="center"/>
    </xf>
    <xf numFmtId="0" fontId="0" fillId="0" borderId="0" xfId="0" applyAlignment="1">
      <alignment horizontal="left"/>
    </xf>
    <xf numFmtId="0" fontId="5" fillId="0" borderId="0" xfId="0" applyFont="1" applyAlignment="1">
      <alignment horizontal="left"/>
    </xf>
    <xf numFmtId="0" fontId="3" fillId="0" borderId="0" xfId="0" applyFont="1" applyAlignment="1">
      <alignment horizontal="left"/>
    </xf>
    <xf numFmtId="0" fontId="2" fillId="0" borderId="0" xfId="0" applyFont="1" applyAlignment="1">
      <alignment horizontal="center"/>
    </xf>
    <xf numFmtId="0" fontId="2" fillId="0" borderId="0" xfId="0" applyFont="1" applyAlignment="1">
      <alignment horizontal="center" vertical="center"/>
    </xf>
    <xf numFmtId="0" fontId="15" fillId="0" borderId="0" xfId="0" applyFont="1" applyAlignment="1">
      <alignment horizontal="left"/>
    </xf>
    <xf numFmtId="0" fontId="16" fillId="0" borderId="0" xfId="0" applyFont="1"/>
    <xf numFmtId="0" fontId="3"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5" fillId="0" borderId="0" xfId="0" applyNumberFormat="1" applyFont="1" applyAlignment="1">
      <alignment horizontal="center"/>
    </xf>
    <xf numFmtId="0" fontId="17" fillId="0" borderId="15" xfId="1" applyBorder="1" applyAlignment="1">
      <alignment horizontal="center"/>
    </xf>
    <xf numFmtId="0" fontId="2" fillId="0" borderId="0" xfId="0" applyFont="1" applyAlignment="1">
      <alignment vertical="center"/>
    </xf>
    <xf numFmtId="0" fontId="0" fillId="0" borderId="0" xfId="0" applyAlignment="1"/>
    <xf numFmtId="3" fontId="2" fillId="0" borderId="0" xfId="0" applyNumberFormat="1" applyFont="1" applyAlignment="1">
      <alignment horizontal="center"/>
    </xf>
    <xf numFmtId="0" fontId="0" fillId="0" borderId="7" xfId="0" applyBorder="1"/>
    <xf numFmtId="0" fontId="19" fillId="0" borderId="7" xfId="0" applyFont="1" applyBorder="1" applyAlignment="1">
      <alignment horizontal="center" vertical="center"/>
    </xf>
    <xf numFmtId="0" fontId="19" fillId="0" borderId="0" xfId="0" applyFont="1" applyBorder="1" applyAlignment="1">
      <alignment horizontal="center" vertical="center"/>
    </xf>
    <xf numFmtId="0" fontId="20" fillId="0" borderId="7" xfId="0" applyFont="1" applyBorder="1" applyAlignment="1">
      <alignment horizontal="center" vertical="center"/>
    </xf>
    <xf numFmtId="0" fontId="2" fillId="0" borderId="0" xfId="0" applyFont="1" applyAlignment="1">
      <alignment horizontal="center"/>
    </xf>
    <xf numFmtId="0" fontId="2" fillId="0" borderId="0" xfId="0" applyFont="1" applyAlignment="1">
      <alignment horizontal="left"/>
    </xf>
    <xf numFmtId="0" fontId="3" fillId="0" borderId="0" xfId="0" applyFont="1" applyAlignment="1">
      <alignment wrapText="1"/>
    </xf>
    <xf numFmtId="0" fontId="2" fillId="0" borderId="0" xfId="0" applyFont="1" applyAlignment="1">
      <alignment horizontal="center"/>
    </xf>
    <xf numFmtId="0" fontId="0" fillId="0" borderId="0" xfId="0" applyAlignment="1">
      <alignment vertical="center"/>
    </xf>
    <xf numFmtId="0" fontId="21" fillId="0" borderId="0" xfId="0" applyFont="1"/>
    <xf numFmtId="0" fontId="22" fillId="0" borderId="0" xfId="0" applyFont="1" applyAlignment="1">
      <alignment horizontal="center"/>
    </xf>
    <xf numFmtId="0" fontId="23" fillId="0" borderId="17" xfId="0" applyFont="1" applyBorder="1" applyAlignment="1">
      <alignment horizontal="center"/>
    </xf>
    <xf numFmtId="0" fontId="22" fillId="0" borderId="17" xfId="0" applyFont="1" applyBorder="1" applyAlignment="1">
      <alignment horizontal="center"/>
    </xf>
    <xf numFmtId="0" fontId="2" fillId="0" borderId="17" xfId="0" applyFont="1" applyBorder="1"/>
    <xf numFmtId="0" fontId="0" fillId="0" borderId="17" xfId="0" applyBorder="1"/>
    <xf numFmtId="0" fontId="23" fillId="0" borderId="18" xfId="0" applyFont="1" applyBorder="1" applyAlignment="1">
      <alignment horizontal="center"/>
    </xf>
    <xf numFmtId="0" fontId="24" fillId="0" borderId="10" xfId="0" applyFont="1" applyBorder="1" applyAlignment="1">
      <alignment horizontal="center"/>
    </xf>
    <xf numFmtId="0" fontId="24" fillId="0" borderId="19" xfId="0" applyFont="1" applyBorder="1" applyAlignment="1">
      <alignment horizontal="center"/>
    </xf>
    <xf numFmtId="0" fontId="23" fillId="0" borderId="19" xfId="0" applyFont="1" applyBorder="1" applyAlignment="1">
      <alignment horizontal="center"/>
    </xf>
    <xf numFmtId="0" fontId="22" fillId="0" borderId="0" xfId="0" applyFont="1" applyBorder="1" applyAlignment="1">
      <alignment horizontal="center"/>
    </xf>
    <xf numFmtId="0" fontId="0" fillId="0" borderId="20" xfId="0" applyBorder="1"/>
    <xf numFmtId="0" fontId="24" fillId="0" borderId="10" xfId="0" applyFont="1" applyBorder="1" applyAlignment="1">
      <alignment horizontal="left"/>
    </xf>
    <xf numFmtId="0" fontId="24" fillId="0" borderId="19" xfId="0" applyFont="1" applyBorder="1" applyAlignment="1">
      <alignment horizontal="left"/>
    </xf>
    <xf numFmtId="176" fontId="0" fillId="0" borderId="0" xfId="0" applyNumberFormat="1"/>
    <xf numFmtId="0" fontId="23" fillId="0" borderId="22" xfId="0" applyFont="1" applyBorder="1" applyAlignment="1">
      <alignment horizontal="center"/>
    </xf>
    <xf numFmtId="0" fontId="23" fillId="0" borderId="21" xfId="0" applyFont="1" applyBorder="1" applyAlignment="1">
      <alignment horizontal="center"/>
    </xf>
    <xf numFmtId="0" fontId="23" fillId="0" borderId="20" xfId="0" applyFont="1" applyBorder="1" applyAlignment="1">
      <alignment horizontal="center"/>
    </xf>
    <xf numFmtId="0" fontId="2" fillId="4" borderId="23" xfId="0" applyFont="1" applyFill="1" applyBorder="1" applyAlignment="1">
      <alignment horizontal="center" vertical="center"/>
    </xf>
    <xf numFmtId="0" fontId="2" fillId="5" borderId="23" xfId="0" applyFont="1" applyFill="1" applyBorder="1" applyAlignment="1">
      <alignment horizontal="center" vertical="center"/>
    </xf>
    <xf numFmtId="0" fontId="3" fillId="4" borderId="23" xfId="0" applyFont="1" applyFill="1" applyBorder="1" applyAlignment="1">
      <alignment horizontal="center"/>
    </xf>
    <xf numFmtId="0" fontId="3" fillId="5" borderId="23" xfId="0" applyFont="1" applyFill="1" applyBorder="1"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left" vertical="center"/>
    </xf>
    <xf numFmtId="0" fontId="0" fillId="0" borderId="0" xfId="0"/>
    <xf numFmtId="0" fontId="2" fillId="0" borderId="0" xfId="0" applyFont="1" applyAlignment="1">
      <alignment horizontal="left"/>
    </xf>
    <xf numFmtId="0" fontId="2" fillId="0" borderId="0" xfId="0" applyFont="1" applyAlignment="1"/>
    <xf numFmtId="0" fontId="2" fillId="0" borderId="0" xfId="0" applyFont="1" applyAlignment="1">
      <alignment horizontal="center"/>
    </xf>
    <xf numFmtId="0" fontId="2" fillId="0" borderId="0" xfId="0" applyFont="1" applyAlignment="1">
      <alignment horizontal="left"/>
    </xf>
    <xf numFmtId="177" fontId="3" fillId="0" borderId="0" xfId="0" applyNumberFormat="1"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horizontal="left"/>
    </xf>
    <xf numFmtId="178" fontId="2" fillId="0" borderId="0" xfId="0" applyNumberFormat="1" applyFont="1" applyAlignment="1">
      <alignment horizontal="center"/>
    </xf>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left"/>
    </xf>
    <xf numFmtId="0" fontId="2" fillId="5" borderId="0" xfId="0" applyFont="1" applyFill="1" applyAlignment="1">
      <alignment horizontal="center" vertical="center"/>
    </xf>
    <xf numFmtId="0" fontId="2" fillId="6" borderId="0" xfId="0" applyFont="1" applyFill="1" applyAlignment="1">
      <alignment horizontal="left"/>
    </xf>
    <xf numFmtId="0" fontId="2" fillId="6" borderId="0" xfId="0" applyFont="1" applyFill="1" applyAlignment="1">
      <alignment horizontal="center" vertical="center"/>
    </xf>
    <xf numFmtId="0" fontId="2" fillId="6" borderId="0" xfId="0" applyFont="1" applyFill="1" applyAlignment="1">
      <alignment horizontal="center"/>
    </xf>
    <xf numFmtId="0" fontId="2" fillId="0" borderId="0" xfId="0" applyFont="1" applyAlignment="1">
      <alignment horizontal="left"/>
    </xf>
    <xf numFmtId="0" fontId="0" fillId="0" borderId="0" xfId="0"/>
    <xf numFmtId="0" fontId="2"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center"/>
    </xf>
    <xf numFmtId="0" fontId="2" fillId="6" borderId="0" xfId="0" applyFont="1" applyFill="1" applyBorder="1" applyAlignment="1">
      <alignment horizontal="center"/>
    </xf>
    <xf numFmtId="0" fontId="2" fillId="5" borderId="0" xfId="0" applyFont="1" applyFill="1" applyBorder="1" applyAlignment="1">
      <alignment horizontal="center"/>
    </xf>
    <xf numFmtId="0" fontId="2"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Alignment="1">
      <alignment horizontal="center"/>
    </xf>
    <xf numFmtId="0" fontId="2"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horizontal="left" vertical="center"/>
    </xf>
    <xf numFmtId="0" fontId="2" fillId="5" borderId="23" xfId="0" applyFont="1" applyFill="1" applyBorder="1" applyAlignment="1">
      <alignment horizontal="center" vertical="center"/>
    </xf>
    <xf numFmtId="0" fontId="2" fillId="4" borderId="23" xfId="0" applyFont="1" applyFill="1" applyBorder="1" applyAlignment="1">
      <alignment horizontal="center" vertical="center"/>
    </xf>
    <xf numFmtId="0" fontId="2" fillId="0" borderId="10" xfId="0" applyFont="1" applyBorder="1" applyAlignment="1">
      <alignment horizontal="center" vertical="center"/>
    </xf>
    <xf numFmtId="0" fontId="23" fillId="0" borderId="21" xfId="0" applyFont="1" applyBorder="1" applyAlignment="1">
      <alignment horizontal="center" vertical="center"/>
    </xf>
    <xf numFmtId="0" fontId="23" fillId="0" borderId="17" xfId="0" applyFont="1" applyBorder="1" applyAlignment="1">
      <alignment horizontal="center" vertical="center"/>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8" fillId="0" borderId="0" xfId="0" applyFont="1" applyAlignment="1">
      <alignment horizontal="left" vertical="center"/>
    </xf>
    <xf numFmtId="0" fontId="8" fillId="0" borderId="0" xfId="0" applyFont="1" applyAlignment="1">
      <alignment horizontal="center" vertical="center"/>
    </xf>
    <xf numFmtId="0" fontId="0" fillId="0" borderId="0" xfId="0"/>
    <xf numFmtId="0" fontId="2" fillId="0" borderId="0" xfId="0" applyFont="1" applyAlignment="1">
      <alignment horizontal="left"/>
    </xf>
    <xf numFmtId="0" fontId="2" fillId="0" borderId="0" xfId="0" applyFont="1" applyAlignment="1">
      <alignment horizontal="center" vertical="center" wrapText="1"/>
    </xf>
    <xf numFmtId="10" fontId="2" fillId="0" borderId="0" xfId="0" applyNumberFormat="1" applyFont="1" applyAlignment="1">
      <alignment horizontal="center" vertical="center"/>
    </xf>
    <xf numFmtId="0" fontId="2" fillId="2" borderId="12"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0" xfId="0" applyFont="1" applyFill="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11" xfId="0" applyFont="1" applyFill="1" applyBorder="1" applyAlignment="1">
      <alignment horizontal="center"/>
    </xf>
    <xf numFmtId="0" fontId="2" fillId="3" borderId="12" xfId="0" applyFont="1" applyFill="1" applyBorder="1" applyAlignment="1">
      <alignment horizontal="center"/>
    </xf>
    <xf numFmtId="0" fontId="2" fillId="3" borderId="3" xfId="0" applyFont="1" applyFill="1" applyBorder="1" applyAlignment="1">
      <alignment horizontal="center"/>
    </xf>
    <xf numFmtId="0" fontId="2" fillId="2" borderId="1" xfId="0" applyFont="1" applyFill="1" applyBorder="1" applyAlignment="1">
      <alignment horizontal="center"/>
    </xf>
    <xf numFmtId="0" fontId="2" fillId="2" borderId="11" xfId="0" applyFont="1" applyFill="1" applyBorder="1" applyAlignment="1">
      <alignment horizontal="center"/>
    </xf>
    <xf numFmtId="0" fontId="2" fillId="3" borderId="0" xfId="0" applyFont="1" applyFill="1" applyAlignment="1">
      <alignment horizontal="center"/>
    </xf>
    <xf numFmtId="0" fontId="23" fillId="0" borderId="22" xfId="0" applyFont="1" applyBorder="1" applyAlignment="1">
      <alignment horizontal="center"/>
    </xf>
    <xf numFmtId="0" fontId="23" fillId="0" borderId="21" xfId="0" applyFont="1" applyBorder="1" applyAlignment="1">
      <alignment horizontal="center"/>
    </xf>
    <xf numFmtId="0" fontId="23" fillId="0" borderId="20" xfId="0" applyFont="1" applyBorder="1" applyAlignment="1">
      <alignment horizontal="center"/>
    </xf>
    <xf numFmtId="0" fontId="2" fillId="0" borderId="0" xfId="0" applyFont="1" applyFill="1" applyAlignment="1">
      <alignment horizontal="left"/>
    </xf>
    <xf numFmtId="0" fontId="2" fillId="0" borderId="0" xfId="0" applyFont="1" applyFill="1" applyAlignment="1">
      <alignment horizontal="center" vertical="center"/>
    </xf>
    <xf numFmtId="0" fontId="2" fillId="0" borderId="0" xfId="0" applyFont="1" applyFill="1" applyBorder="1" applyAlignment="1">
      <alignment horizontal="center"/>
    </xf>
    <xf numFmtId="0" fontId="2" fillId="6" borderId="0"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r>
              <a:rPr lang="en-US" sz="1500" baseline="0"/>
              <a:t>False Markers</a:t>
            </a:r>
            <a:endParaRPr lang="zh-CN" sz="1500" baseline="0"/>
          </a:p>
        </c:rich>
      </c:tx>
      <c:overlay val="0"/>
      <c:spPr>
        <a:noFill/>
        <a:ln>
          <a:noFill/>
        </a:ln>
        <a:effectLst/>
      </c:spPr>
      <c:txPr>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'SPLiT-seq merge'!$B$1</c:f>
              <c:strCache>
                <c:ptCount val="1"/>
                <c:pt idx="0">
                  <c:v>FPR</c:v>
                </c:pt>
              </c:strCache>
            </c:strRef>
          </c:tx>
          <c:spPr>
            <a:solidFill>
              <a:schemeClr val="accent1"/>
            </a:solidFill>
            <a:ln>
              <a:noFill/>
            </a:ln>
            <a:effectLst/>
          </c:spPr>
          <c:invertIfNegative val="0"/>
          <c:cat>
            <c:strRef>
              <c:f>'SPLiT-seq merge'!$A$2:$A$7</c:f>
              <c:strCache>
                <c:ptCount val="6"/>
                <c:pt idx="0">
                  <c:v>DeSCI</c:v>
                </c:pt>
                <c:pt idx="1">
                  <c:v>DCA</c:v>
                </c:pt>
                <c:pt idx="2">
                  <c:v>scScope</c:v>
                </c:pt>
                <c:pt idx="3">
                  <c:v>scVI</c:v>
                </c:pt>
                <c:pt idx="4">
                  <c:v>SAVER</c:v>
                </c:pt>
                <c:pt idx="5">
                  <c:v>MAGIC</c:v>
                </c:pt>
              </c:strCache>
            </c:strRef>
          </c:cat>
          <c:val>
            <c:numRef>
              <c:f>'SPLiT-seq merge'!$B$2:$B$7</c:f>
              <c:numCache>
                <c:formatCode>General</c:formatCode>
                <c:ptCount val="6"/>
                <c:pt idx="0">
                  <c:v>3.2070170000000002E-2</c:v>
                </c:pt>
                <c:pt idx="1">
                  <c:v>0.1094671</c:v>
                </c:pt>
                <c:pt idx="2">
                  <c:v>0.10926619999999999</c:v>
                </c:pt>
                <c:pt idx="3">
                  <c:v>0.2727638</c:v>
                </c:pt>
                <c:pt idx="4">
                  <c:v>7.9271560000000005E-2</c:v>
                </c:pt>
                <c:pt idx="5">
                  <c:v>3.4212640000000002E-2</c:v>
                </c:pt>
              </c:numCache>
            </c:numRef>
          </c:val>
          <c:extLst>
            <c:ext xmlns:c16="http://schemas.microsoft.com/office/drawing/2014/chart" uri="{C3380CC4-5D6E-409C-BE32-E72D297353CC}">
              <c16:uniqueId val="{00000000-33BB-48F9-A3DE-358A82D8BACE}"/>
            </c:ext>
          </c:extLst>
        </c:ser>
        <c:dLbls>
          <c:showLegendKey val="0"/>
          <c:showVal val="0"/>
          <c:showCatName val="0"/>
          <c:showSerName val="0"/>
          <c:showPercent val="0"/>
          <c:showBubbleSize val="0"/>
        </c:dLbls>
        <c:gapWidth val="150"/>
        <c:axId val="1977292432"/>
        <c:axId val="1977288272"/>
      </c:barChart>
      <c:lineChart>
        <c:grouping val="standard"/>
        <c:varyColors val="0"/>
        <c:ser>
          <c:idx val="1"/>
          <c:order val="1"/>
          <c:tx>
            <c:strRef>
              <c:f>'SPLiT-seq merge'!$C$1</c:f>
              <c:strCache>
                <c:ptCount val="1"/>
                <c:pt idx="0">
                  <c:v>wrong clusters</c:v>
                </c:pt>
              </c:strCache>
            </c:strRef>
          </c:tx>
          <c:spPr>
            <a:ln w="28575" cap="rnd">
              <a:solidFill>
                <a:schemeClr val="accent2"/>
              </a:solidFill>
              <a:round/>
            </a:ln>
            <a:effectLst/>
          </c:spPr>
          <c:marker>
            <c:symbol val="none"/>
          </c:marker>
          <c:cat>
            <c:strRef>
              <c:f>'SPLiT-seq merge'!$A$2:$A$7</c:f>
              <c:strCache>
                <c:ptCount val="6"/>
                <c:pt idx="0">
                  <c:v>DeSCI</c:v>
                </c:pt>
                <c:pt idx="1">
                  <c:v>DCA</c:v>
                </c:pt>
                <c:pt idx="2">
                  <c:v>scScope</c:v>
                </c:pt>
                <c:pt idx="3">
                  <c:v>scVI</c:v>
                </c:pt>
                <c:pt idx="4">
                  <c:v>SAVER</c:v>
                </c:pt>
                <c:pt idx="5">
                  <c:v>MAGIC</c:v>
                </c:pt>
              </c:strCache>
            </c:strRef>
          </c:cat>
          <c:val>
            <c:numRef>
              <c:f>'SPLiT-seq merge'!$C$2:$C$7</c:f>
              <c:numCache>
                <c:formatCode>General</c:formatCode>
                <c:ptCount val="6"/>
                <c:pt idx="0">
                  <c:v>1</c:v>
                </c:pt>
                <c:pt idx="1">
                  <c:v>8</c:v>
                </c:pt>
                <c:pt idx="2">
                  <c:v>8</c:v>
                </c:pt>
                <c:pt idx="3">
                  <c:v>15</c:v>
                </c:pt>
                <c:pt idx="4">
                  <c:v>5</c:v>
                </c:pt>
                <c:pt idx="5">
                  <c:v>3</c:v>
                </c:pt>
              </c:numCache>
            </c:numRef>
          </c:val>
          <c:smooth val="0"/>
          <c:extLst>
            <c:ext xmlns:c16="http://schemas.microsoft.com/office/drawing/2014/chart" uri="{C3380CC4-5D6E-409C-BE32-E72D297353CC}">
              <c16:uniqueId val="{00000001-33BB-48F9-A3DE-358A82D8BACE}"/>
            </c:ext>
          </c:extLst>
        </c:ser>
        <c:dLbls>
          <c:showLegendKey val="0"/>
          <c:showVal val="0"/>
          <c:showCatName val="0"/>
          <c:showSerName val="0"/>
          <c:showPercent val="0"/>
          <c:showBubbleSize val="0"/>
        </c:dLbls>
        <c:marker val="1"/>
        <c:smooth val="0"/>
        <c:axId val="1977289104"/>
        <c:axId val="1977291184"/>
      </c:lineChart>
      <c:catAx>
        <c:axId val="197729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crossAx val="1977288272"/>
        <c:crosses val="autoZero"/>
        <c:auto val="1"/>
        <c:lblAlgn val="ctr"/>
        <c:lblOffset val="100"/>
        <c:noMultiLvlLbl val="0"/>
      </c:catAx>
      <c:valAx>
        <c:axId val="197728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1"/>
                </a:solidFill>
                <a:latin typeface="+mn-lt"/>
                <a:ea typeface="+mn-ea"/>
                <a:cs typeface="+mn-cs"/>
              </a:defRPr>
            </a:pPr>
            <a:endParaRPr lang="zh-CN"/>
          </a:p>
        </c:txPr>
        <c:crossAx val="1977292432"/>
        <c:crosses val="autoZero"/>
        <c:crossBetween val="between"/>
      </c:valAx>
      <c:valAx>
        <c:axId val="197729118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2"/>
                </a:solidFill>
                <a:latin typeface="+mn-lt"/>
                <a:ea typeface="+mn-ea"/>
                <a:cs typeface="+mn-cs"/>
              </a:defRPr>
            </a:pPr>
            <a:endParaRPr lang="zh-CN"/>
          </a:p>
        </c:txPr>
        <c:crossAx val="1977289104"/>
        <c:crosses val="max"/>
        <c:crossBetween val="between"/>
      </c:valAx>
      <c:catAx>
        <c:axId val="1977289104"/>
        <c:scaling>
          <c:orientation val="minMax"/>
        </c:scaling>
        <c:delete val="1"/>
        <c:axPos val="b"/>
        <c:numFmt formatCode="General" sourceLinked="1"/>
        <c:majorTickMark val="none"/>
        <c:minorTickMark val="none"/>
        <c:tickLblPos val="nextTo"/>
        <c:crossAx val="19772911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'SPLiT-seq DS'!$A$19</c:f>
              <c:strCache>
                <c:ptCount val="1"/>
                <c:pt idx="0">
                  <c:v>RAW</c:v>
                </c:pt>
              </c:strCache>
            </c:strRef>
          </c:tx>
          <c:spPr>
            <a:solidFill>
              <a:schemeClr val="accent1"/>
            </a:solidFill>
            <a:ln>
              <a:noFill/>
            </a:ln>
            <a:effectLst/>
          </c:spPr>
          <c:invertIfNegative val="0"/>
          <c:cat>
            <c:strRef>
              <c:f>'SPLiT-seq DS'!$B$18:$L$18</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DS'!$B$19:$L$19</c:f>
              <c:numCache>
                <c:formatCode>0.00_ </c:formatCode>
                <c:ptCount val="11"/>
                <c:pt idx="0">
                  <c:v>0.92452830200000002</c:v>
                </c:pt>
                <c:pt idx="1">
                  <c:v>0.42399696199999998</c:v>
                </c:pt>
                <c:pt idx="2">
                  <c:v>0.57596162299999998</c:v>
                </c:pt>
                <c:pt idx="3">
                  <c:v>0</c:v>
                </c:pt>
                <c:pt idx="4">
                  <c:v>0.94379639400000004</c:v>
                </c:pt>
                <c:pt idx="5">
                  <c:v>0.21652837</c:v>
                </c:pt>
                <c:pt idx="6">
                  <c:v>0.96235679200000002</c:v>
                </c:pt>
                <c:pt idx="7">
                  <c:v>0</c:v>
                </c:pt>
                <c:pt idx="8">
                  <c:v>0.16801575099999999</c:v>
                </c:pt>
                <c:pt idx="9">
                  <c:v>0.67177914100000002</c:v>
                </c:pt>
                <c:pt idx="10">
                  <c:v>0.230633437</c:v>
                </c:pt>
              </c:numCache>
            </c:numRef>
          </c:val>
          <c:extLst>
            <c:ext xmlns:c16="http://schemas.microsoft.com/office/drawing/2014/chart" uri="{C3380CC4-5D6E-409C-BE32-E72D297353CC}">
              <c16:uniqueId val="{00000000-98BA-4737-B66B-620499758937}"/>
            </c:ext>
          </c:extLst>
        </c:ser>
        <c:ser>
          <c:idx val="1"/>
          <c:order val="1"/>
          <c:tx>
            <c:strRef>
              <c:f>'SPLiT-seq DS'!$A$20</c:f>
              <c:strCache>
                <c:ptCount val="1"/>
                <c:pt idx="0">
                  <c:v>DeSCI</c:v>
                </c:pt>
              </c:strCache>
            </c:strRef>
          </c:tx>
          <c:spPr>
            <a:solidFill>
              <a:schemeClr val="accent2"/>
            </a:solidFill>
            <a:ln>
              <a:noFill/>
            </a:ln>
            <a:effectLst/>
          </c:spPr>
          <c:invertIfNegative val="0"/>
          <c:cat>
            <c:strRef>
              <c:f>'SPLiT-seq DS'!$B$18:$L$18</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DS'!$B$20:$L$20</c:f>
              <c:numCache>
                <c:formatCode>0.00_ </c:formatCode>
                <c:ptCount val="11"/>
                <c:pt idx="0">
                  <c:v>0.92033542999999995</c:v>
                </c:pt>
                <c:pt idx="1">
                  <c:v>0.77812935100000002</c:v>
                </c:pt>
                <c:pt idx="2">
                  <c:v>0.48349617099999997</c:v>
                </c:pt>
                <c:pt idx="3">
                  <c:v>0</c:v>
                </c:pt>
                <c:pt idx="4">
                  <c:v>1.0604449999999999E-3</c:v>
                </c:pt>
                <c:pt idx="5">
                  <c:v>0.21837856</c:v>
                </c:pt>
                <c:pt idx="6">
                  <c:v>0.84288052400000002</c:v>
                </c:pt>
                <c:pt idx="7">
                  <c:v>0</c:v>
                </c:pt>
                <c:pt idx="8">
                  <c:v>0.27958871099999999</c:v>
                </c:pt>
                <c:pt idx="9">
                  <c:v>0.66257668700000005</c:v>
                </c:pt>
                <c:pt idx="10">
                  <c:v>0.81775700900000003</c:v>
                </c:pt>
              </c:numCache>
            </c:numRef>
          </c:val>
          <c:extLst>
            <c:ext xmlns:c16="http://schemas.microsoft.com/office/drawing/2014/chart" uri="{C3380CC4-5D6E-409C-BE32-E72D297353CC}">
              <c16:uniqueId val="{00000001-98BA-4737-B66B-620499758937}"/>
            </c:ext>
          </c:extLst>
        </c:ser>
        <c:ser>
          <c:idx val="2"/>
          <c:order val="2"/>
          <c:tx>
            <c:strRef>
              <c:f>'SPLiT-seq DS'!$A$21</c:f>
              <c:strCache>
                <c:ptCount val="1"/>
                <c:pt idx="0">
                  <c:v>MAGIC</c:v>
                </c:pt>
              </c:strCache>
            </c:strRef>
          </c:tx>
          <c:spPr>
            <a:solidFill>
              <a:schemeClr val="accent3"/>
            </a:solidFill>
            <a:ln>
              <a:noFill/>
            </a:ln>
            <a:effectLst/>
          </c:spPr>
          <c:invertIfNegative val="0"/>
          <c:cat>
            <c:strRef>
              <c:f>'SPLiT-seq DS'!$B$18:$L$18</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DS'!$B$21:$L$21</c:f>
              <c:numCache>
                <c:formatCode>0.00_ </c:formatCode>
                <c:ptCount val="11"/>
                <c:pt idx="0">
                  <c:v>0.73584905700000003</c:v>
                </c:pt>
                <c:pt idx="1">
                  <c:v>0.43083154000000001</c:v>
                </c:pt>
                <c:pt idx="2">
                  <c:v>0.65337558299999998</c:v>
                </c:pt>
                <c:pt idx="3">
                  <c:v>0</c:v>
                </c:pt>
                <c:pt idx="4">
                  <c:v>0.77872039599999998</c:v>
                </c:pt>
                <c:pt idx="5">
                  <c:v>0.425543844</c:v>
                </c:pt>
                <c:pt idx="6">
                  <c:v>0.85761047499999998</c:v>
                </c:pt>
                <c:pt idx="7">
                  <c:v>0</c:v>
                </c:pt>
                <c:pt idx="8">
                  <c:v>0.75322686500000002</c:v>
                </c:pt>
                <c:pt idx="9">
                  <c:v>0.895705521</c:v>
                </c:pt>
                <c:pt idx="10">
                  <c:v>0.71619937700000003</c:v>
                </c:pt>
              </c:numCache>
            </c:numRef>
          </c:val>
          <c:extLst>
            <c:ext xmlns:c16="http://schemas.microsoft.com/office/drawing/2014/chart" uri="{C3380CC4-5D6E-409C-BE32-E72D297353CC}">
              <c16:uniqueId val="{00000002-98BA-4737-B66B-620499758937}"/>
            </c:ext>
          </c:extLst>
        </c:ser>
        <c:dLbls>
          <c:showLegendKey val="0"/>
          <c:showVal val="0"/>
          <c:showCatName val="0"/>
          <c:showSerName val="0"/>
          <c:showPercent val="0"/>
          <c:showBubbleSize val="0"/>
        </c:dLbls>
        <c:gapWidth val="219"/>
        <c:overlap val="-27"/>
        <c:axId val="1966479424"/>
        <c:axId val="1966476928"/>
      </c:barChart>
      <c:catAx>
        <c:axId val="196647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66476928"/>
        <c:crosses val="autoZero"/>
        <c:auto val="1"/>
        <c:lblAlgn val="ctr"/>
        <c:lblOffset val="100"/>
        <c:noMultiLvlLbl val="0"/>
      </c:catAx>
      <c:valAx>
        <c:axId val="196647692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66479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'SPLiT-seq DS'!$N$19</c:f>
              <c:strCache>
                <c:ptCount val="1"/>
                <c:pt idx="0">
                  <c:v>RAW</c:v>
                </c:pt>
              </c:strCache>
            </c:strRef>
          </c:tx>
          <c:spPr>
            <a:solidFill>
              <a:schemeClr val="accent1"/>
            </a:solidFill>
            <a:ln>
              <a:noFill/>
            </a:ln>
            <a:effectLst/>
          </c:spPr>
          <c:invertIfNegative val="0"/>
          <c:cat>
            <c:strRef>
              <c:f>'SPLiT-seq DS'!$O$18:$V$18</c:f>
              <c:strCache>
                <c:ptCount val="8"/>
                <c:pt idx="0">
                  <c:v>Astrocyte</c:v>
                </c:pt>
                <c:pt idx="1">
                  <c:v>Epend</c:v>
                </c:pt>
                <c:pt idx="2">
                  <c:v>Immune</c:v>
                </c:pt>
                <c:pt idx="3">
                  <c:v>OEC</c:v>
                </c:pt>
                <c:pt idx="4">
                  <c:v>Oligo</c:v>
                </c:pt>
                <c:pt idx="5">
                  <c:v>OPC</c:v>
                </c:pt>
                <c:pt idx="6">
                  <c:v>Vasc</c:v>
                </c:pt>
                <c:pt idx="7">
                  <c:v>VLMC</c:v>
                </c:pt>
              </c:strCache>
            </c:strRef>
          </c:cat>
          <c:val>
            <c:numRef>
              <c:f>'SPLiT-seq DS'!$O$19:$V$19</c:f>
              <c:numCache>
                <c:formatCode>0.00_ </c:formatCode>
                <c:ptCount val="8"/>
                <c:pt idx="0">
                  <c:v>0.129812328</c:v>
                </c:pt>
                <c:pt idx="1">
                  <c:v>0.88223938199999996</c:v>
                </c:pt>
                <c:pt idx="2">
                  <c:v>0.96779388099999997</c:v>
                </c:pt>
                <c:pt idx="3">
                  <c:v>0.94140625</c:v>
                </c:pt>
                <c:pt idx="4">
                  <c:v>0.73451327399999999</c:v>
                </c:pt>
                <c:pt idx="5">
                  <c:v>0</c:v>
                </c:pt>
                <c:pt idx="6">
                  <c:v>0.817503392</c:v>
                </c:pt>
                <c:pt idx="7">
                  <c:v>0.157814871</c:v>
                </c:pt>
              </c:numCache>
            </c:numRef>
          </c:val>
          <c:extLst>
            <c:ext xmlns:c16="http://schemas.microsoft.com/office/drawing/2014/chart" uri="{C3380CC4-5D6E-409C-BE32-E72D297353CC}">
              <c16:uniqueId val="{00000000-E2FE-4D85-945E-F02E06C26787}"/>
            </c:ext>
          </c:extLst>
        </c:ser>
        <c:ser>
          <c:idx val="1"/>
          <c:order val="1"/>
          <c:tx>
            <c:strRef>
              <c:f>'SPLiT-seq DS'!$N$20</c:f>
              <c:strCache>
                <c:ptCount val="1"/>
                <c:pt idx="0">
                  <c:v>MAGIC</c:v>
                </c:pt>
              </c:strCache>
            </c:strRef>
          </c:tx>
          <c:spPr>
            <a:solidFill>
              <a:schemeClr val="accent2"/>
            </a:solidFill>
            <a:ln>
              <a:noFill/>
            </a:ln>
            <a:effectLst/>
          </c:spPr>
          <c:invertIfNegative val="0"/>
          <c:cat>
            <c:strRef>
              <c:f>'SPLiT-seq DS'!$O$18:$V$18</c:f>
              <c:strCache>
                <c:ptCount val="8"/>
                <c:pt idx="0">
                  <c:v>Astrocyte</c:v>
                </c:pt>
                <c:pt idx="1">
                  <c:v>Epend</c:v>
                </c:pt>
                <c:pt idx="2">
                  <c:v>Immune</c:v>
                </c:pt>
                <c:pt idx="3">
                  <c:v>OEC</c:v>
                </c:pt>
                <c:pt idx="4">
                  <c:v>Oligo</c:v>
                </c:pt>
                <c:pt idx="5">
                  <c:v>OPC</c:v>
                </c:pt>
                <c:pt idx="6">
                  <c:v>Vasc</c:v>
                </c:pt>
                <c:pt idx="7">
                  <c:v>VLMC</c:v>
                </c:pt>
              </c:strCache>
            </c:strRef>
          </c:cat>
          <c:val>
            <c:numRef>
              <c:f>'SPLiT-seq DS'!$O$20:$V$20</c:f>
              <c:numCache>
                <c:formatCode>0.00_ </c:formatCode>
                <c:ptCount val="8"/>
                <c:pt idx="0">
                  <c:v>0.81232846199999997</c:v>
                </c:pt>
                <c:pt idx="1">
                  <c:v>0.93436293400000003</c:v>
                </c:pt>
                <c:pt idx="2">
                  <c:v>0.97906602300000001</c:v>
                </c:pt>
                <c:pt idx="3">
                  <c:v>0.76171875</c:v>
                </c:pt>
                <c:pt idx="4">
                  <c:v>0.84513274299999996</c:v>
                </c:pt>
                <c:pt idx="5">
                  <c:v>0.89142067999999997</c:v>
                </c:pt>
                <c:pt idx="6">
                  <c:v>0.97761193999999996</c:v>
                </c:pt>
                <c:pt idx="7">
                  <c:v>0.93171471900000002</c:v>
                </c:pt>
              </c:numCache>
            </c:numRef>
          </c:val>
          <c:extLst>
            <c:ext xmlns:c16="http://schemas.microsoft.com/office/drawing/2014/chart" uri="{C3380CC4-5D6E-409C-BE32-E72D297353CC}">
              <c16:uniqueId val="{00000001-E2FE-4D85-945E-F02E06C26787}"/>
            </c:ext>
          </c:extLst>
        </c:ser>
        <c:ser>
          <c:idx val="2"/>
          <c:order val="2"/>
          <c:tx>
            <c:strRef>
              <c:f>'SPLiT-seq DS'!$N$21</c:f>
              <c:strCache>
                <c:ptCount val="1"/>
                <c:pt idx="0">
                  <c:v>DeSCI</c:v>
                </c:pt>
              </c:strCache>
            </c:strRef>
          </c:tx>
          <c:spPr>
            <a:solidFill>
              <a:schemeClr val="accent3"/>
            </a:solidFill>
            <a:ln>
              <a:noFill/>
            </a:ln>
            <a:effectLst/>
          </c:spPr>
          <c:invertIfNegative val="0"/>
          <c:cat>
            <c:strRef>
              <c:f>'SPLiT-seq DS'!$O$18:$V$18</c:f>
              <c:strCache>
                <c:ptCount val="8"/>
                <c:pt idx="0">
                  <c:v>Astrocyte</c:v>
                </c:pt>
                <c:pt idx="1">
                  <c:v>Epend</c:v>
                </c:pt>
                <c:pt idx="2">
                  <c:v>Immune</c:v>
                </c:pt>
                <c:pt idx="3">
                  <c:v>OEC</c:v>
                </c:pt>
                <c:pt idx="4">
                  <c:v>Oligo</c:v>
                </c:pt>
                <c:pt idx="5">
                  <c:v>OPC</c:v>
                </c:pt>
                <c:pt idx="6">
                  <c:v>Vasc</c:v>
                </c:pt>
                <c:pt idx="7">
                  <c:v>VLMC</c:v>
                </c:pt>
              </c:strCache>
            </c:strRef>
          </c:cat>
          <c:val>
            <c:numRef>
              <c:f>'SPLiT-seq DS'!$O$21:$V$21</c:f>
              <c:numCache>
                <c:formatCode>0.00_ </c:formatCode>
                <c:ptCount val="8"/>
                <c:pt idx="0">
                  <c:v>0.72798753800000005</c:v>
                </c:pt>
                <c:pt idx="1">
                  <c:v>0.930501931</c:v>
                </c:pt>
                <c:pt idx="2">
                  <c:v>0.99194846999999997</c:v>
                </c:pt>
                <c:pt idx="3">
                  <c:v>0.92578125</c:v>
                </c:pt>
                <c:pt idx="4">
                  <c:v>0.93176525399999999</c:v>
                </c:pt>
                <c:pt idx="5">
                  <c:v>0.88883134799999997</c:v>
                </c:pt>
                <c:pt idx="6">
                  <c:v>0.93894165500000004</c:v>
                </c:pt>
                <c:pt idx="7">
                  <c:v>0.79969650999999997</c:v>
                </c:pt>
              </c:numCache>
            </c:numRef>
          </c:val>
          <c:extLst>
            <c:ext xmlns:c16="http://schemas.microsoft.com/office/drawing/2014/chart" uri="{C3380CC4-5D6E-409C-BE32-E72D297353CC}">
              <c16:uniqueId val="{00000002-E2FE-4D85-945E-F02E06C26787}"/>
            </c:ext>
          </c:extLst>
        </c:ser>
        <c:dLbls>
          <c:showLegendKey val="0"/>
          <c:showVal val="0"/>
          <c:showCatName val="0"/>
          <c:showSerName val="0"/>
          <c:showPercent val="0"/>
          <c:showBubbleSize val="0"/>
        </c:dLbls>
        <c:gapWidth val="219"/>
        <c:overlap val="-27"/>
        <c:axId val="1856204752"/>
        <c:axId val="1856201008"/>
      </c:barChart>
      <c:catAx>
        <c:axId val="185620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56201008"/>
        <c:crosses val="autoZero"/>
        <c:auto val="1"/>
        <c:lblAlgn val="ctr"/>
        <c:lblOffset val="100"/>
        <c:noMultiLvlLbl val="0"/>
      </c:catAx>
      <c:valAx>
        <c:axId val="185620100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56204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rial" panose="020B0604020202020204" pitchFamily="34" charset="0"/>
                <a:ea typeface="+mn-ea"/>
                <a:cs typeface="+mn-cs"/>
              </a:defRPr>
            </a:pPr>
            <a:r>
              <a:rPr lang="en-US" sz="4000" b="1" baseline="0"/>
              <a:t>Neuron</a:t>
            </a:r>
            <a:endParaRPr lang="zh-CN" sz="1800" b="1" baseline="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rial" panose="020B0604020202020204" pitchFamily="34" charset="0"/>
              <a:ea typeface="+mn-ea"/>
              <a:cs typeface="+mn-cs"/>
            </a:defRPr>
          </a:pPr>
          <a:endParaRPr lang="zh-CN"/>
        </a:p>
      </c:txPr>
    </c:title>
    <c:autoTitleDeleted val="0"/>
    <c:plotArea>
      <c:layout/>
      <c:barChart>
        <c:barDir val="col"/>
        <c:grouping val="stacked"/>
        <c:varyColors val="0"/>
        <c:ser>
          <c:idx val="0"/>
          <c:order val="0"/>
          <c:tx>
            <c:strRef>
              <c:f>'Neuron 1.3m'!$A$2</c:f>
              <c:strCache>
                <c:ptCount val="1"/>
                <c:pt idx="0">
                  <c:v>Cajal-Retzius</c:v>
                </c:pt>
              </c:strCache>
            </c:strRef>
          </c:tx>
          <c:spPr>
            <a:solidFill>
              <a:schemeClr val="accent1"/>
            </a:solidFill>
            <a:ln>
              <a:noFill/>
            </a:ln>
            <a:effectLst/>
          </c:spPr>
          <c:invertIfNegative val="0"/>
          <c:cat>
            <c:strRef>
              <c:f>'Neuron 1.3m'!$B$1:$C$1</c:f>
              <c:strCache>
                <c:ptCount val="2"/>
                <c:pt idx="0">
                  <c:v>DeSCI</c:v>
                </c:pt>
                <c:pt idx="1">
                  <c:v>scScope</c:v>
                </c:pt>
              </c:strCache>
            </c:strRef>
          </c:cat>
          <c:val>
            <c:numRef>
              <c:f>'Neuron 1.3m'!$B$2:$C$2</c:f>
              <c:numCache>
                <c:formatCode>General</c:formatCode>
                <c:ptCount val="2"/>
                <c:pt idx="0">
                  <c:v>20935</c:v>
                </c:pt>
                <c:pt idx="1">
                  <c:v>21164</c:v>
                </c:pt>
              </c:numCache>
            </c:numRef>
          </c:val>
          <c:extLst>
            <c:ext xmlns:c16="http://schemas.microsoft.com/office/drawing/2014/chart" uri="{C3380CC4-5D6E-409C-BE32-E72D297353CC}">
              <c16:uniqueId val="{00000000-07FE-497F-8E0B-26EB8235010C}"/>
            </c:ext>
          </c:extLst>
        </c:ser>
        <c:ser>
          <c:idx val="1"/>
          <c:order val="1"/>
          <c:tx>
            <c:strRef>
              <c:f>'Neuron 1.3m'!$A$3</c:f>
              <c:strCache>
                <c:ptCount val="1"/>
                <c:pt idx="0">
                  <c:v>Hippocampal Pyramidal Precursor</c:v>
                </c:pt>
              </c:strCache>
            </c:strRef>
          </c:tx>
          <c:spPr>
            <a:solidFill>
              <a:schemeClr val="accent2"/>
            </a:solidFill>
            <a:ln>
              <a:noFill/>
            </a:ln>
            <a:effectLst/>
          </c:spPr>
          <c:invertIfNegative val="0"/>
          <c:cat>
            <c:strRef>
              <c:f>'Neuron 1.3m'!$B$1:$C$1</c:f>
              <c:strCache>
                <c:ptCount val="2"/>
                <c:pt idx="0">
                  <c:v>DeSCI</c:v>
                </c:pt>
                <c:pt idx="1">
                  <c:v>scScope</c:v>
                </c:pt>
              </c:strCache>
            </c:strRef>
          </c:cat>
          <c:val>
            <c:numRef>
              <c:f>'Neuron 1.3m'!$B$3:$C$3</c:f>
              <c:numCache>
                <c:formatCode>General</c:formatCode>
                <c:ptCount val="2"/>
                <c:pt idx="0">
                  <c:v>285528</c:v>
                </c:pt>
                <c:pt idx="1">
                  <c:v>51295</c:v>
                </c:pt>
              </c:numCache>
            </c:numRef>
          </c:val>
          <c:extLst>
            <c:ext xmlns:c16="http://schemas.microsoft.com/office/drawing/2014/chart" uri="{C3380CC4-5D6E-409C-BE32-E72D297353CC}">
              <c16:uniqueId val="{00000001-07FE-497F-8E0B-26EB8235010C}"/>
            </c:ext>
          </c:extLst>
        </c:ser>
        <c:ser>
          <c:idx val="2"/>
          <c:order val="2"/>
          <c:tx>
            <c:strRef>
              <c:f>'Neuron 1.3m'!$A$4</c:f>
              <c:strCache>
                <c:ptCount val="1"/>
                <c:pt idx="0">
                  <c:v>Cortext Layer5 /layer6 Pyramidal </c:v>
                </c:pt>
              </c:strCache>
            </c:strRef>
          </c:tx>
          <c:spPr>
            <a:solidFill>
              <a:schemeClr val="accent3"/>
            </a:solidFill>
            <a:ln>
              <a:noFill/>
            </a:ln>
            <a:effectLst/>
          </c:spPr>
          <c:invertIfNegative val="0"/>
          <c:cat>
            <c:strRef>
              <c:f>'Neuron 1.3m'!$B$1:$C$1</c:f>
              <c:strCache>
                <c:ptCount val="2"/>
                <c:pt idx="0">
                  <c:v>DeSCI</c:v>
                </c:pt>
                <c:pt idx="1">
                  <c:v>scScope</c:v>
                </c:pt>
              </c:strCache>
            </c:strRef>
          </c:cat>
          <c:val>
            <c:numRef>
              <c:f>'Neuron 1.3m'!$B$4:$C$4</c:f>
              <c:numCache>
                <c:formatCode>General</c:formatCode>
                <c:ptCount val="2"/>
                <c:pt idx="0">
                  <c:v>145579</c:v>
                </c:pt>
                <c:pt idx="1">
                  <c:v>39939</c:v>
                </c:pt>
              </c:numCache>
            </c:numRef>
          </c:val>
          <c:extLst>
            <c:ext xmlns:c16="http://schemas.microsoft.com/office/drawing/2014/chart" uri="{C3380CC4-5D6E-409C-BE32-E72D297353CC}">
              <c16:uniqueId val="{00000002-07FE-497F-8E0B-26EB8235010C}"/>
            </c:ext>
          </c:extLst>
        </c:ser>
        <c:ser>
          <c:idx val="3"/>
          <c:order val="3"/>
          <c:tx>
            <c:strRef>
              <c:f>'Neuron 1.3m'!$A$5</c:f>
              <c:strCache>
                <c:ptCount val="1"/>
                <c:pt idx="0">
                  <c:v>Claustrum Pyramidal</c:v>
                </c:pt>
              </c:strCache>
            </c:strRef>
          </c:tx>
          <c:spPr>
            <a:solidFill>
              <a:schemeClr val="accent4"/>
            </a:solidFill>
            <a:ln>
              <a:noFill/>
            </a:ln>
            <a:effectLst/>
          </c:spPr>
          <c:invertIfNegative val="0"/>
          <c:cat>
            <c:strRef>
              <c:f>'Neuron 1.3m'!$B$1:$C$1</c:f>
              <c:strCache>
                <c:ptCount val="2"/>
                <c:pt idx="0">
                  <c:v>DeSCI</c:v>
                </c:pt>
                <c:pt idx="1">
                  <c:v>scScope</c:v>
                </c:pt>
              </c:strCache>
            </c:strRef>
          </c:cat>
          <c:val>
            <c:numRef>
              <c:f>'Neuron 1.3m'!$B$5:$C$5</c:f>
              <c:numCache>
                <c:formatCode>General</c:formatCode>
                <c:ptCount val="2"/>
                <c:pt idx="0">
                  <c:v>29950</c:v>
                </c:pt>
                <c:pt idx="1">
                  <c:v>4541</c:v>
                </c:pt>
              </c:numCache>
            </c:numRef>
          </c:val>
          <c:extLst>
            <c:ext xmlns:c16="http://schemas.microsoft.com/office/drawing/2014/chart" uri="{C3380CC4-5D6E-409C-BE32-E72D297353CC}">
              <c16:uniqueId val="{00000003-07FE-497F-8E0B-26EB8235010C}"/>
            </c:ext>
          </c:extLst>
        </c:ser>
        <c:ser>
          <c:idx val="4"/>
          <c:order val="4"/>
          <c:tx>
            <c:strRef>
              <c:f>'Neuron 1.3m'!$A$6</c:f>
              <c:strCache>
                <c:ptCount val="1"/>
                <c:pt idx="0">
                  <c:v>Hippocampal Granule Precursor</c:v>
                </c:pt>
              </c:strCache>
            </c:strRef>
          </c:tx>
          <c:spPr>
            <a:solidFill>
              <a:schemeClr val="accent5"/>
            </a:solidFill>
            <a:ln>
              <a:noFill/>
            </a:ln>
            <a:effectLst/>
          </c:spPr>
          <c:invertIfNegative val="0"/>
          <c:cat>
            <c:strRef>
              <c:f>'Neuron 1.3m'!$B$1:$C$1</c:f>
              <c:strCache>
                <c:ptCount val="2"/>
                <c:pt idx="0">
                  <c:v>DeSCI</c:v>
                </c:pt>
                <c:pt idx="1">
                  <c:v>scScope</c:v>
                </c:pt>
              </c:strCache>
            </c:strRef>
          </c:cat>
          <c:val>
            <c:numRef>
              <c:f>'Neuron 1.3m'!$B$6:$C$6</c:f>
              <c:numCache>
                <c:formatCode>General</c:formatCode>
                <c:ptCount val="2"/>
                <c:pt idx="0">
                  <c:v>26501</c:v>
                </c:pt>
                <c:pt idx="1">
                  <c:v>160824</c:v>
                </c:pt>
              </c:numCache>
            </c:numRef>
          </c:val>
          <c:extLst>
            <c:ext xmlns:c16="http://schemas.microsoft.com/office/drawing/2014/chart" uri="{C3380CC4-5D6E-409C-BE32-E72D297353CC}">
              <c16:uniqueId val="{00000004-07FE-497F-8E0B-26EB8235010C}"/>
            </c:ext>
          </c:extLst>
        </c:ser>
        <c:ser>
          <c:idx val="5"/>
          <c:order val="5"/>
          <c:tx>
            <c:strRef>
              <c:f>'Neuron 1.3m'!$A$7</c:f>
              <c:strCache>
                <c:ptCount val="1"/>
                <c:pt idx="0">
                  <c:v>Migrating Interneuron</c:v>
                </c:pt>
              </c:strCache>
            </c:strRef>
          </c:tx>
          <c:spPr>
            <a:solidFill>
              <a:schemeClr val="accent6"/>
            </a:solidFill>
            <a:ln>
              <a:noFill/>
            </a:ln>
            <a:effectLst/>
          </c:spPr>
          <c:invertIfNegative val="0"/>
          <c:cat>
            <c:strRef>
              <c:f>'Neuron 1.3m'!$B$1:$C$1</c:f>
              <c:strCache>
                <c:ptCount val="2"/>
                <c:pt idx="0">
                  <c:v>DeSCI</c:v>
                </c:pt>
                <c:pt idx="1">
                  <c:v>scScope</c:v>
                </c:pt>
              </c:strCache>
            </c:strRef>
          </c:cat>
          <c:val>
            <c:numRef>
              <c:f>'Neuron 1.3m'!$B$7:$C$7</c:f>
              <c:numCache>
                <c:formatCode>General</c:formatCode>
                <c:ptCount val="2"/>
                <c:pt idx="0">
                  <c:v>184203</c:v>
                </c:pt>
                <c:pt idx="1">
                  <c:v>543779</c:v>
                </c:pt>
              </c:numCache>
            </c:numRef>
          </c:val>
          <c:extLst>
            <c:ext xmlns:c16="http://schemas.microsoft.com/office/drawing/2014/chart" uri="{C3380CC4-5D6E-409C-BE32-E72D297353CC}">
              <c16:uniqueId val="{00000005-07FE-497F-8E0B-26EB8235010C}"/>
            </c:ext>
          </c:extLst>
        </c:ser>
        <c:ser>
          <c:idx val="6"/>
          <c:order val="6"/>
          <c:tx>
            <c:strRef>
              <c:f>'Neuron 1.3m'!$A$8</c:f>
              <c:strCache>
                <c:ptCount val="1"/>
                <c:pt idx="0">
                  <c:v>Hippocampal Granule </c:v>
                </c:pt>
              </c:strCache>
            </c:strRef>
          </c:tx>
          <c:spPr>
            <a:solidFill>
              <a:schemeClr val="accent1">
                <a:lumMod val="60000"/>
              </a:schemeClr>
            </a:solidFill>
            <a:ln>
              <a:noFill/>
            </a:ln>
            <a:effectLst/>
          </c:spPr>
          <c:invertIfNegative val="0"/>
          <c:cat>
            <c:strRef>
              <c:f>'Neuron 1.3m'!$B$1:$C$1</c:f>
              <c:strCache>
                <c:ptCount val="2"/>
                <c:pt idx="0">
                  <c:v>DeSCI</c:v>
                </c:pt>
                <c:pt idx="1">
                  <c:v>scScope</c:v>
                </c:pt>
              </c:strCache>
            </c:strRef>
          </c:cat>
          <c:val>
            <c:numRef>
              <c:f>'Neuron 1.3m'!$B$8:$C$8</c:f>
              <c:numCache>
                <c:formatCode>General</c:formatCode>
                <c:ptCount val="2"/>
                <c:pt idx="0">
                  <c:v>26209</c:v>
                </c:pt>
                <c:pt idx="1">
                  <c:v>0</c:v>
                </c:pt>
              </c:numCache>
            </c:numRef>
          </c:val>
          <c:extLst>
            <c:ext xmlns:c16="http://schemas.microsoft.com/office/drawing/2014/chart" uri="{C3380CC4-5D6E-409C-BE32-E72D297353CC}">
              <c16:uniqueId val="{00000006-07FE-497F-8E0B-26EB8235010C}"/>
            </c:ext>
          </c:extLst>
        </c:ser>
        <c:ser>
          <c:idx val="7"/>
          <c:order val="7"/>
          <c:tx>
            <c:strRef>
              <c:f>'Neuron 1.3m'!$A$9</c:f>
              <c:strCache>
                <c:ptCount val="1"/>
                <c:pt idx="0">
                  <c:v>Hippocampal Pyramidal - Crym</c:v>
                </c:pt>
              </c:strCache>
            </c:strRef>
          </c:tx>
          <c:spPr>
            <a:solidFill>
              <a:schemeClr val="accent2">
                <a:lumMod val="60000"/>
              </a:schemeClr>
            </a:solidFill>
            <a:ln>
              <a:noFill/>
            </a:ln>
            <a:effectLst/>
          </c:spPr>
          <c:invertIfNegative val="0"/>
          <c:cat>
            <c:strRef>
              <c:f>'Neuron 1.3m'!$B$1:$C$1</c:f>
              <c:strCache>
                <c:ptCount val="2"/>
                <c:pt idx="0">
                  <c:v>DeSCI</c:v>
                </c:pt>
                <c:pt idx="1">
                  <c:v>scScope</c:v>
                </c:pt>
              </c:strCache>
            </c:strRef>
          </c:cat>
          <c:val>
            <c:numRef>
              <c:f>'Neuron 1.3m'!$B$9:$C$9</c:f>
              <c:numCache>
                <c:formatCode>General</c:formatCode>
                <c:ptCount val="2"/>
                <c:pt idx="0">
                  <c:v>60365</c:v>
                </c:pt>
                <c:pt idx="1">
                  <c:v>0</c:v>
                </c:pt>
              </c:numCache>
            </c:numRef>
          </c:val>
          <c:extLst>
            <c:ext xmlns:c16="http://schemas.microsoft.com/office/drawing/2014/chart" uri="{C3380CC4-5D6E-409C-BE32-E72D297353CC}">
              <c16:uniqueId val="{00000007-07FE-497F-8E0B-26EB8235010C}"/>
            </c:ext>
          </c:extLst>
        </c:ser>
        <c:ser>
          <c:idx val="8"/>
          <c:order val="8"/>
          <c:tx>
            <c:strRef>
              <c:f>'Neuron 1.3m'!$A$10</c:f>
              <c:strCache>
                <c:ptCount val="1"/>
                <c:pt idx="0">
                  <c:v>S1PyrDL</c:v>
                </c:pt>
              </c:strCache>
            </c:strRef>
          </c:tx>
          <c:spPr>
            <a:solidFill>
              <a:schemeClr val="accent3">
                <a:lumMod val="60000"/>
              </a:schemeClr>
            </a:solidFill>
            <a:ln>
              <a:noFill/>
            </a:ln>
            <a:effectLst/>
          </c:spPr>
          <c:invertIfNegative val="0"/>
          <c:cat>
            <c:strRef>
              <c:f>'Neuron 1.3m'!$B$1:$C$1</c:f>
              <c:strCache>
                <c:ptCount val="2"/>
                <c:pt idx="0">
                  <c:v>DeSCI</c:v>
                </c:pt>
                <c:pt idx="1">
                  <c:v>scScope</c:v>
                </c:pt>
              </c:strCache>
            </c:strRef>
          </c:cat>
          <c:val>
            <c:numRef>
              <c:f>'Neuron 1.3m'!$B$10:$C$10</c:f>
              <c:numCache>
                <c:formatCode>General</c:formatCode>
                <c:ptCount val="2"/>
                <c:pt idx="0">
                  <c:v>82120</c:v>
                </c:pt>
                <c:pt idx="1">
                  <c:v>0</c:v>
                </c:pt>
              </c:numCache>
            </c:numRef>
          </c:val>
          <c:extLst>
            <c:ext xmlns:c16="http://schemas.microsoft.com/office/drawing/2014/chart" uri="{C3380CC4-5D6E-409C-BE32-E72D297353CC}">
              <c16:uniqueId val="{00000008-07FE-497F-8E0B-26EB8235010C}"/>
            </c:ext>
          </c:extLst>
        </c:ser>
        <c:ser>
          <c:idx val="9"/>
          <c:order val="9"/>
          <c:tx>
            <c:strRef>
              <c:f>'Neuron 1.3m'!$A$11</c:f>
              <c:strCache>
                <c:ptCount val="1"/>
                <c:pt idx="0">
                  <c:v>Sst GABAergic Neurons</c:v>
                </c:pt>
              </c:strCache>
            </c:strRef>
          </c:tx>
          <c:spPr>
            <a:solidFill>
              <a:schemeClr val="accent4">
                <a:lumMod val="60000"/>
              </a:schemeClr>
            </a:solidFill>
            <a:ln>
              <a:noFill/>
            </a:ln>
            <a:effectLst/>
          </c:spPr>
          <c:invertIfNegative val="0"/>
          <c:cat>
            <c:strRef>
              <c:f>'Neuron 1.3m'!$B$1:$C$1</c:f>
              <c:strCache>
                <c:ptCount val="2"/>
                <c:pt idx="0">
                  <c:v>DeSCI</c:v>
                </c:pt>
                <c:pt idx="1">
                  <c:v>scScope</c:v>
                </c:pt>
              </c:strCache>
            </c:strRef>
          </c:cat>
          <c:val>
            <c:numRef>
              <c:f>'Neuron 1.3m'!$B$11:$C$11</c:f>
              <c:numCache>
                <c:formatCode>General</c:formatCode>
                <c:ptCount val="2"/>
                <c:pt idx="0">
                  <c:v>0</c:v>
                </c:pt>
                <c:pt idx="1">
                  <c:v>79245</c:v>
                </c:pt>
              </c:numCache>
            </c:numRef>
          </c:val>
          <c:extLst>
            <c:ext xmlns:c16="http://schemas.microsoft.com/office/drawing/2014/chart" uri="{C3380CC4-5D6E-409C-BE32-E72D297353CC}">
              <c16:uniqueId val="{00000009-07FE-497F-8E0B-26EB8235010C}"/>
            </c:ext>
          </c:extLst>
        </c:ser>
        <c:ser>
          <c:idx val="10"/>
          <c:order val="10"/>
          <c:tx>
            <c:strRef>
              <c:f>'Neuron 1.3m'!$A$12</c:f>
              <c:strCache>
                <c:ptCount val="1"/>
                <c:pt idx="0">
                  <c:v>Htr3a GABAergic Neurons</c:v>
                </c:pt>
              </c:strCache>
            </c:strRef>
          </c:tx>
          <c:spPr>
            <a:solidFill>
              <a:schemeClr val="accent5">
                <a:lumMod val="60000"/>
              </a:schemeClr>
            </a:solidFill>
            <a:ln>
              <a:noFill/>
            </a:ln>
            <a:effectLst/>
          </c:spPr>
          <c:invertIfNegative val="0"/>
          <c:cat>
            <c:strRef>
              <c:f>'Neuron 1.3m'!$B$1:$C$1</c:f>
              <c:strCache>
                <c:ptCount val="2"/>
                <c:pt idx="0">
                  <c:v>DeSCI</c:v>
                </c:pt>
                <c:pt idx="1">
                  <c:v>scScope</c:v>
                </c:pt>
              </c:strCache>
            </c:strRef>
          </c:cat>
          <c:val>
            <c:numRef>
              <c:f>'Neuron 1.3m'!$B$12:$C$12</c:f>
              <c:numCache>
                <c:formatCode>General</c:formatCode>
                <c:ptCount val="2"/>
                <c:pt idx="0">
                  <c:v>0</c:v>
                </c:pt>
                <c:pt idx="1">
                  <c:v>42050</c:v>
                </c:pt>
              </c:numCache>
            </c:numRef>
          </c:val>
          <c:extLst>
            <c:ext xmlns:c16="http://schemas.microsoft.com/office/drawing/2014/chart" uri="{C3380CC4-5D6E-409C-BE32-E72D297353CC}">
              <c16:uniqueId val="{0000000A-07FE-497F-8E0B-26EB8235010C}"/>
            </c:ext>
          </c:extLst>
        </c:ser>
        <c:ser>
          <c:idx val="11"/>
          <c:order val="11"/>
          <c:tx>
            <c:strRef>
              <c:f>'Neuron 1.3m'!$A$13</c:f>
              <c:strCache>
                <c:ptCount val="1"/>
                <c:pt idx="0">
                  <c:v>Cerebellar Interneuron Progenitor</c:v>
                </c:pt>
              </c:strCache>
            </c:strRef>
          </c:tx>
          <c:spPr>
            <a:solidFill>
              <a:schemeClr val="accent6">
                <a:lumMod val="60000"/>
              </a:schemeClr>
            </a:solidFill>
            <a:ln>
              <a:noFill/>
            </a:ln>
            <a:effectLst/>
          </c:spPr>
          <c:invertIfNegative val="0"/>
          <c:cat>
            <c:strRef>
              <c:f>'Neuron 1.3m'!$B$1:$C$1</c:f>
              <c:strCache>
                <c:ptCount val="2"/>
                <c:pt idx="0">
                  <c:v>DeSCI</c:v>
                </c:pt>
                <c:pt idx="1">
                  <c:v>scScope</c:v>
                </c:pt>
              </c:strCache>
            </c:strRef>
          </c:cat>
          <c:val>
            <c:numRef>
              <c:f>'Neuron 1.3m'!$B$13:$C$13</c:f>
              <c:numCache>
                <c:formatCode>General</c:formatCode>
                <c:ptCount val="2"/>
                <c:pt idx="0">
                  <c:v>0</c:v>
                </c:pt>
                <c:pt idx="1">
                  <c:v>30948</c:v>
                </c:pt>
              </c:numCache>
            </c:numRef>
          </c:val>
          <c:extLst>
            <c:ext xmlns:c16="http://schemas.microsoft.com/office/drawing/2014/chart" uri="{C3380CC4-5D6E-409C-BE32-E72D297353CC}">
              <c16:uniqueId val="{0000000B-07FE-497F-8E0B-26EB8235010C}"/>
            </c:ext>
          </c:extLst>
        </c:ser>
        <c:ser>
          <c:idx val="12"/>
          <c:order val="12"/>
          <c:tx>
            <c:strRef>
              <c:f>'Neuron 1.3m'!$A$14</c:f>
              <c:strCache>
                <c:ptCount val="1"/>
                <c:pt idx="0">
                  <c:v>Cortext Layer2 /layer3 Pyramidal </c:v>
                </c:pt>
              </c:strCache>
            </c:strRef>
          </c:tx>
          <c:spPr>
            <a:solidFill>
              <a:schemeClr val="accent1">
                <a:lumMod val="80000"/>
                <a:lumOff val="20000"/>
              </a:schemeClr>
            </a:solidFill>
            <a:ln>
              <a:noFill/>
            </a:ln>
            <a:effectLst/>
          </c:spPr>
          <c:invertIfNegative val="0"/>
          <c:cat>
            <c:strRef>
              <c:f>'Neuron 1.3m'!$B$1:$C$1</c:f>
              <c:strCache>
                <c:ptCount val="2"/>
                <c:pt idx="0">
                  <c:v>DeSCI</c:v>
                </c:pt>
                <c:pt idx="1">
                  <c:v>scScope</c:v>
                </c:pt>
              </c:strCache>
            </c:strRef>
          </c:cat>
          <c:val>
            <c:numRef>
              <c:f>'Neuron 1.3m'!$B$14:$C$14</c:f>
              <c:numCache>
                <c:formatCode>General</c:formatCode>
                <c:ptCount val="2"/>
                <c:pt idx="0">
                  <c:v>0</c:v>
                </c:pt>
                <c:pt idx="1">
                  <c:v>56053</c:v>
                </c:pt>
              </c:numCache>
            </c:numRef>
          </c:val>
          <c:extLst>
            <c:ext xmlns:c16="http://schemas.microsoft.com/office/drawing/2014/chart" uri="{C3380CC4-5D6E-409C-BE32-E72D297353CC}">
              <c16:uniqueId val="{0000000C-07FE-497F-8E0B-26EB8235010C}"/>
            </c:ext>
          </c:extLst>
        </c:ser>
        <c:dLbls>
          <c:showLegendKey val="0"/>
          <c:showVal val="0"/>
          <c:showCatName val="0"/>
          <c:showSerName val="0"/>
          <c:showPercent val="0"/>
          <c:showBubbleSize val="0"/>
        </c:dLbls>
        <c:gapWidth val="150"/>
        <c:overlap val="100"/>
        <c:axId val="1602070016"/>
        <c:axId val="1602072512"/>
      </c:barChart>
      <c:catAx>
        <c:axId val="160207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mn-cs"/>
              </a:defRPr>
            </a:pPr>
            <a:endParaRPr lang="zh-CN"/>
          </a:p>
        </c:txPr>
        <c:crossAx val="1602072512"/>
        <c:crosses val="autoZero"/>
        <c:auto val="1"/>
        <c:lblAlgn val="ctr"/>
        <c:lblOffset val="100"/>
        <c:noMultiLvlLbl val="0"/>
      </c:catAx>
      <c:valAx>
        <c:axId val="160207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mn-cs"/>
              </a:defRPr>
            </a:pPr>
            <a:endParaRPr lang="zh-CN"/>
          </a:p>
        </c:txPr>
        <c:crossAx val="1602070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latin typeface="Arial" panose="020B0604020202020204" pitchFamily="34" charset="0"/>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4000" b="1" i="0" u="none" strike="noStrike" kern="1200" spc="0" baseline="0">
                <a:solidFill>
                  <a:schemeClr val="tx1">
                    <a:lumMod val="65000"/>
                    <a:lumOff val="35000"/>
                  </a:schemeClr>
                </a:solidFill>
                <a:latin typeface="Arial" panose="020B0604020202020204" pitchFamily="34" charset="0"/>
                <a:ea typeface="+mn-ea"/>
                <a:cs typeface="+mn-cs"/>
              </a:defRPr>
            </a:pPr>
            <a:r>
              <a:rPr lang="en-US" sz="4000" b="1" i="0" baseline="0"/>
              <a:t>Non-neuron</a:t>
            </a:r>
            <a:endParaRPr lang="zh-CN" sz="4000" b="1" i="0" baseline="0"/>
          </a:p>
        </c:rich>
      </c:tx>
      <c:overlay val="0"/>
      <c:spPr>
        <a:noFill/>
        <a:ln>
          <a:noFill/>
        </a:ln>
        <a:effectLst/>
      </c:spPr>
      <c:txPr>
        <a:bodyPr rot="0" spcFirstLastPara="1" vertOverflow="ellipsis" vert="horz" wrap="square" anchor="ctr" anchorCtr="1"/>
        <a:lstStyle/>
        <a:p>
          <a:pPr>
            <a:defRPr sz="4000" b="1" i="0" u="none" strike="noStrike" kern="1200" spc="0" baseline="0">
              <a:solidFill>
                <a:schemeClr val="tx1">
                  <a:lumMod val="65000"/>
                  <a:lumOff val="35000"/>
                </a:schemeClr>
              </a:solidFill>
              <a:latin typeface="Arial" panose="020B0604020202020204" pitchFamily="34" charset="0"/>
              <a:ea typeface="+mn-ea"/>
              <a:cs typeface="+mn-cs"/>
            </a:defRPr>
          </a:pPr>
          <a:endParaRPr lang="zh-CN"/>
        </a:p>
      </c:txPr>
    </c:title>
    <c:autoTitleDeleted val="0"/>
    <c:plotArea>
      <c:layout/>
      <c:barChart>
        <c:barDir val="col"/>
        <c:grouping val="stacked"/>
        <c:varyColors val="0"/>
        <c:ser>
          <c:idx val="0"/>
          <c:order val="0"/>
          <c:tx>
            <c:strRef>
              <c:f>'Neuron 1.3m'!$E$2</c:f>
              <c:strCache>
                <c:ptCount val="1"/>
                <c:pt idx="0">
                  <c:v>Microglia</c:v>
                </c:pt>
              </c:strCache>
            </c:strRef>
          </c:tx>
          <c:spPr>
            <a:solidFill>
              <a:schemeClr val="accent1"/>
            </a:solidFill>
            <a:ln>
              <a:noFill/>
            </a:ln>
            <a:effectLst/>
          </c:spPr>
          <c:invertIfNegative val="0"/>
          <c:cat>
            <c:strRef>
              <c:f>'Neuron 1.3m'!$F$1:$G$1</c:f>
              <c:strCache>
                <c:ptCount val="2"/>
                <c:pt idx="0">
                  <c:v>DeSCI</c:v>
                </c:pt>
                <c:pt idx="1">
                  <c:v>scScope</c:v>
                </c:pt>
              </c:strCache>
            </c:strRef>
          </c:cat>
          <c:val>
            <c:numRef>
              <c:f>'Neuron 1.3m'!$F$2:$G$2</c:f>
              <c:numCache>
                <c:formatCode>General</c:formatCode>
                <c:ptCount val="2"/>
                <c:pt idx="0">
                  <c:v>5774</c:v>
                </c:pt>
                <c:pt idx="1">
                  <c:v>5525</c:v>
                </c:pt>
              </c:numCache>
            </c:numRef>
          </c:val>
          <c:extLst>
            <c:ext xmlns:c16="http://schemas.microsoft.com/office/drawing/2014/chart" uri="{C3380CC4-5D6E-409C-BE32-E72D297353CC}">
              <c16:uniqueId val="{00000000-B832-4A9D-861C-6DABBBB31642}"/>
            </c:ext>
          </c:extLst>
        </c:ser>
        <c:ser>
          <c:idx val="1"/>
          <c:order val="1"/>
          <c:tx>
            <c:strRef>
              <c:f>'Neuron 1.3m'!$E$3</c:f>
              <c:strCache>
                <c:ptCount val="1"/>
                <c:pt idx="0">
                  <c:v>Endothelia</c:v>
                </c:pt>
              </c:strCache>
            </c:strRef>
          </c:tx>
          <c:spPr>
            <a:solidFill>
              <a:schemeClr val="accent2"/>
            </a:solidFill>
            <a:ln>
              <a:noFill/>
            </a:ln>
            <a:effectLst/>
          </c:spPr>
          <c:invertIfNegative val="0"/>
          <c:cat>
            <c:strRef>
              <c:f>'Neuron 1.3m'!$F$1:$G$1</c:f>
              <c:strCache>
                <c:ptCount val="2"/>
                <c:pt idx="0">
                  <c:v>DeSCI</c:v>
                </c:pt>
                <c:pt idx="1">
                  <c:v>scScope</c:v>
                </c:pt>
              </c:strCache>
            </c:strRef>
          </c:cat>
          <c:val>
            <c:numRef>
              <c:f>'Neuron 1.3m'!$F$3:$G$3</c:f>
              <c:numCache>
                <c:formatCode>General</c:formatCode>
                <c:ptCount val="2"/>
                <c:pt idx="0">
                  <c:v>13158</c:v>
                </c:pt>
                <c:pt idx="1">
                  <c:v>15397</c:v>
                </c:pt>
              </c:numCache>
            </c:numRef>
          </c:val>
          <c:extLst>
            <c:ext xmlns:c16="http://schemas.microsoft.com/office/drawing/2014/chart" uri="{C3380CC4-5D6E-409C-BE32-E72D297353CC}">
              <c16:uniqueId val="{00000001-B832-4A9D-861C-6DABBBB31642}"/>
            </c:ext>
          </c:extLst>
        </c:ser>
        <c:ser>
          <c:idx val="2"/>
          <c:order val="2"/>
          <c:tx>
            <c:strRef>
              <c:f>'Neuron 1.3m'!$E$4</c:f>
              <c:strCache>
                <c:ptCount val="1"/>
                <c:pt idx="0">
                  <c:v>Smooth Muscle Cells</c:v>
                </c:pt>
              </c:strCache>
            </c:strRef>
          </c:tx>
          <c:spPr>
            <a:solidFill>
              <a:schemeClr val="accent3"/>
            </a:solidFill>
            <a:ln>
              <a:noFill/>
            </a:ln>
            <a:effectLst/>
          </c:spPr>
          <c:invertIfNegative val="0"/>
          <c:cat>
            <c:strRef>
              <c:f>'Neuron 1.3m'!$F$1:$G$1</c:f>
              <c:strCache>
                <c:ptCount val="2"/>
                <c:pt idx="0">
                  <c:v>DeSCI</c:v>
                </c:pt>
                <c:pt idx="1">
                  <c:v>scScope</c:v>
                </c:pt>
              </c:strCache>
            </c:strRef>
          </c:cat>
          <c:val>
            <c:numRef>
              <c:f>'Neuron 1.3m'!$F$4:$G$4</c:f>
              <c:numCache>
                <c:formatCode>General</c:formatCode>
                <c:ptCount val="2"/>
                <c:pt idx="0">
                  <c:v>12356</c:v>
                </c:pt>
                <c:pt idx="1">
                  <c:v>10154</c:v>
                </c:pt>
              </c:numCache>
            </c:numRef>
          </c:val>
          <c:extLst>
            <c:ext xmlns:c16="http://schemas.microsoft.com/office/drawing/2014/chart" uri="{C3380CC4-5D6E-409C-BE32-E72D297353CC}">
              <c16:uniqueId val="{00000002-B832-4A9D-861C-6DABBBB31642}"/>
            </c:ext>
          </c:extLst>
        </c:ser>
        <c:ser>
          <c:idx val="3"/>
          <c:order val="3"/>
          <c:tx>
            <c:strRef>
              <c:f>'Neuron 1.3m'!$E$5</c:f>
              <c:strCache>
                <c:ptCount val="1"/>
                <c:pt idx="0">
                  <c:v>Oligodendroctye </c:v>
                </c:pt>
              </c:strCache>
            </c:strRef>
          </c:tx>
          <c:spPr>
            <a:solidFill>
              <a:schemeClr val="accent4"/>
            </a:solidFill>
            <a:ln>
              <a:noFill/>
            </a:ln>
            <a:effectLst/>
          </c:spPr>
          <c:invertIfNegative val="0"/>
          <c:cat>
            <c:strRef>
              <c:f>'Neuron 1.3m'!$F$1:$G$1</c:f>
              <c:strCache>
                <c:ptCount val="2"/>
                <c:pt idx="0">
                  <c:v>DeSCI</c:v>
                </c:pt>
                <c:pt idx="1">
                  <c:v>scScope</c:v>
                </c:pt>
              </c:strCache>
            </c:strRef>
          </c:cat>
          <c:val>
            <c:numRef>
              <c:f>'Neuron 1.3m'!$F$5:$G$5</c:f>
              <c:numCache>
                <c:formatCode>General</c:formatCode>
                <c:ptCount val="2"/>
                <c:pt idx="0">
                  <c:v>12296</c:v>
                </c:pt>
                <c:pt idx="1">
                  <c:v>35398</c:v>
                </c:pt>
              </c:numCache>
            </c:numRef>
          </c:val>
          <c:extLst>
            <c:ext xmlns:c16="http://schemas.microsoft.com/office/drawing/2014/chart" uri="{C3380CC4-5D6E-409C-BE32-E72D297353CC}">
              <c16:uniqueId val="{00000003-B832-4A9D-861C-6DABBBB31642}"/>
            </c:ext>
          </c:extLst>
        </c:ser>
        <c:ser>
          <c:idx val="4"/>
          <c:order val="4"/>
          <c:tx>
            <c:strRef>
              <c:f>'Neuron 1.3m'!$E$6</c:f>
              <c:strCache>
                <c:ptCount val="1"/>
                <c:pt idx="0">
                  <c:v>Oligodendroctye Precursor Cells</c:v>
                </c:pt>
              </c:strCache>
            </c:strRef>
          </c:tx>
          <c:spPr>
            <a:solidFill>
              <a:schemeClr val="accent5"/>
            </a:solidFill>
            <a:ln>
              <a:noFill/>
            </a:ln>
            <a:effectLst/>
          </c:spPr>
          <c:invertIfNegative val="0"/>
          <c:cat>
            <c:strRef>
              <c:f>'Neuron 1.3m'!$F$1:$G$1</c:f>
              <c:strCache>
                <c:ptCount val="2"/>
                <c:pt idx="0">
                  <c:v>DeSCI</c:v>
                </c:pt>
                <c:pt idx="1">
                  <c:v>scScope</c:v>
                </c:pt>
              </c:strCache>
            </c:strRef>
          </c:cat>
          <c:val>
            <c:numRef>
              <c:f>'Neuron 1.3m'!$F$6:$G$6</c:f>
              <c:numCache>
                <c:formatCode>General</c:formatCode>
                <c:ptCount val="2"/>
                <c:pt idx="0">
                  <c:v>47156</c:v>
                </c:pt>
                <c:pt idx="1">
                  <c:v>10346</c:v>
                </c:pt>
              </c:numCache>
            </c:numRef>
          </c:val>
          <c:extLst>
            <c:ext xmlns:c16="http://schemas.microsoft.com/office/drawing/2014/chart" uri="{C3380CC4-5D6E-409C-BE32-E72D297353CC}">
              <c16:uniqueId val="{00000004-B832-4A9D-861C-6DABBBB31642}"/>
            </c:ext>
          </c:extLst>
        </c:ser>
        <c:ser>
          <c:idx val="5"/>
          <c:order val="5"/>
          <c:tx>
            <c:strRef>
              <c:f>'Neuron 1.3m'!$E$7</c:f>
              <c:strCache>
                <c:ptCount val="1"/>
                <c:pt idx="0">
                  <c:v>Astrocyte - Gfap</c:v>
                </c:pt>
              </c:strCache>
            </c:strRef>
          </c:tx>
          <c:spPr>
            <a:solidFill>
              <a:schemeClr val="accent6"/>
            </a:solidFill>
            <a:ln>
              <a:noFill/>
            </a:ln>
            <a:effectLst/>
          </c:spPr>
          <c:invertIfNegative val="0"/>
          <c:cat>
            <c:strRef>
              <c:f>'Neuron 1.3m'!$F$1:$G$1</c:f>
              <c:strCache>
                <c:ptCount val="2"/>
                <c:pt idx="0">
                  <c:v>DeSCI</c:v>
                </c:pt>
                <c:pt idx="1">
                  <c:v>scScope</c:v>
                </c:pt>
              </c:strCache>
            </c:strRef>
          </c:cat>
          <c:val>
            <c:numRef>
              <c:f>'Neuron 1.3m'!$F$7:$G$7</c:f>
              <c:numCache>
                <c:formatCode>General</c:formatCode>
                <c:ptCount val="2"/>
                <c:pt idx="0">
                  <c:v>99682</c:v>
                </c:pt>
                <c:pt idx="1">
                  <c:v>17056</c:v>
                </c:pt>
              </c:numCache>
            </c:numRef>
          </c:val>
          <c:extLst>
            <c:ext xmlns:c16="http://schemas.microsoft.com/office/drawing/2014/chart" uri="{C3380CC4-5D6E-409C-BE32-E72D297353CC}">
              <c16:uniqueId val="{00000005-B832-4A9D-861C-6DABBBB31642}"/>
            </c:ext>
          </c:extLst>
        </c:ser>
        <c:dLbls>
          <c:showLegendKey val="0"/>
          <c:showVal val="0"/>
          <c:showCatName val="0"/>
          <c:showSerName val="0"/>
          <c:showPercent val="0"/>
          <c:showBubbleSize val="0"/>
        </c:dLbls>
        <c:gapWidth val="150"/>
        <c:overlap val="100"/>
        <c:axId val="1966481088"/>
        <c:axId val="1966479840"/>
      </c:barChart>
      <c:catAx>
        <c:axId val="196648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mn-cs"/>
              </a:defRPr>
            </a:pPr>
            <a:endParaRPr lang="zh-CN"/>
          </a:p>
        </c:txPr>
        <c:crossAx val="1966479840"/>
        <c:crosses val="autoZero"/>
        <c:auto val="1"/>
        <c:lblAlgn val="ctr"/>
        <c:lblOffset val="100"/>
        <c:noMultiLvlLbl val="0"/>
      </c:catAx>
      <c:valAx>
        <c:axId val="196647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mn-cs"/>
              </a:defRPr>
            </a:pPr>
            <a:endParaRPr lang="zh-CN"/>
          </a:p>
        </c:txPr>
        <c:crossAx val="1966481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latin typeface="Arial" panose="020B0604020202020204" pitchFamily="34" charset="0"/>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Running</a:t>
            </a:r>
            <a:r>
              <a:rPr lang="en-US" altLang="zh-CN" baseline="0"/>
              <a:t> Time (10000 genes)</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'1.3m running performance test_p'!$A$32</c:f>
              <c:strCache>
                <c:ptCount val="1"/>
                <c:pt idx="0">
                  <c:v>DeSCI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'1.3m running performance test_p'!$B$31:$F$31</c:f>
              <c:strCache>
                <c:ptCount val="5"/>
                <c:pt idx="0">
                  <c:v>10000</c:v>
                </c:pt>
                <c:pt idx="1">
                  <c:v>50000</c:v>
                </c:pt>
                <c:pt idx="2">
                  <c:v>100000</c:v>
                </c:pt>
                <c:pt idx="3">
                  <c:v>500000</c:v>
                </c:pt>
                <c:pt idx="4">
                  <c:v>ALL</c:v>
                </c:pt>
              </c:strCache>
            </c:strRef>
          </c:cat>
          <c:val>
            <c:numRef>
              <c:f>'1.3m running performance test_p'!$B$32:$F$32</c:f>
              <c:numCache>
                <c:formatCode>0.00_);[Red]\(0.00\)</c:formatCode>
                <c:ptCount val="5"/>
              </c:numCache>
            </c:numRef>
          </c:val>
          <c:smooth val="0"/>
          <c:extLst>
            <c:ext xmlns:c16="http://schemas.microsoft.com/office/drawing/2014/chart" uri="{C3380CC4-5D6E-409C-BE32-E72D297353CC}">
              <c16:uniqueId val="{00000000-5DE0-4E96-A528-3DAD6A3248CF}"/>
            </c:ext>
          </c:extLst>
        </c:ser>
        <c:ser>
          <c:idx val="1"/>
          <c:order val="1"/>
          <c:tx>
            <c:strRef>
              <c:f>'1.3m running performance test_p'!$A$33</c:f>
              <c:strCache>
                <c:ptCount val="1"/>
                <c:pt idx="0">
                  <c:v>DCA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'1.3m running performance test_p'!$B$31:$F$31</c:f>
              <c:strCache>
                <c:ptCount val="5"/>
                <c:pt idx="0">
                  <c:v>10000</c:v>
                </c:pt>
                <c:pt idx="1">
                  <c:v>50000</c:v>
                </c:pt>
                <c:pt idx="2">
                  <c:v>100000</c:v>
                </c:pt>
                <c:pt idx="3">
                  <c:v>500000</c:v>
                </c:pt>
                <c:pt idx="4">
                  <c:v>ALL</c:v>
                </c:pt>
              </c:strCache>
            </c:strRef>
          </c:cat>
          <c:val>
            <c:numRef>
              <c:f>'1.3m running performance test_p'!$B$33:$F$33</c:f>
              <c:numCache>
                <c:formatCode>0.00_);[Red]\(0.00\)</c:formatCode>
                <c:ptCount val="5"/>
                <c:pt idx="0">
                  <c:v>5.6269440580627182E-2</c:v>
                </c:pt>
                <c:pt idx="1">
                  <c:v>0.40125695859555155</c:v>
                </c:pt>
                <c:pt idx="2">
                  <c:v>0.73906663894287128</c:v>
                </c:pt>
                <c:pt idx="3">
                  <c:v>1.9550286425962045</c:v>
                </c:pt>
              </c:numCache>
            </c:numRef>
          </c:val>
          <c:smooth val="0"/>
          <c:extLst>
            <c:ext xmlns:c16="http://schemas.microsoft.com/office/drawing/2014/chart" uri="{C3380CC4-5D6E-409C-BE32-E72D297353CC}">
              <c16:uniqueId val="{00000001-5DE0-4E96-A528-3DAD6A3248CF}"/>
            </c:ext>
          </c:extLst>
        </c:ser>
        <c:ser>
          <c:idx val="2"/>
          <c:order val="2"/>
          <c:tx>
            <c:strRef>
              <c:f>'1.3m running performance test_p'!$A$34</c:f>
              <c:strCache>
                <c:ptCount val="1"/>
                <c:pt idx="0">
                  <c:v>scScope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'1.3m running performance test_p'!$B$31:$F$31</c:f>
              <c:strCache>
                <c:ptCount val="5"/>
                <c:pt idx="0">
                  <c:v>10000</c:v>
                </c:pt>
                <c:pt idx="1">
                  <c:v>50000</c:v>
                </c:pt>
                <c:pt idx="2">
                  <c:v>100000</c:v>
                </c:pt>
                <c:pt idx="3">
                  <c:v>500000</c:v>
                </c:pt>
                <c:pt idx="4">
                  <c:v>ALL</c:v>
                </c:pt>
              </c:strCache>
            </c:strRef>
          </c:cat>
          <c:val>
            <c:numRef>
              <c:f>'1.3m running performance test_p'!$B$34:$F$34</c:f>
              <c:numCache>
                <c:formatCode>0.00_);[Red]\(0.00\)</c:formatCode>
                <c:ptCount val="5"/>
                <c:pt idx="0">
                  <c:v>2.4736447549047351E-2</c:v>
                </c:pt>
                <c:pt idx="1">
                  <c:v>0.11143055176598009</c:v>
                </c:pt>
                <c:pt idx="2">
                  <c:v>0.20712548980051562</c:v>
                </c:pt>
              </c:numCache>
            </c:numRef>
          </c:val>
          <c:smooth val="0"/>
          <c:extLst>
            <c:ext xmlns:c16="http://schemas.microsoft.com/office/drawing/2014/chart" uri="{C3380CC4-5D6E-409C-BE32-E72D297353CC}">
              <c16:uniqueId val="{00000002-5DE0-4E96-A528-3DAD6A3248CF}"/>
            </c:ext>
          </c:extLst>
        </c:ser>
        <c:ser>
          <c:idx val="3"/>
          <c:order val="3"/>
          <c:tx>
            <c:strRef>
              <c:f>'1.3m running performance test_p'!$A$35</c:f>
              <c:strCache>
                <c:ptCount val="1"/>
                <c:pt idx="0">
                  <c:v>scVI</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'1.3m running performance test_p'!$B$31:$F$31</c:f>
              <c:strCache>
                <c:ptCount val="5"/>
                <c:pt idx="0">
                  <c:v>10000</c:v>
                </c:pt>
                <c:pt idx="1">
                  <c:v>50000</c:v>
                </c:pt>
                <c:pt idx="2">
                  <c:v>100000</c:v>
                </c:pt>
                <c:pt idx="3">
                  <c:v>500000</c:v>
                </c:pt>
                <c:pt idx="4">
                  <c:v>ALL</c:v>
                </c:pt>
              </c:strCache>
            </c:strRef>
          </c:cat>
          <c:val>
            <c:numRef>
              <c:f>'1.3m running performance test_p'!$B$35:$F$35</c:f>
              <c:numCache>
                <c:formatCode>0.00_);[Red]\(0.00\)</c:formatCode>
                <c:ptCount val="5"/>
                <c:pt idx="0">
                  <c:v>2.8819685087961299E-2</c:v>
                </c:pt>
                <c:pt idx="1">
                  <c:v>0.12403302715398076</c:v>
                </c:pt>
                <c:pt idx="2">
                  <c:v>0.21689864744602921</c:v>
                </c:pt>
                <c:pt idx="3">
                  <c:v>0.65724177527321082</c:v>
                </c:pt>
              </c:numCache>
            </c:numRef>
          </c:val>
          <c:smooth val="0"/>
          <c:extLst>
            <c:ext xmlns:c16="http://schemas.microsoft.com/office/drawing/2014/chart" uri="{C3380CC4-5D6E-409C-BE32-E72D297353CC}">
              <c16:uniqueId val="{00000003-5DE0-4E96-A528-3DAD6A3248CF}"/>
            </c:ext>
          </c:extLst>
        </c:ser>
        <c:ser>
          <c:idx val="4"/>
          <c:order val="4"/>
          <c:tx>
            <c:strRef>
              <c:f>'1.3m running performance test_p'!$A$36</c:f>
              <c:strCache>
                <c:ptCount val="1"/>
                <c:pt idx="0">
                  <c:v>SAVER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'1.3m running performance test_p'!$B$31:$F$31</c:f>
              <c:strCache>
                <c:ptCount val="5"/>
                <c:pt idx="0">
                  <c:v>10000</c:v>
                </c:pt>
                <c:pt idx="1">
                  <c:v>50000</c:v>
                </c:pt>
                <c:pt idx="2">
                  <c:v>100000</c:v>
                </c:pt>
                <c:pt idx="3">
                  <c:v>500000</c:v>
                </c:pt>
                <c:pt idx="4">
                  <c:v>ALL</c:v>
                </c:pt>
              </c:strCache>
            </c:strRef>
          </c:cat>
          <c:val>
            <c:numRef>
              <c:f>'1.3m running performance test_p'!$B$36:$F$36</c:f>
              <c:numCache>
                <c:formatCode>0.00_);[Red]\(0.00\)</c:formatCode>
                <c:ptCount val="5"/>
                <c:pt idx="0">
                  <c:v>0.24262422952975243</c:v>
                </c:pt>
                <c:pt idx="1">
                  <c:v>0.79564835500682851</c:v>
                </c:pt>
              </c:numCache>
            </c:numRef>
          </c:val>
          <c:smooth val="0"/>
          <c:extLst>
            <c:ext xmlns:c16="http://schemas.microsoft.com/office/drawing/2014/chart" uri="{C3380CC4-5D6E-409C-BE32-E72D297353CC}">
              <c16:uniqueId val="{00000004-5DE0-4E96-A528-3DAD6A3248CF}"/>
            </c:ext>
          </c:extLst>
        </c:ser>
        <c:ser>
          <c:idx val="5"/>
          <c:order val="5"/>
          <c:tx>
            <c:strRef>
              <c:f>'1.3m running performance test_p'!$A$37</c:f>
              <c:strCache>
                <c:ptCount val="1"/>
                <c:pt idx="0">
                  <c:v>MAGIC</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'1.3m running performance test_p'!$B$31:$F$31</c:f>
              <c:strCache>
                <c:ptCount val="5"/>
                <c:pt idx="0">
                  <c:v>10000</c:v>
                </c:pt>
                <c:pt idx="1">
                  <c:v>50000</c:v>
                </c:pt>
                <c:pt idx="2">
                  <c:v>100000</c:v>
                </c:pt>
                <c:pt idx="3">
                  <c:v>500000</c:v>
                </c:pt>
                <c:pt idx="4">
                  <c:v>ALL</c:v>
                </c:pt>
              </c:strCache>
            </c:strRef>
          </c:cat>
          <c:val>
            <c:numRef>
              <c:f>'1.3m running performance test_p'!$B$37:$F$37</c:f>
              <c:numCache>
                <c:formatCode>0.00_);[Red]\(0.00\)</c:formatCode>
                <c:ptCount val="5"/>
                <c:pt idx="0">
                  <c:v>5.0374421225678001E-3</c:v>
                </c:pt>
                <c:pt idx="1">
                  <c:v>7.4735203894700647E-2</c:v>
                </c:pt>
                <c:pt idx="2">
                  <c:v>0.26599637049507918</c:v>
                </c:pt>
              </c:numCache>
            </c:numRef>
          </c:val>
          <c:smooth val="0"/>
          <c:extLst>
            <c:ext xmlns:c16="http://schemas.microsoft.com/office/drawing/2014/chart" uri="{C3380CC4-5D6E-409C-BE32-E72D297353CC}">
              <c16:uniqueId val="{00000005-5DE0-4E96-A528-3DAD6A3248CF}"/>
            </c:ext>
          </c:extLst>
        </c:ser>
        <c:dLbls>
          <c:showLegendKey val="0"/>
          <c:showVal val="0"/>
          <c:showCatName val="0"/>
          <c:showSerName val="0"/>
          <c:showPercent val="0"/>
          <c:showBubbleSize val="0"/>
        </c:dLbls>
        <c:marker val="1"/>
        <c:smooth val="0"/>
        <c:axId val="1669506464"/>
        <c:axId val="1669501472"/>
      </c:lineChart>
      <c:catAx>
        <c:axId val="166950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Cell Number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69501472"/>
        <c:crosses val="autoZero"/>
        <c:auto val="1"/>
        <c:lblAlgn val="ctr"/>
        <c:lblOffset val="100"/>
        <c:noMultiLvlLbl val="0"/>
      </c:catAx>
      <c:valAx>
        <c:axId val="166950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Lg(CPU/GPU</a:t>
                </a:r>
                <a:r>
                  <a:rPr lang="en-US" altLang="zh-CN" baseline="0"/>
                  <a:t> hour)</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6950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Running Time (1000 genes)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'1.3m running performance test_p'!$A$71</c:f>
              <c:strCache>
                <c:ptCount val="1"/>
                <c:pt idx="0">
                  <c:v>DeSCI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'1.3m running performance test_p'!$B$70:$F$70</c:f>
              <c:strCache>
                <c:ptCount val="5"/>
                <c:pt idx="0">
                  <c:v>10000</c:v>
                </c:pt>
                <c:pt idx="1">
                  <c:v>50000</c:v>
                </c:pt>
                <c:pt idx="2">
                  <c:v>100000</c:v>
                </c:pt>
                <c:pt idx="3">
                  <c:v>500000</c:v>
                </c:pt>
                <c:pt idx="4">
                  <c:v>ALL</c:v>
                </c:pt>
              </c:strCache>
            </c:strRef>
          </c:cat>
          <c:val>
            <c:numRef>
              <c:f>'1.3m running performance test_p'!$B$71:$F$71</c:f>
              <c:numCache>
                <c:formatCode>0.00_);[Red]\(0.00\)</c:formatCode>
                <c:ptCount val="5"/>
              </c:numCache>
            </c:numRef>
          </c:val>
          <c:smooth val="0"/>
          <c:extLst>
            <c:ext xmlns:c16="http://schemas.microsoft.com/office/drawing/2014/chart" uri="{C3380CC4-5D6E-409C-BE32-E72D297353CC}">
              <c16:uniqueId val="{00000000-5DE0-4E96-A528-3DAD6A3248CF}"/>
            </c:ext>
          </c:extLst>
        </c:ser>
        <c:ser>
          <c:idx val="1"/>
          <c:order val="1"/>
          <c:tx>
            <c:strRef>
              <c:f>'1.3m running performance test_p'!$A$72</c:f>
              <c:strCache>
                <c:ptCount val="1"/>
                <c:pt idx="0">
                  <c:v>DCA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'1.3m running performance test_p'!$B$70:$F$70</c:f>
              <c:strCache>
                <c:ptCount val="5"/>
                <c:pt idx="0">
                  <c:v>10000</c:v>
                </c:pt>
                <c:pt idx="1">
                  <c:v>50000</c:v>
                </c:pt>
                <c:pt idx="2">
                  <c:v>100000</c:v>
                </c:pt>
                <c:pt idx="3">
                  <c:v>500000</c:v>
                </c:pt>
                <c:pt idx="4">
                  <c:v>ALL</c:v>
                </c:pt>
              </c:strCache>
            </c:strRef>
          </c:cat>
          <c:val>
            <c:numRef>
              <c:f>'1.3m running performance test_p'!$B$72:$F$72</c:f>
              <c:numCache>
                <c:formatCode>0.00_);[Red]\(0.00\)</c:formatCode>
                <c:ptCount val="5"/>
                <c:pt idx="0">
                  <c:v>4.0404528914158945E-2</c:v>
                </c:pt>
                <c:pt idx="1">
                  <c:v>8.536986452870024E-2</c:v>
                </c:pt>
                <c:pt idx="2">
                  <c:v>0.18970861322002236</c:v>
                </c:pt>
                <c:pt idx="3">
                  <c:v>0.23999424483814211</c:v>
                </c:pt>
                <c:pt idx="4">
                  <c:v>0.45336084989112119</c:v>
                </c:pt>
              </c:numCache>
            </c:numRef>
          </c:val>
          <c:smooth val="0"/>
          <c:extLst>
            <c:ext xmlns:c16="http://schemas.microsoft.com/office/drawing/2014/chart" uri="{C3380CC4-5D6E-409C-BE32-E72D297353CC}">
              <c16:uniqueId val="{00000001-5DE0-4E96-A528-3DAD6A3248CF}"/>
            </c:ext>
          </c:extLst>
        </c:ser>
        <c:ser>
          <c:idx val="2"/>
          <c:order val="2"/>
          <c:tx>
            <c:strRef>
              <c:f>'1.3m running performance test_p'!$A$73</c:f>
              <c:strCache>
                <c:ptCount val="1"/>
                <c:pt idx="0">
                  <c:v>scScope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'1.3m running performance test_p'!$B$70:$F$70</c:f>
              <c:strCache>
                <c:ptCount val="5"/>
                <c:pt idx="0">
                  <c:v>10000</c:v>
                </c:pt>
                <c:pt idx="1">
                  <c:v>50000</c:v>
                </c:pt>
                <c:pt idx="2">
                  <c:v>100000</c:v>
                </c:pt>
                <c:pt idx="3">
                  <c:v>500000</c:v>
                </c:pt>
                <c:pt idx="4">
                  <c:v>ALL</c:v>
                </c:pt>
              </c:strCache>
            </c:strRef>
          </c:cat>
          <c:val>
            <c:numRef>
              <c:f>'1.3m running performance test_p'!$B$73:$F$73</c:f>
              <c:numCache>
                <c:formatCode>0.00_);[Red]\(0.00\)</c:formatCode>
                <c:ptCount val="5"/>
                <c:pt idx="0">
                  <c:v>1.1429463190828843E-2</c:v>
                </c:pt>
                <c:pt idx="1">
                  <c:v>4.2597403795239804E-2</c:v>
                </c:pt>
                <c:pt idx="2">
                  <c:v>7.666068357858058E-2</c:v>
                </c:pt>
                <c:pt idx="3">
                  <c:v>0.29544490859007366</c:v>
                </c:pt>
                <c:pt idx="4">
                  <c:v>0.47401378902081359</c:v>
                </c:pt>
              </c:numCache>
            </c:numRef>
          </c:val>
          <c:smooth val="0"/>
          <c:extLst>
            <c:ext xmlns:c16="http://schemas.microsoft.com/office/drawing/2014/chart" uri="{C3380CC4-5D6E-409C-BE32-E72D297353CC}">
              <c16:uniqueId val="{00000002-5DE0-4E96-A528-3DAD6A3248CF}"/>
            </c:ext>
          </c:extLst>
        </c:ser>
        <c:ser>
          <c:idx val="3"/>
          <c:order val="3"/>
          <c:tx>
            <c:strRef>
              <c:f>'1.3m running performance test_p'!$A$74</c:f>
              <c:strCache>
                <c:ptCount val="1"/>
                <c:pt idx="0">
                  <c:v>scVI</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'1.3m running performance test_p'!$B$70:$F$70</c:f>
              <c:strCache>
                <c:ptCount val="5"/>
                <c:pt idx="0">
                  <c:v>10000</c:v>
                </c:pt>
                <c:pt idx="1">
                  <c:v>50000</c:v>
                </c:pt>
                <c:pt idx="2">
                  <c:v>100000</c:v>
                </c:pt>
                <c:pt idx="3">
                  <c:v>500000</c:v>
                </c:pt>
                <c:pt idx="4">
                  <c:v>ALL</c:v>
                </c:pt>
              </c:strCache>
            </c:strRef>
          </c:cat>
          <c:val>
            <c:numRef>
              <c:f>'1.3m running performance test_p'!$B$74:$F$74</c:f>
              <c:numCache>
                <c:formatCode>0.00_);[Red]\(0.00\)</c:formatCode>
                <c:ptCount val="5"/>
                <c:pt idx="0">
                  <c:v>2.915822693635324E-2</c:v>
                </c:pt>
                <c:pt idx="1">
                  <c:v>9.526624584857335E-2</c:v>
                </c:pt>
                <c:pt idx="2">
                  <c:v>0.17496384508284615</c:v>
                </c:pt>
                <c:pt idx="3">
                  <c:v>0.54626842852191226</c:v>
                </c:pt>
                <c:pt idx="4">
                  <c:v>0.8651204455246928</c:v>
                </c:pt>
              </c:numCache>
            </c:numRef>
          </c:val>
          <c:smooth val="0"/>
          <c:extLst>
            <c:ext xmlns:c16="http://schemas.microsoft.com/office/drawing/2014/chart" uri="{C3380CC4-5D6E-409C-BE32-E72D297353CC}">
              <c16:uniqueId val="{00000003-5DE0-4E96-A528-3DAD6A3248CF}"/>
            </c:ext>
          </c:extLst>
        </c:ser>
        <c:ser>
          <c:idx val="4"/>
          <c:order val="4"/>
          <c:tx>
            <c:strRef>
              <c:f>'1.3m running performance test_p'!$A$75</c:f>
              <c:strCache>
                <c:ptCount val="1"/>
                <c:pt idx="0">
                  <c:v>SAVER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'1.3m running performance test_p'!$B$70:$F$70</c:f>
              <c:strCache>
                <c:ptCount val="5"/>
                <c:pt idx="0">
                  <c:v>10000</c:v>
                </c:pt>
                <c:pt idx="1">
                  <c:v>50000</c:v>
                </c:pt>
                <c:pt idx="2">
                  <c:v>100000</c:v>
                </c:pt>
                <c:pt idx="3">
                  <c:v>500000</c:v>
                </c:pt>
                <c:pt idx="4">
                  <c:v>ALL</c:v>
                </c:pt>
              </c:strCache>
            </c:strRef>
          </c:cat>
          <c:val>
            <c:numRef>
              <c:f>'1.3m running performance test_p'!$B$75:$F$75</c:f>
              <c:numCache>
                <c:formatCode>0.00_);[Red]\(0.00\)</c:formatCode>
                <c:ptCount val="5"/>
                <c:pt idx="0">
                  <c:v>1.5766740282604665</c:v>
                </c:pt>
                <c:pt idx="1">
                  <c:v>2.1039555265080008</c:v>
                </c:pt>
                <c:pt idx="2">
                  <c:v>2.2392716934037709</c:v>
                </c:pt>
              </c:numCache>
            </c:numRef>
          </c:val>
          <c:smooth val="0"/>
          <c:extLst>
            <c:ext xmlns:c16="http://schemas.microsoft.com/office/drawing/2014/chart" uri="{C3380CC4-5D6E-409C-BE32-E72D297353CC}">
              <c16:uniqueId val="{00000004-5DE0-4E96-A528-3DAD6A3248CF}"/>
            </c:ext>
          </c:extLst>
        </c:ser>
        <c:ser>
          <c:idx val="5"/>
          <c:order val="5"/>
          <c:tx>
            <c:strRef>
              <c:f>'1.3m running performance test_p'!$A$76</c:f>
              <c:strCache>
                <c:ptCount val="1"/>
                <c:pt idx="0">
                  <c:v>MAGIC</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'1.3m running performance test_p'!$B$70:$F$70</c:f>
              <c:strCache>
                <c:ptCount val="5"/>
                <c:pt idx="0">
                  <c:v>10000</c:v>
                </c:pt>
                <c:pt idx="1">
                  <c:v>50000</c:v>
                </c:pt>
                <c:pt idx="2">
                  <c:v>100000</c:v>
                </c:pt>
                <c:pt idx="3">
                  <c:v>500000</c:v>
                </c:pt>
                <c:pt idx="4">
                  <c:v>ALL</c:v>
                </c:pt>
              </c:strCache>
            </c:strRef>
          </c:cat>
          <c:val>
            <c:numRef>
              <c:f>'1.3m running performance test_p'!$B$76:$F$76</c:f>
              <c:numCache>
                <c:formatCode>0.00_);[Red]\(0.00\)</c:formatCode>
                <c:ptCount val="5"/>
                <c:pt idx="0">
                  <c:v>4.560195870213707E-3</c:v>
                </c:pt>
                <c:pt idx="1">
                  <c:v>8.3681747274301235E-2</c:v>
                </c:pt>
                <c:pt idx="2">
                  <c:v>0.29964044304454951</c:v>
                </c:pt>
                <c:pt idx="3">
                  <c:v>1.4386345771283107</c:v>
                </c:pt>
              </c:numCache>
            </c:numRef>
          </c:val>
          <c:smooth val="0"/>
          <c:extLst>
            <c:ext xmlns:c16="http://schemas.microsoft.com/office/drawing/2014/chart" uri="{C3380CC4-5D6E-409C-BE32-E72D297353CC}">
              <c16:uniqueId val="{0000000B-8F34-4B76-B736-ABBEF3DB1976}"/>
            </c:ext>
          </c:extLst>
        </c:ser>
        <c:dLbls>
          <c:showLegendKey val="0"/>
          <c:showVal val="0"/>
          <c:showCatName val="0"/>
          <c:showSerName val="0"/>
          <c:showPercent val="0"/>
          <c:showBubbleSize val="0"/>
        </c:dLbls>
        <c:marker val="1"/>
        <c:smooth val="0"/>
        <c:axId val="1669506464"/>
        <c:axId val="1669501472"/>
      </c:lineChart>
      <c:catAx>
        <c:axId val="166950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Cell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69501472"/>
        <c:crosses val="autoZero"/>
        <c:auto val="1"/>
        <c:lblAlgn val="ctr"/>
        <c:lblOffset val="100"/>
        <c:noMultiLvlLbl val="0"/>
      </c:catAx>
      <c:valAx>
        <c:axId val="166950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Lg(CPU/GPU hour)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6950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Peak</a:t>
            </a:r>
            <a:r>
              <a:rPr lang="en-US" altLang="zh-CN" baseline="0"/>
              <a:t> Memory (10000 genes)</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'1.3m running performance test_p'!$I$31</c:f>
              <c:strCache>
                <c:ptCount val="1"/>
                <c:pt idx="0">
                  <c:v>DeSCI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'1.3m running performance test_p'!$J$30:$N$30</c:f>
              <c:strCache>
                <c:ptCount val="5"/>
                <c:pt idx="0">
                  <c:v>10000</c:v>
                </c:pt>
                <c:pt idx="1">
                  <c:v>50000</c:v>
                </c:pt>
                <c:pt idx="2">
                  <c:v>100000</c:v>
                </c:pt>
                <c:pt idx="3">
                  <c:v>500000</c:v>
                </c:pt>
                <c:pt idx="4">
                  <c:v>ALL</c:v>
                </c:pt>
              </c:strCache>
            </c:strRef>
          </c:cat>
          <c:val>
            <c:numRef>
              <c:f>'1.3m running performance test_p'!$J$31:$N$31</c:f>
              <c:numCache>
                <c:formatCode>0.00_);[Red]\(0.00\)</c:formatCode>
                <c:ptCount val="5"/>
              </c:numCache>
            </c:numRef>
          </c:val>
          <c:smooth val="0"/>
          <c:extLst>
            <c:ext xmlns:c16="http://schemas.microsoft.com/office/drawing/2014/chart" uri="{C3380CC4-5D6E-409C-BE32-E72D297353CC}">
              <c16:uniqueId val="{00000000-5DE0-4E96-A528-3DAD6A3248CF}"/>
            </c:ext>
          </c:extLst>
        </c:ser>
        <c:ser>
          <c:idx val="1"/>
          <c:order val="1"/>
          <c:tx>
            <c:strRef>
              <c:f>'1.3m running performance test_p'!$I$32</c:f>
              <c:strCache>
                <c:ptCount val="1"/>
                <c:pt idx="0">
                  <c:v>DCA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'1.3m running performance test_p'!$J$30:$N$30</c:f>
              <c:strCache>
                <c:ptCount val="5"/>
                <c:pt idx="0">
                  <c:v>10000</c:v>
                </c:pt>
                <c:pt idx="1">
                  <c:v>50000</c:v>
                </c:pt>
                <c:pt idx="2">
                  <c:v>100000</c:v>
                </c:pt>
                <c:pt idx="3">
                  <c:v>500000</c:v>
                </c:pt>
                <c:pt idx="4">
                  <c:v>ALL</c:v>
                </c:pt>
              </c:strCache>
            </c:strRef>
          </c:cat>
          <c:val>
            <c:numRef>
              <c:f>'1.3m running performance test_p'!$J$32:$N$32</c:f>
              <c:numCache>
                <c:formatCode>0.00_);[Red]\(0.00\)</c:formatCode>
                <c:ptCount val="5"/>
                <c:pt idx="0">
                  <c:v>50.878</c:v>
                </c:pt>
                <c:pt idx="1">
                  <c:v>65.355999999999995</c:v>
                </c:pt>
                <c:pt idx="2">
                  <c:v>83.048000000000002</c:v>
                </c:pt>
                <c:pt idx="3">
                  <c:v>201.96</c:v>
                </c:pt>
              </c:numCache>
            </c:numRef>
          </c:val>
          <c:smooth val="0"/>
          <c:extLst>
            <c:ext xmlns:c16="http://schemas.microsoft.com/office/drawing/2014/chart" uri="{C3380CC4-5D6E-409C-BE32-E72D297353CC}">
              <c16:uniqueId val="{00000001-5DE0-4E96-A528-3DAD6A3248CF}"/>
            </c:ext>
          </c:extLst>
        </c:ser>
        <c:ser>
          <c:idx val="2"/>
          <c:order val="2"/>
          <c:tx>
            <c:strRef>
              <c:f>'1.3m running performance test_p'!$I$33</c:f>
              <c:strCache>
                <c:ptCount val="1"/>
                <c:pt idx="0">
                  <c:v>scScope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'1.3m running performance test_p'!$J$30:$N$30</c:f>
              <c:strCache>
                <c:ptCount val="5"/>
                <c:pt idx="0">
                  <c:v>10000</c:v>
                </c:pt>
                <c:pt idx="1">
                  <c:v>50000</c:v>
                </c:pt>
                <c:pt idx="2">
                  <c:v>100000</c:v>
                </c:pt>
                <c:pt idx="3">
                  <c:v>500000</c:v>
                </c:pt>
                <c:pt idx="4">
                  <c:v>ALL</c:v>
                </c:pt>
              </c:strCache>
            </c:strRef>
          </c:cat>
          <c:val>
            <c:numRef>
              <c:f>'1.3m running performance test_p'!$J$33:$N$33</c:f>
              <c:numCache>
                <c:formatCode>0.00_);[Red]\(0.00\)</c:formatCode>
                <c:ptCount val="5"/>
                <c:pt idx="0">
                  <c:v>18.280999999999999</c:v>
                </c:pt>
                <c:pt idx="1">
                  <c:v>29.251000000000001</c:v>
                </c:pt>
                <c:pt idx="2">
                  <c:v>42.851999999999997</c:v>
                </c:pt>
              </c:numCache>
            </c:numRef>
          </c:val>
          <c:smooth val="0"/>
          <c:extLst>
            <c:ext xmlns:c16="http://schemas.microsoft.com/office/drawing/2014/chart" uri="{C3380CC4-5D6E-409C-BE32-E72D297353CC}">
              <c16:uniqueId val="{00000002-5DE0-4E96-A528-3DAD6A3248CF}"/>
            </c:ext>
          </c:extLst>
        </c:ser>
        <c:ser>
          <c:idx val="3"/>
          <c:order val="3"/>
          <c:tx>
            <c:strRef>
              <c:f>'1.3m running performance test_p'!$I$34</c:f>
              <c:strCache>
                <c:ptCount val="1"/>
                <c:pt idx="0">
                  <c:v>scVI</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'1.3m running performance test_p'!$J$30:$N$30</c:f>
              <c:strCache>
                <c:ptCount val="5"/>
                <c:pt idx="0">
                  <c:v>10000</c:v>
                </c:pt>
                <c:pt idx="1">
                  <c:v>50000</c:v>
                </c:pt>
                <c:pt idx="2">
                  <c:v>100000</c:v>
                </c:pt>
                <c:pt idx="3">
                  <c:v>500000</c:v>
                </c:pt>
                <c:pt idx="4">
                  <c:v>ALL</c:v>
                </c:pt>
              </c:strCache>
            </c:strRef>
          </c:cat>
          <c:val>
            <c:numRef>
              <c:f>'1.3m running performance test_p'!$J$34:$N$34</c:f>
              <c:numCache>
                <c:formatCode>0.00_);[Red]\(0.00\)</c:formatCode>
                <c:ptCount val="5"/>
                <c:pt idx="0">
                  <c:v>13.532</c:v>
                </c:pt>
                <c:pt idx="1">
                  <c:v>19.16</c:v>
                </c:pt>
                <c:pt idx="2">
                  <c:v>26.789000000000001</c:v>
                </c:pt>
                <c:pt idx="3">
                  <c:v>126.02500000000001</c:v>
                </c:pt>
              </c:numCache>
            </c:numRef>
          </c:val>
          <c:smooth val="0"/>
          <c:extLst>
            <c:ext xmlns:c16="http://schemas.microsoft.com/office/drawing/2014/chart" uri="{C3380CC4-5D6E-409C-BE32-E72D297353CC}">
              <c16:uniqueId val="{00000003-5DE0-4E96-A528-3DAD6A3248CF}"/>
            </c:ext>
          </c:extLst>
        </c:ser>
        <c:ser>
          <c:idx val="4"/>
          <c:order val="4"/>
          <c:tx>
            <c:strRef>
              <c:f>'1.3m running performance test_p'!$I$35</c:f>
              <c:strCache>
                <c:ptCount val="1"/>
                <c:pt idx="0">
                  <c:v>SAVER (16 cores)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'1.3m running performance test_p'!$J$30:$N$30</c:f>
              <c:strCache>
                <c:ptCount val="5"/>
                <c:pt idx="0">
                  <c:v>10000</c:v>
                </c:pt>
                <c:pt idx="1">
                  <c:v>50000</c:v>
                </c:pt>
                <c:pt idx="2">
                  <c:v>100000</c:v>
                </c:pt>
                <c:pt idx="3">
                  <c:v>500000</c:v>
                </c:pt>
                <c:pt idx="4">
                  <c:v>ALL</c:v>
                </c:pt>
              </c:strCache>
            </c:strRef>
          </c:cat>
          <c:val>
            <c:numRef>
              <c:f>'1.3m running performance test_p'!$J$35:$N$35</c:f>
              <c:numCache>
                <c:formatCode>0.00_);[Red]\(0.00\)</c:formatCode>
                <c:ptCount val="5"/>
                <c:pt idx="0">
                  <c:v>38.790999999999997</c:v>
                </c:pt>
                <c:pt idx="1">
                  <c:v>162.49</c:v>
                </c:pt>
              </c:numCache>
            </c:numRef>
          </c:val>
          <c:smooth val="0"/>
          <c:extLst>
            <c:ext xmlns:c16="http://schemas.microsoft.com/office/drawing/2014/chart" uri="{C3380CC4-5D6E-409C-BE32-E72D297353CC}">
              <c16:uniqueId val="{00000004-5DE0-4E96-A528-3DAD6A3248CF}"/>
            </c:ext>
          </c:extLst>
        </c:ser>
        <c:ser>
          <c:idx val="5"/>
          <c:order val="5"/>
          <c:tx>
            <c:strRef>
              <c:f>'1.3m running performance test_p'!$I$36</c:f>
              <c:strCache>
                <c:ptCount val="1"/>
                <c:pt idx="0">
                  <c:v>MAGIC</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'1.3m running performance test_p'!$J$30:$N$30</c:f>
              <c:strCache>
                <c:ptCount val="5"/>
                <c:pt idx="0">
                  <c:v>10000</c:v>
                </c:pt>
                <c:pt idx="1">
                  <c:v>50000</c:v>
                </c:pt>
                <c:pt idx="2">
                  <c:v>100000</c:v>
                </c:pt>
                <c:pt idx="3">
                  <c:v>500000</c:v>
                </c:pt>
                <c:pt idx="4">
                  <c:v>ALL</c:v>
                </c:pt>
              </c:strCache>
            </c:strRef>
          </c:cat>
          <c:val>
            <c:numRef>
              <c:f>'1.3m running performance test_p'!$J$36:$N$36</c:f>
              <c:numCache>
                <c:formatCode>0.00_);[Red]\(0.00\)</c:formatCode>
                <c:ptCount val="5"/>
                <c:pt idx="0">
                  <c:v>5.6909999999999998</c:v>
                </c:pt>
                <c:pt idx="1">
                  <c:v>19.463999999999999</c:v>
                </c:pt>
                <c:pt idx="2">
                  <c:v>70.727999999999994</c:v>
                </c:pt>
              </c:numCache>
            </c:numRef>
          </c:val>
          <c:smooth val="0"/>
          <c:extLst>
            <c:ext xmlns:c16="http://schemas.microsoft.com/office/drawing/2014/chart" uri="{C3380CC4-5D6E-409C-BE32-E72D297353CC}">
              <c16:uniqueId val="{0000000B-AC7C-49DB-9E1F-6EFAC3ECB8EE}"/>
            </c:ext>
          </c:extLst>
        </c:ser>
        <c:dLbls>
          <c:showLegendKey val="0"/>
          <c:showVal val="0"/>
          <c:showCatName val="0"/>
          <c:showSerName val="0"/>
          <c:showPercent val="0"/>
          <c:showBubbleSize val="0"/>
        </c:dLbls>
        <c:marker val="1"/>
        <c:smooth val="0"/>
        <c:axId val="1669506464"/>
        <c:axId val="1669501472"/>
      </c:lineChart>
      <c:catAx>
        <c:axId val="166950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Cell</a:t>
                </a:r>
                <a:r>
                  <a:rPr lang="en-US" altLang="zh-CN" baseline="0"/>
                  <a:t> number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69501472"/>
        <c:crosses val="autoZero"/>
        <c:auto val="1"/>
        <c:lblAlgn val="ctr"/>
        <c:lblOffset val="100"/>
        <c:noMultiLvlLbl val="0"/>
      </c:catAx>
      <c:valAx>
        <c:axId val="166950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Memory</a:t>
                </a:r>
                <a:r>
                  <a:rPr lang="en-US" altLang="zh-CN" baseline="0"/>
                  <a:t> (GB)</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6950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Peak</a:t>
            </a:r>
            <a:r>
              <a:rPr lang="en-US" altLang="zh-CN" baseline="0"/>
              <a:t> Memory (1000 genes)</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'1.3m running performance test_p'!$I$23</c:f>
              <c:strCache>
                <c:ptCount val="1"/>
                <c:pt idx="0">
                  <c:v>DeSCI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'1.3m running performance test_p'!$J$22:$N$22</c:f>
              <c:strCache>
                <c:ptCount val="5"/>
                <c:pt idx="0">
                  <c:v>10000</c:v>
                </c:pt>
                <c:pt idx="1">
                  <c:v>50000</c:v>
                </c:pt>
                <c:pt idx="2">
                  <c:v>100000</c:v>
                </c:pt>
                <c:pt idx="3">
                  <c:v>500000</c:v>
                </c:pt>
                <c:pt idx="4">
                  <c:v>ALL</c:v>
                </c:pt>
              </c:strCache>
            </c:strRef>
          </c:cat>
          <c:val>
            <c:numRef>
              <c:f>'1.3m running performance test_p'!$J$23:$N$23</c:f>
              <c:numCache>
                <c:formatCode>0.00_);[Red]\(0.00\)</c:formatCode>
                <c:ptCount val="5"/>
              </c:numCache>
            </c:numRef>
          </c:val>
          <c:smooth val="0"/>
          <c:extLst>
            <c:ext xmlns:c16="http://schemas.microsoft.com/office/drawing/2014/chart" uri="{C3380CC4-5D6E-409C-BE32-E72D297353CC}">
              <c16:uniqueId val="{00000000-EAF1-49C5-A474-67BE36E5F58F}"/>
            </c:ext>
          </c:extLst>
        </c:ser>
        <c:ser>
          <c:idx val="1"/>
          <c:order val="1"/>
          <c:tx>
            <c:strRef>
              <c:f>'1.3m running performance test_p'!$I$24</c:f>
              <c:strCache>
                <c:ptCount val="1"/>
                <c:pt idx="0">
                  <c:v>DCA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'1.3m running performance test_p'!$J$22:$N$22</c:f>
              <c:strCache>
                <c:ptCount val="5"/>
                <c:pt idx="0">
                  <c:v>10000</c:v>
                </c:pt>
                <c:pt idx="1">
                  <c:v>50000</c:v>
                </c:pt>
                <c:pt idx="2">
                  <c:v>100000</c:v>
                </c:pt>
                <c:pt idx="3">
                  <c:v>500000</c:v>
                </c:pt>
                <c:pt idx="4">
                  <c:v>ALL</c:v>
                </c:pt>
              </c:strCache>
            </c:strRef>
          </c:cat>
          <c:val>
            <c:numRef>
              <c:f>'1.3m running performance test_p'!$J$24:$N$24</c:f>
              <c:numCache>
                <c:formatCode>0.00_);[Red]\(0.00\)</c:formatCode>
                <c:ptCount val="5"/>
                <c:pt idx="0">
                  <c:v>48.44</c:v>
                </c:pt>
                <c:pt idx="1">
                  <c:v>50.281999999999996</c:v>
                </c:pt>
                <c:pt idx="2">
                  <c:v>52.488</c:v>
                </c:pt>
                <c:pt idx="3">
                  <c:v>78.338999999999999</c:v>
                </c:pt>
                <c:pt idx="4">
                  <c:v>126.004</c:v>
                </c:pt>
              </c:numCache>
            </c:numRef>
          </c:val>
          <c:smooth val="0"/>
          <c:extLst>
            <c:ext xmlns:c16="http://schemas.microsoft.com/office/drawing/2014/chart" uri="{C3380CC4-5D6E-409C-BE32-E72D297353CC}">
              <c16:uniqueId val="{00000001-EAF1-49C5-A474-67BE36E5F58F}"/>
            </c:ext>
          </c:extLst>
        </c:ser>
        <c:ser>
          <c:idx val="2"/>
          <c:order val="2"/>
          <c:tx>
            <c:strRef>
              <c:f>'1.3m running performance test_p'!$I$25</c:f>
              <c:strCache>
                <c:ptCount val="1"/>
                <c:pt idx="0">
                  <c:v>scScope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'1.3m running performance test_p'!$J$22:$N$22</c:f>
              <c:strCache>
                <c:ptCount val="5"/>
                <c:pt idx="0">
                  <c:v>10000</c:v>
                </c:pt>
                <c:pt idx="1">
                  <c:v>50000</c:v>
                </c:pt>
                <c:pt idx="2">
                  <c:v>100000</c:v>
                </c:pt>
                <c:pt idx="3">
                  <c:v>500000</c:v>
                </c:pt>
                <c:pt idx="4">
                  <c:v>ALL</c:v>
                </c:pt>
              </c:strCache>
            </c:strRef>
          </c:cat>
          <c:val>
            <c:numRef>
              <c:f>'1.3m running performance test_p'!$J$25:$N$25</c:f>
              <c:numCache>
                <c:formatCode>0.00_);[Red]\(0.00\)</c:formatCode>
                <c:ptCount val="5"/>
                <c:pt idx="0">
                  <c:v>16.242999999999999</c:v>
                </c:pt>
                <c:pt idx="1">
                  <c:v>17.446000000000002</c:v>
                </c:pt>
                <c:pt idx="2">
                  <c:v>19.088000000000001</c:v>
                </c:pt>
                <c:pt idx="3">
                  <c:v>32.418999999999997</c:v>
                </c:pt>
                <c:pt idx="4">
                  <c:v>72.067999999999998</c:v>
                </c:pt>
              </c:numCache>
            </c:numRef>
          </c:val>
          <c:smooth val="0"/>
          <c:extLst>
            <c:ext xmlns:c16="http://schemas.microsoft.com/office/drawing/2014/chart" uri="{C3380CC4-5D6E-409C-BE32-E72D297353CC}">
              <c16:uniqueId val="{00000002-EAF1-49C5-A474-67BE36E5F58F}"/>
            </c:ext>
          </c:extLst>
        </c:ser>
        <c:ser>
          <c:idx val="3"/>
          <c:order val="3"/>
          <c:tx>
            <c:strRef>
              <c:f>'1.3m running performance test_p'!$I$26</c:f>
              <c:strCache>
                <c:ptCount val="1"/>
                <c:pt idx="0">
                  <c:v>scVI</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'1.3m running performance test_p'!$J$22:$N$22</c:f>
              <c:strCache>
                <c:ptCount val="5"/>
                <c:pt idx="0">
                  <c:v>10000</c:v>
                </c:pt>
                <c:pt idx="1">
                  <c:v>50000</c:v>
                </c:pt>
                <c:pt idx="2">
                  <c:v>100000</c:v>
                </c:pt>
                <c:pt idx="3">
                  <c:v>500000</c:v>
                </c:pt>
                <c:pt idx="4">
                  <c:v>ALL</c:v>
                </c:pt>
              </c:strCache>
            </c:strRef>
          </c:cat>
          <c:val>
            <c:numRef>
              <c:f>'1.3m running performance test_p'!$J$26:$N$26</c:f>
              <c:numCache>
                <c:formatCode>0.00_);[Red]\(0.00\)</c:formatCode>
                <c:ptCount val="5"/>
                <c:pt idx="0">
                  <c:v>12.423999999999999</c:v>
                </c:pt>
                <c:pt idx="1">
                  <c:v>13.163</c:v>
                </c:pt>
                <c:pt idx="2">
                  <c:v>14.093</c:v>
                </c:pt>
                <c:pt idx="3">
                  <c:v>21.727</c:v>
                </c:pt>
                <c:pt idx="4">
                  <c:v>44.771000000000001</c:v>
                </c:pt>
              </c:numCache>
            </c:numRef>
          </c:val>
          <c:smooth val="0"/>
          <c:extLst>
            <c:ext xmlns:c16="http://schemas.microsoft.com/office/drawing/2014/chart" uri="{C3380CC4-5D6E-409C-BE32-E72D297353CC}">
              <c16:uniqueId val="{00000003-EAF1-49C5-A474-67BE36E5F58F}"/>
            </c:ext>
          </c:extLst>
        </c:ser>
        <c:ser>
          <c:idx val="4"/>
          <c:order val="4"/>
          <c:tx>
            <c:strRef>
              <c:f>'1.3m running performance test_p'!$I$27</c:f>
              <c:strCache>
                <c:ptCount val="1"/>
                <c:pt idx="0">
                  <c:v>SAVER (16 cores)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'1.3m running performance test_p'!$J$22:$N$22</c:f>
              <c:strCache>
                <c:ptCount val="5"/>
                <c:pt idx="0">
                  <c:v>10000</c:v>
                </c:pt>
                <c:pt idx="1">
                  <c:v>50000</c:v>
                </c:pt>
                <c:pt idx="2">
                  <c:v>100000</c:v>
                </c:pt>
                <c:pt idx="3">
                  <c:v>500000</c:v>
                </c:pt>
                <c:pt idx="4">
                  <c:v>ALL</c:v>
                </c:pt>
              </c:strCache>
            </c:strRef>
          </c:cat>
          <c:val>
            <c:numRef>
              <c:f>'1.3m running performance test_p'!$J$27:$N$27</c:f>
              <c:numCache>
                <c:formatCode>0.00_);[Red]\(0.00\)</c:formatCode>
                <c:ptCount val="5"/>
                <c:pt idx="0">
                  <c:v>12.768000000000001</c:v>
                </c:pt>
                <c:pt idx="1">
                  <c:v>25.481999999999999</c:v>
                </c:pt>
                <c:pt idx="2">
                  <c:v>38.777000000000001</c:v>
                </c:pt>
              </c:numCache>
            </c:numRef>
          </c:val>
          <c:smooth val="0"/>
          <c:extLst>
            <c:ext xmlns:c16="http://schemas.microsoft.com/office/drawing/2014/chart" uri="{C3380CC4-5D6E-409C-BE32-E72D297353CC}">
              <c16:uniqueId val="{00000004-EAF1-49C5-A474-67BE36E5F58F}"/>
            </c:ext>
          </c:extLst>
        </c:ser>
        <c:ser>
          <c:idx val="5"/>
          <c:order val="5"/>
          <c:tx>
            <c:strRef>
              <c:f>'1.3m running performance test_p'!$I$28</c:f>
              <c:strCache>
                <c:ptCount val="1"/>
                <c:pt idx="0">
                  <c:v>MAGIC</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'1.3m running performance test_p'!$J$22:$N$22</c:f>
              <c:strCache>
                <c:ptCount val="5"/>
                <c:pt idx="0">
                  <c:v>10000</c:v>
                </c:pt>
                <c:pt idx="1">
                  <c:v>50000</c:v>
                </c:pt>
                <c:pt idx="2">
                  <c:v>100000</c:v>
                </c:pt>
                <c:pt idx="3">
                  <c:v>500000</c:v>
                </c:pt>
                <c:pt idx="4">
                  <c:v>ALL</c:v>
                </c:pt>
              </c:strCache>
            </c:strRef>
          </c:cat>
          <c:val>
            <c:numRef>
              <c:f>'1.3m running performance test_p'!$J$28:$N$28</c:f>
              <c:numCache>
                <c:formatCode>0.00_);[Red]\(0.00\)</c:formatCode>
                <c:ptCount val="5"/>
                <c:pt idx="0">
                  <c:v>3.4510000000000001</c:v>
                </c:pt>
                <c:pt idx="1">
                  <c:v>6.7759999999999998</c:v>
                </c:pt>
                <c:pt idx="2">
                  <c:v>11.932</c:v>
                </c:pt>
                <c:pt idx="3">
                  <c:v>61.195</c:v>
                </c:pt>
              </c:numCache>
            </c:numRef>
          </c:val>
          <c:smooth val="0"/>
          <c:extLst>
            <c:ext xmlns:c16="http://schemas.microsoft.com/office/drawing/2014/chart" uri="{C3380CC4-5D6E-409C-BE32-E72D297353CC}">
              <c16:uniqueId val="{00000005-EAF1-49C5-A474-67BE36E5F58F}"/>
            </c:ext>
          </c:extLst>
        </c:ser>
        <c:dLbls>
          <c:showLegendKey val="0"/>
          <c:showVal val="0"/>
          <c:showCatName val="0"/>
          <c:showSerName val="0"/>
          <c:showPercent val="0"/>
          <c:showBubbleSize val="0"/>
        </c:dLbls>
        <c:marker val="1"/>
        <c:smooth val="0"/>
        <c:axId val="1669506464"/>
        <c:axId val="1669501472"/>
      </c:lineChart>
      <c:catAx>
        <c:axId val="166950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Cell</a:t>
                </a:r>
                <a:r>
                  <a:rPr lang="en-US" altLang="zh-CN" baseline="0"/>
                  <a:t> number</a:t>
                </a:r>
                <a:endParaRPr lang="zh-CN"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69501472"/>
        <c:crosses val="autoZero"/>
        <c:auto val="1"/>
        <c:lblAlgn val="ctr"/>
        <c:lblOffset val="100"/>
        <c:noMultiLvlLbl val="0"/>
      </c:catAx>
      <c:valAx>
        <c:axId val="166950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Memory</a:t>
                </a:r>
                <a:r>
                  <a:rPr lang="en-US" altLang="zh-CN" baseline="0"/>
                  <a:t> (GB)</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6950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'SPLiT-seq DS'!$A$2</c:f>
              <c:strCache>
                <c:ptCount val="1"/>
                <c:pt idx="0">
                  <c:v>RAW</c:v>
                </c:pt>
              </c:strCache>
            </c:strRef>
          </c:tx>
          <c:spPr>
            <a:solidFill>
              <a:schemeClr val="accent1"/>
            </a:solidFill>
            <a:ln>
              <a:noFill/>
            </a:ln>
            <a:effectLst/>
          </c:spPr>
          <c:invertIfNegative val="0"/>
          <c:cat>
            <c:strRef>
              <c:f>'SPLiT-seq DS'!$B$1:$L$1</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DS'!$B$2:$L$2</c:f>
              <c:numCache>
                <c:formatCode>0.00_ </c:formatCode>
                <c:ptCount val="11"/>
                <c:pt idx="0">
                  <c:v>0.93501048200000003</c:v>
                </c:pt>
                <c:pt idx="1">
                  <c:v>0.58435641100000002</c:v>
                </c:pt>
                <c:pt idx="2">
                  <c:v>0.55972185500000005</c:v>
                </c:pt>
                <c:pt idx="3">
                  <c:v>0.91847826099999996</c:v>
                </c:pt>
                <c:pt idx="4">
                  <c:v>0.93708024000000001</c:v>
                </c:pt>
                <c:pt idx="5">
                  <c:v>0.28117290900000003</c:v>
                </c:pt>
                <c:pt idx="6">
                  <c:v>0.97381342100000001</c:v>
                </c:pt>
                <c:pt idx="7">
                  <c:v>0</c:v>
                </c:pt>
                <c:pt idx="8">
                  <c:v>0.46488733300000001</c:v>
                </c:pt>
                <c:pt idx="9">
                  <c:v>0.674846626</c:v>
                </c:pt>
                <c:pt idx="10">
                  <c:v>0.51889927300000005</c:v>
                </c:pt>
              </c:numCache>
            </c:numRef>
          </c:val>
          <c:extLst>
            <c:ext xmlns:c16="http://schemas.microsoft.com/office/drawing/2014/chart" uri="{C3380CC4-5D6E-409C-BE32-E72D297353CC}">
              <c16:uniqueId val="{00000000-CD09-446D-847D-8CBC238D902E}"/>
            </c:ext>
          </c:extLst>
        </c:ser>
        <c:ser>
          <c:idx val="1"/>
          <c:order val="1"/>
          <c:tx>
            <c:strRef>
              <c:f>'SPLiT-seq DS'!$A$3</c:f>
              <c:strCache>
                <c:ptCount val="1"/>
                <c:pt idx="0">
                  <c:v>DeSCI</c:v>
                </c:pt>
              </c:strCache>
            </c:strRef>
          </c:tx>
          <c:spPr>
            <a:solidFill>
              <a:schemeClr val="accent2"/>
            </a:solidFill>
            <a:ln>
              <a:noFill/>
            </a:ln>
            <a:effectLst/>
          </c:spPr>
          <c:invertIfNegative val="0"/>
          <c:cat>
            <c:strRef>
              <c:f>'SPLiT-seq DS'!$B$1:$L$1</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DS'!$B$3:$L$3</c:f>
              <c:numCache>
                <c:formatCode>0.00_ </c:formatCode>
                <c:ptCount val="11"/>
                <c:pt idx="0">
                  <c:v>0.91194968600000004</c:v>
                </c:pt>
                <c:pt idx="1">
                  <c:v>0.37590178499999999</c:v>
                </c:pt>
                <c:pt idx="2">
                  <c:v>0.41307983500000001</c:v>
                </c:pt>
                <c:pt idx="3">
                  <c:v>0.90625</c:v>
                </c:pt>
                <c:pt idx="4">
                  <c:v>0.57440791800000002</c:v>
                </c:pt>
                <c:pt idx="5">
                  <c:v>0.37031845699999999</c:v>
                </c:pt>
                <c:pt idx="6">
                  <c:v>0.87561374800000003</c:v>
                </c:pt>
                <c:pt idx="7">
                  <c:v>0</c:v>
                </c:pt>
                <c:pt idx="8">
                  <c:v>0.48676438399999999</c:v>
                </c:pt>
                <c:pt idx="9">
                  <c:v>0</c:v>
                </c:pt>
                <c:pt idx="10">
                  <c:v>0.819003115</c:v>
                </c:pt>
              </c:numCache>
            </c:numRef>
          </c:val>
          <c:extLst>
            <c:ext xmlns:c16="http://schemas.microsoft.com/office/drawing/2014/chart" uri="{C3380CC4-5D6E-409C-BE32-E72D297353CC}">
              <c16:uniqueId val="{00000001-CD09-446D-847D-8CBC238D902E}"/>
            </c:ext>
          </c:extLst>
        </c:ser>
        <c:ser>
          <c:idx val="2"/>
          <c:order val="2"/>
          <c:tx>
            <c:strRef>
              <c:f>'SPLiT-seq DS'!$A$4</c:f>
              <c:strCache>
                <c:ptCount val="1"/>
                <c:pt idx="0">
                  <c:v>MAGIC</c:v>
                </c:pt>
              </c:strCache>
            </c:strRef>
          </c:tx>
          <c:spPr>
            <a:solidFill>
              <a:schemeClr val="accent3"/>
            </a:solidFill>
            <a:ln>
              <a:noFill/>
            </a:ln>
            <a:effectLst/>
          </c:spPr>
          <c:invertIfNegative val="0"/>
          <c:cat>
            <c:strRef>
              <c:f>'SPLiT-seq DS'!$B$1:$L$1</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DS'!$B$4:$L$4</c:f>
              <c:numCache>
                <c:formatCode>0.00_ </c:formatCode>
                <c:ptCount val="11"/>
                <c:pt idx="0">
                  <c:v>0.91404612200000002</c:v>
                </c:pt>
                <c:pt idx="1">
                  <c:v>0.32046576399999999</c:v>
                </c:pt>
                <c:pt idx="2">
                  <c:v>0.67639292299999998</c:v>
                </c:pt>
                <c:pt idx="3">
                  <c:v>0</c:v>
                </c:pt>
                <c:pt idx="4">
                  <c:v>0.805231531</c:v>
                </c:pt>
                <c:pt idx="5">
                  <c:v>0.36633774400000002</c:v>
                </c:pt>
                <c:pt idx="6">
                  <c:v>0.95090016399999999</c:v>
                </c:pt>
                <c:pt idx="7">
                  <c:v>0</c:v>
                </c:pt>
                <c:pt idx="8">
                  <c:v>0.65959308699999997</c:v>
                </c:pt>
                <c:pt idx="9">
                  <c:v>0</c:v>
                </c:pt>
                <c:pt idx="10">
                  <c:v>0.76510903399999997</c:v>
                </c:pt>
              </c:numCache>
            </c:numRef>
          </c:val>
          <c:extLst>
            <c:ext xmlns:c16="http://schemas.microsoft.com/office/drawing/2014/chart" uri="{C3380CC4-5D6E-409C-BE32-E72D297353CC}">
              <c16:uniqueId val="{00000002-CD09-446D-847D-8CBC238D902E}"/>
            </c:ext>
          </c:extLst>
        </c:ser>
        <c:ser>
          <c:idx val="3"/>
          <c:order val="3"/>
          <c:tx>
            <c:strRef>
              <c:f>'SPLiT-seq DS'!$A$5</c:f>
              <c:strCache>
                <c:ptCount val="1"/>
                <c:pt idx="0">
                  <c:v>DCA</c:v>
                </c:pt>
              </c:strCache>
            </c:strRef>
          </c:tx>
          <c:spPr>
            <a:solidFill>
              <a:schemeClr val="accent4"/>
            </a:solidFill>
            <a:ln>
              <a:noFill/>
            </a:ln>
            <a:effectLst/>
          </c:spPr>
          <c:invertIfNegative val="0"/>
          <c:cat>
            <c:strRef>
              <c:f>'SPLiT-seq DS'!$B$1:$L$1</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DS'!$B$5:$L$5</c:f>
              <c:numCache>
                <c:formatCode>0.00_ </c:formatCode>
                <c:ptCount val="11"/>
                <c:pt idx="0">
                  <c:v>0</c:v>
                </c:pt>
                <c:pt idx="1">
                  <c:v>0.23996962399999999</c:v>
                </c:pt>
                <c:pt idx="2">
                  <c:v>0.43812164399999998</c:v>
                </c:pt>
                <c:pt idx="3">
                  <c:v>0</c:v>
                </c:pt>
                <c:pt idx="4">
                  <c:v>0.66454577599999998</c:v>
                </c:pt>
                <c:pt idx="5">
                  <c:v>0.38332585800000002</c:v>
                </c:pt>
                <c:pt idx="6">
                  <c:v>0</c:v>
                </c:pt>
                <c:pt idx="7">
                  <c:v>0</c:v>
                </c:pt>
                <c:pt idx="8">
                  <c:v>0.66571866099999999</c:v>
                </c:pt>
                <c:pt idx="9">
                  <c:v>0</c:v>
                </c:pt>
                <c:pt idx="10">
                  <c:v>0.65763239900000003</c:v>
                </c:pt>
              </c:numCache>
            </c:numRef>
          </c:val>
          <c:extLst>
            <c:ext xmlns:c16="http://schemas.microsoft.com/office/drawing/2014/chart" uri="{C3380CC4-5D6E-409C-BE32-E72D297353CC}">
              <c16:uniqueId val="{00000003-CD09-446D-847D-8CBC238D902E}"/>
            </c:ext>
          </c:extLst>
        </c:ser>
        <c:ser>
          <c:idx val="4"/>
          <c:order val="4"/>
          <c:tx>
            <c:strRef>
              <c:f>'SPLiT-seq DS'!$A$6</c:f>
              <c:strCache>
                <c:ptCount val="1"/>
                <c:pt idx="0">
                  <c:v>scScope</c:v>
                </c:pt>
              </c:strCache>
            </c:strRef>
          </c:tx>
          <c:spPr>
            <a:solidFill>
              <a:schemeClr val="accent5"/>
            </a:solidFill>
            <a:ln>
              <a:noFill/>
            </a:ln>
            <a:effectLst/>
          </c:spPr>
          <c:invertIfNegative val="0"/>
          <c:cat>
            <c:strRef>
              <c:f>'SPLiT-seq DS'!$B$1:$L$1</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DS'!$B$6:$L$6</c:f>
              <c:numCache>
                <c:formatCode>0.00_ </c:formatCode>
                <c:ptCount val="11"/>
                <c:pt idx="0">
                  <c:v>0</c:v>
                </c:pt>
                <c:pt idx="1">
                  <c:v>0</c:v>
                </c:pt>
                <c:pt idx="2">
                  <c:v>2.1300942E-2</c:v>
                </c:pt>
                <c:pt idx="3">
                  <c:v>0</c:v>
                </c:pt>
                <c:pt idx="4">
                  <c:v>0</c:v>
                </c:pt>
                <c:pt idx="5">
                  <c:v>0</c:v>
                </c:pt>
                <c:pt idx="6">
                  <c:v>0</c:v>
                </c:pt>
                <c:pt idx="7">
                  <c:v>0</c:v>
                </c:pt>
                <c:pt idx="8">
                  <c:v>6.1693284000000001E-2</c:v>
                </c:pt>
                <c:pt idx="9">
                  <c:v>0</c:v>
                </c:pt>
                <c:pt idx="10">
                  <c:v>0</c:v>
                </c:pt>
              </c:numCache>
            </c:numRef>
          </c:val>
          <c:extLst>
            <c:ext xmlns:c16="http://schemas.microsoft.com/office/drawing/2014/chart" uri="{C3380CC4-5D6E-409C-BE32-E72D297353CC}">
              <c16:uniqueId val="{00000004-CD09-446D-847D-8CBC238D902E}"/>
            </c:ext>
          </c:extLst>
        </c:ser>
        <c:ser>
          <c:idx val="5"/>
          <c:order val="5"/>
          <c:tx>
            <c:strRef>
              <c:f>'SPLiT-seq DS'!$A$7</c:f>
              <c:strCache>
                <c:ptCount val="1"/>
                <c:pt idx="0">
                  <c:v>scVI</c:v>
                </c:pt>
              </c:strCache>
            </c:strRef>
          </c:tx>
          <c:spPr>
            <a:solidFill>
              <a:schemeClr val="accent6"/>
            </a:solidFill>
            <a:ln>
              <a:noFill/>
            </a:ln>
            <a:effectLst/>
          </c:spPr>
          <c:invertIfNegative val="0"/>
          <c:cat>
            <c:strRef>
              <c:f>'SPLiT-seq DS'!$B$1:$L$1</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DS'!$B$7:$L$7</c:f>
              <c:numCache>
                <c:formatCode>0.00_ </c:formatCode>
                <c:ptCount val="11"/>
                <c:pt idx="0">
                  <c:v>0</c:v>
                </c:pt>
                <c:pt idx="1">
                  <c:v>0.40450575900000002</c:v>
                </c:pt>
                <c:pt idx="2">
                  <c:v>0.36502068500000001</c:v>
                </c:pt>
                <c:pt idx="3">
                  <c:v>0</c:v>
                </c:pt>
                <c:pt idx="4">
                  <c:v>0</c:v>
                </c:pt>
                <c:pt idx="5">
                  <c:v>0.135568513</c:v>
                </c:pt>
                <c:pt idx="6">
                  <c:v>0</c:v>
                </c:pt>
                <c:pt idx="7">
                  <c:v>0</c:v>
                </c:pt>
                <c:pt idx="8">
                  <c:v>0.452854955</c:v>
                </c:pt>
                <c:pt idx="9">
                  <c:v>0</c:v>
                </c:pt>
                <c:pt idx="10">
                  <c:v>1.6614746E-2</c:v>
                </c:pt>
              </c:numCache>
            </c:numRef>
          </c:val>
          <c:extLst>
            <c:ext xmlns:c16="http://schemas.microsoft.com/office/drawing/2014/chart" uri="{C3380CC4-5D6E-409C-BE32-E72D297353CC}">
              <c16:uniqueId val="{00000005-CD09-446D-847D-8CBC238D902E}"/>
            </c:ext>
          </c:extLst>
        </c:ser>
        <c:dLbls>
          <c:showLegendKey val="0"/>
          <c:showVal val="0"/>
          <c:showCatName val="0"/>
          <c:showSerName val="0"/>
          <c:showPercent val="0"/>
          <c:showBubbleSize val="0"/>
        </c:dLbls>
        <c:gapWidth val="219"/>
        <c:overlap val="-27"/>
        <c:axId val="1710097456"/>
        <c:axId val="1710099120"/>
      </c:barChart>
      <c:catAx>
        <c:axId val="171009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10099120"/>
        <c:crosses val="autoZero"/>
        <c:auto val="1"/>
        <c:lblAlgn val="ctr"/>
        <c:lblOffset val="100"/>
        <c:noMultiLvlLbl val="0"/>
      </c:catAx>
      <c:valAx>
        <c:axId val="171009912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1009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'SPLiT-seq DS'!$N$2</c:f>
              <c:strCache>
                <c:ptCount val="1"/>
                <c:pt idx="0">
                  <c:v>RAW</c:v>
                </c:pt>
              </c:strCache>
            </c:strRef>
          </c:tx>
          <c:spPr>
            <a:solidFill>
              <a:schemeClr val="accent1"/>
            </a:solidFill>
            <a:ln>
              <a:noFill/>
            </a:ln>
            <a:effectLst/>
          </c:spPr>
          <c:invertIfNegative val="0"/>
          <c:cat>
            <c:strRef>
              <c:f>'SPLiT-seq DS'!$O$1:$V$1</c:f>
              <c:strCache>
                <c:ptCount val="8"/>
                <c:pt idx="0">
                  <c:v>Astrocyte</c:v>
                </c:pt>
                <c:pt idx="1">
                  <c:v>Epend</c:v>
                </c:pt>
                <c:pt idx="2">
                  <c:v>Immune</c:v>
                </c:pt>
                <c:pt idx="3">
                  <c:v>OEC</c:v>
                </c:pt>
                <c:pt idx="4">
                  <c:v>Oligo</c:v>
                </c:pt>
                <c:pt idx="5">
                  <c:v>OPC</c:v>
                </c:pt>
                <c:pt idx="6">
                  <c:v>Vasc</c:v>
                </c:pt>
                <c:pt idx="7">
                  <c:v>VLMC</c:v>
                </c:pt>
              </c:strCache>
            </c:strRef>
          </c:cat>
          <c:val>
            <c:numRef>
              <c:f>'SPLiT-seq DS'!$O$2:$V$2</c:f>
              <c:numCache>
                <c:formatCode>0.00_ </c:formatCode>
                <c:ptCount val="8"/>
                <c:pt idx="0">
                  <c:v>0.73473777900000004</c:v>
                </c:pt>
                <c:pt idx="1">
                  <c:v>0.96332046299999996</c:v>
                </c:pt>
                <c:pt idx="2">
                  <c:v>0.98711755199999995</c:v>
                </c:pt>
                <c:pt idx="3">
                  <c:v>0.953125</c:v>
                </c:pt>
                <c:pt idx="4">
                  <c:v>0.77596646499999999</c:v>
                </c:pt>
                <c:pt idx="5">
                  <c:v>0.85551527699999996</c:v>
                </c:pt>
                <c:pt idx="6">
                  <c:v>0.98710990499999995</c:v>
                </c:pt>
                <c:pt idx="7">
                  <c:v>0.94537177500000003</c:v>
                </c:pt>
              </c:numCache>
            </c:numRef>
          </c:val>
          <c:extLst>
            <c:ext xmlns:c16="http://schemas.microsoft.com/office/drawing/2014/chart" uri="{C3380CC4-5D6E-409C-BE32-E72D297353CC}">
              <c16:uniqueId val="{00000000-6B70-46D7-A21B-139F9E7B03B3}"/>
            </c:ext>
          </c:extLst>
        </c:ser>
        <c:ser>
          <c:idx val="1"/>
          <c:order val="1"/>
          <c:tx>
            <c:strRef>
              <c:f>'SPLiT-seq DS'!$N$3</c:f>
              <c:strCache>
                <c:ptCount val="1"/>
                <c:pt idx="0">
                  <c:v>DeSCI</c:v>
                </c:pt>
              </c:strCache>
            </c:strRef>
          </c:tx>
          <c:spPr>
            <a:solidFill>
              <a:schemeClr val="accent2"/>
            </a:solidFill>
            <a:ln>
              <a:noFill/>
            </a:ln>
            <a:effectLst/>
          </c:spPr>
          <c:invertIfNegative val="0"/>
          <c:cat>
            <c:strRef>
              <c:f>'SPLiT-seq DS'!$O$1:$V$1</c:f>
              <c:strCache>
                <c:ptCount val="8"/>
                <c:pt idx="0">
                  <c:v>Astrocyte</c:v>
                </c:pt>
                <c:pt idx="1">
                  <c:v>Epend</c:v>
                </c:pt>
                <c:pt idx="2">
                  <c:v>Immune</c:v>
                </c:pt>
                <c:pt idx="3">
                  <c:v>OEC</c:v>
                </c:pt>
                <c:pt idx="4">
                  <c:v>Oligo</c:v>
                </c:pt>
                <c:pt idx="5">
                  <c:v>OPC</c:v>
                </c:pt>
                <c:pt idx="6">
                  <c:v>Vasc</c:v>
                </c:pt>
                <c:pt idx="7">
                  <c:v>VLMC</c:v>
                </c:pt>
              </c:strCache>
            </c:strRef>
          </c:cat>
          <c:val>
            <c:numRef>
              <c:f>'SPLiT-seq DS'!$O$3:$V$3</c:f>
              <c:numCache>
                <c:formatCode>0.00_ </c:formatCode>
                <c:ptCount val="8"/>
                <c:pt idx="0">
                  <c:v>0.73473777900000004</c:v>
                </c:pt>
                <c:pt idx="1">
                  <c:v>0.96332046299999996</c:v>
                </c:pt>
                <c:pt idx="2">
                  <c:v>0.98711755199999995</c:v>
                </c:pt>
                <c:pt idx="3">
                  <c:v>0.953125</c:v>
                </c:pt>
                <c:pt idx="4">
                  <c:v>0.77596646499999999</c:v>
                </c:pt>
                <c:pt idx="5">
                  <c:v>0.85551527699999996</c:v>
                </c:pt>
                <c:pt idx="6">
                  <c:v>0.98710990499999995</c:v>
                </c:pt>
                <c:pt idx="7">
                  <c:v>0.94537177500000003</c:v>
                </c:pt>
              </c:numCache>
            </c:numRef>
          </c:val>
          <c:extLst>
            <c:ext xmlns:c16="http://schemas.microsoft.com/office/drawing/2014/chart" uri="{C3380CC4-5D6E-409C-BE32-E72D297353CC}">
              <c16:uniqueId val="{00000001-6B70-46D7-A21B-139F9E7B03B3}"/>
            </c:ext>
          </c:extLst>
        </c:ser>
        <c:ser>
          <c:idx val="2"/>
          <c:order val="2"/>
          <c:tx>
            <c:strRef>
              <c:f>'SPLiT-seq DS'!$N$4</c:f>
              <c:strCache>
                <c:ptCount val="1"/>
                <c:pt idx="0">
                  <c:v>MAGIC</c:v>
                </c:pt>
              </c:strCache>
            </c:strRef>
          </c:tx>
          <c:spPr>
            <a:solidFill>
              <a:schemeClr val="accent3"/>
            </a:solidFill>
            <a:ln>
              <a:noFill/>
            </a:ln>
            <a:effectLst/>
          </c:spPr>
          <c:invertIfNegative val="0"/>
          <c:cat>
            <c:strRef>
              <c:f>'SPLiT-seq DS'!$O$1:$V$1</c:f>
              <c:strCache>
                <c:ptCount val="8"/>
                <c:pt idx="0">
                  <c:v>Astrocyte</c:v>
                </c:pt>
                <c:pt idx="1">
                  <c:v>Epend</c:v>
                </c:pt>
                <c:pt idx="2">
                  <c:v>Immune</c:v>
                </c:pt>
                <c:pt idx="3">
                  <c:v>OEC</c:v>
                </c:pt>
                <c:pt idx="4">
                  <c:v>Oligo</c:v>
                </c:pt>
                <c:pt idx="5">
                  <c:v>OPC</c:v>
                </c:pt>
                <c:pt idx="6">
                  <c:v>Vasc</c:v>
                </c:pt>
                <c:pt idx="7">
                  <c:v>VLMC</c:v>
                </c:pt>
              </c:strCache>
            </c:strRef>
          </c:cat>
          <c:val>
            <c:numRef>
              <c:f>'SPLiT-seq DS'!$O$4:$V$4</c:f>
              <c:numCache>
                <c:formatCode>0.00_ </c:formatCode>
                <c:ptCount val="8"/>
                <c:pt idx="0">
                  <c:v>0.61835175399999998</c:v>
                </c:pt>
                <c:pt idx="1">
                  <c:v>0.94594594600000004</c:v>
                </c:pt>
                <c:pt idx="2">
                  <c:v>0.99194846999999997</c:v>
                </c:pt>
                <c:pt idx="3">
                  <c:v>0.90234375</c:v>
                </c:pt>
                <c:pt idx="4">
                  <c:v>0.87913367499999995</c:v>
                </c:pt>
                <c:pt idx="5">
                  <c:v>0.90609356100000005</c:v>
                </c:pt>
                <c:pt idx="6">
                  <c:v>0.98100407099999998</c:v>
                </c:pt>
                <c:pt idx="7">
                  <c:v>0.94385432499999999</c:v>
                </c:pt>
              </c:numCache>
            </c:numRef>
          </c:val>
          <c:extLst>
            <c:ext xmlns:c16="http://schemas.microsoft.com/office/drawing/2014/chart" uri="{C3380CC4-5D6E-409C-BE32-E72D297353CC}">
              <c16:uniqueId val="{00000002-6B70-46D7-A21B-139F9E7B03B3}"/>
            </c:ext>
          </c:extLst>
        </c:ser>
        <c:ser>
          <c:idx val="3"/>
          <c:order val="3"/>
          <c:tx>
            <c:strRef>
              <c:f>'SPLiT-seq DS'!$N$5</c:f>
              <c:strCache>
                <c:ptCount val="1"/>
                <c:pt idx="0">
                  <c:v>DCA</c:v>
                </c:pt>
              </c:strCache>
            </c:strRef>
          </c:tx>
          <c:spPr>
            <a:solidFill>
              <a:schemeClr val="accent4"/>
            </a:solidFill>
            <a:ln>
              <a:noFill/>
            </a:ln>
            <a:effectLst/>
          </c:spPr>
          <c:invertIfNegative val="0"/>
          <c:cat>
            <c:strRef>
              <c:f>'SPLiT-seq DS'!$O$1:$V$1</c:f>
              <c:strCache>
                <c:ptCount val="8"/>
                <c:pt idx="0">
                  <c:v>Astrocyte</c:v>
                </c:pt>
                <c:pt idx="1">
                  <c:v>Epend</c:v>
                </c:pt>
                <c:pt idx="2">
                  <c:v>Immune</c:v>
                </c:pt>
                <c:pt idx="3">
                  <c:v>OEC</c:v>
                </c:pt>
                <c:pt idx="4">
                  <c:v>Oligo</c:v>
                </c:pt>
                <c:pt idx="5">
                  <c:v>OPC</c:v>
                </c:pt>
                <c:pt idx="6">
                  <c:v>Vasc</c:v>
                </c:pt>
                <c:pt idx="7">
                  <c:v>VLMC</c:v>
                </c:pt>
              </c:strCache>
            </c:strRef>
          </c:cat>
          <c:val>
            <c:numRef>
              <c:f>'SPLiT-seq DS'!$O$5:$V$5</c:f>
              <c:numCache>
                <c:formatCode>0.00_ </c:formatCode>
                <c:ptCount val="8"/>
                <c:pt idx="0">
                  <c:v>0.72094058299999997</c:v>
                </c:pt>
                <c:pt idx="1">
                  <c:v>0.835907336</c:v>
                </c:pt>
                <c:pt idx="2">
                  <c:v>0</c:v>
                </c:pt>
                <c:pt idx="3">
                  <c:v>0</c:v>
                </c:pt>
                <c:pt idx="4">
                  <c:v>0.97321844400000002</c:v>
                </c:pt>
                <c:pt idx="5">
                  <c:v>0.89021232500000003</c:v>
                </c:pt>
                <c:pt idx="6">
                  <c:v>0.463364993</c:v>
                </c:pt>
                <c:pt idx="7">
                  <c:v>0</c:v>
                </c:pt>
              </c:numCache>
            </c:numRef>
          </c:val>
          <c:extLst>
            <c:ext xmlns:c16="http://schemas.microsoft.com/office/drawing/2014/chart" uri="{C3380CC4-5D6E-409C-BE32-E72D297353CC}">
              <c16:uniqueId val="{00000003-6B70-46D7-A21B-139F9E7B03B3}"/>
            </c:ext>
          </c:extLst>
        </c:ser>
        <c:ser>
          <c:idx val="4"/>
          <c:order val="4"/>
          <c:tx>
            <c:strRef>
              <c:f>'SPLiT-seq DS'!$N$6</c:f>
              <c:strCache>
                <c:ptCount val="1"/>
                <c:pt idx="0">
                  <c:v>scScope</c:v>
                </c:pt>
              </c:strCache>
            </c:strRef>
          </c:tx>
          <c:spPr>
            <a:solidFill>
              <a:schemeClr val="accent5"/>
            </a:solidFill>
            <a:ln>
              <a:noFill/>
            </a:ln>
            <a:effectLst/>
          </c:spPr>
          <c:invertIfNegative val="0"/>
          <c:cat>
            <c:strRef>
              <c:f>'SPLiT-seq DS'!$O$1:$V$1</c:f>
              <c:strCache>
                <c:ptCount val="8"/>
                <c:pt idx="0">
                  <c:v>Astrocyte</c:v>
                </c:pt>
                <c:pt idx="1">
                  <c:v>Epend</c:v>
                </c:pt>
                <c:pt idx="2">
                  <c:v>Immune</c:v>
                </c:pt>
                <c:pt idx="3">
                  <c:v>OEC</c:v>
                </c:pt>
                <c:pt idx="4">
                  <c:v>Oligo</c:v>
                </c:pt>
                <c:pt idx="5">
                  <c:v>OPC</c:v>
                </c:pt>
                <c:pt idx="6">
                  <c:v>Vasc</c:v>
                </c:pt>
                <c:pt idx="7">
                  <c:v>VLMC</c:v>
                </c:pt>
              </c:strCache>
            </c:strRef>
          </c:cat>
          <c:val>
            <c:numRef>
              <c:f>'SPLiT-seq DS'!$O$6:$V$6</c:f>
              <c:numCache>
                <c:formatCode>0.00_ </c:formatCode>
                <c:ptCount val="8"/>
                <c:pt idx="0">
                  <c:v>0</c:v>
                </c:pt>
                <c:pt idx="1">
                  <c:v>0</c:v>
                </c:pt>
                <c:pt idx="2">
                  <c:v>0</c:v>
                </c:pt>
                <c:pt idx="3">
                  <c:v>0</c:v>
                </c:pt>
                <c:pt idx="4">
                  <c:v>1.2342804000000001E-2</c:v>
                </c:pt>
                <c:pt idx="5">
                  <c:v>0</c:v>
                </c:pt>
                <c:pt idx="6">
                  <c:v>0</c:v>
                </c:pt>
                <c:pt idx="7">
                  <c:v>0</c:v>
                </c:pt>
              </c:numCache>
            </c:numRef>
          </c:val>
          <c:extLst>
            <c:ext xmlns:c16="http://schemas.microsoft.com/office/drawing/2014/chart" uri="{C3380CC4-5D6E-409C-BE32-E72D297353CC}">
              <c16:uniqueId val="{00000004-6B70-46D7-A21B-139F9E7B03B3}"/>
            </c:ext>
          </c:extLst>
        </c:ser>
        <c:ser>
          <c:idx val="5"/>
          <c:order val="5"/>
          <c:tx>
            <c:strRef>
              <c:f>'SPLiT-seq DS'!$N$7</c:f>
              <c:strCache>
                <c:ptCount val="1"/>
                <c:pt idx="0">
                  <c:v>scVI</c:v>
                </c:pt>
              </c:strCache>
            </c:strRef>
          </c:tx>
          <c:spPr>
            <a:solidFill>
              <a:schemeClr val="accent6"/>
            </a:solidFill>
            <a:ln>
              <a:noFill/>
            </a:ln>
            <a:effectLst/>
          </c:spPr>
          <c:invertIfNegative val="0"/>
          <c:cat>
            <c:strRef>
              <c:f>'SPLiT-seq DS'!$O$1:$V$1</c:f>
              <c:strCache>
                <c:ptCount val="8"/>
                <c:pt idx="0">
                  <c:v>Astrocyte</c:v>
                </c:pt>
                <c:pt idx="1">
                  <c:v>Epend</c:v>
                </c:pt>
                <c:pt idx="2">
                  <c:v>Immune</c:v>
                </c:pt>
                <c:pt idx="3">
                  <c:v>OEC</c:v>
                </c:pt>
                <c:pt idx="4">
                  <c:v>Oligo</c:v>
                </c:pt>
                <c:pt idx="5">
                  <c:v>OPC</c:v>
                </c:pt>
                <c:pt idx="6">
                  <c:v>Vasc</c:v>
                </c:pt>
                <c:pt idx="7">
                  <c:v>VLMC</c:v>
                </c:pt>
              </c:strCache>
            </c:strRef>
          </c:cat>
          <c:val>
            <c:numRef>
              <c:f>'SPLiT-seq DS'!$O$7:$V$7</c:f>
              <c:numCache>
                <c:formatCode>0.00_ </c:formatCode>
                <c:ptCount val="8"/>
                <c:pt idx="0">
                  <c:v>0.30887916300000001</c:v>
                </c:pt>
                <c:pt idx="1">
                  <c:v>5.7915060000000001E-3</c:v>
                </c:pt>
                <c:pt idx="2">
                  <c:v>0.99355877599999998</c:v>
                </c:pt>
                <c:pt idx="3">
                  <c:v>0</c:v>
                </c:pt>
                <c:pt idx="4">
                  <c:v>0.51094550500000002</c:v>
                </c:pt>
                <c:pt idx="5">
                  <c:v>0.80700845799999998</c:v>
                </c:pt>
                <c:pt idx="6">
                  <c:v>0</c:v>
                </c:pt>
                <c:pt idx="7">
                  <c:v>3.034901E-3</c:v>
                </c:pt>
              </c:numCache>
            </c:numRef>
          </c:val>
          <c:extLst>
            <c:ext xmlns:c16="http://schemas.microsoft.com/office/drawing/2014/chart" uri="{C3380CC4-5D6E-409C-BE32-E72D297353CC}">
              <c16:uniqueId val="{00000005-6B70-46D7-A21B-139F9E7B03B3}"/>
            </c:ext>
          </c:extLst>
        </c:ser>
        <c:dLbls>
          <c:showLegendKey val="0"/>
          <c:showVal val="0"/>
          <c:showCatName val="0"/>
          <c:showSerName val="0"/>
          <c:showPercent val="0"/>
          <c:showBubbleSize val="0"/>
        </c:dLbls>
        <c:gapWidth val="219"/>
        <c:overlap val="-27"/>
        <c:axId val="1602070432"/>
        <c:axId val="1978923712"/>
      </c:barChart>
      <c:catAx>
        <c:axId val="160207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78923712"/>
        <c:crosses val="autoZero"/>
        <c:auto val="1"/>
        <c:lblAlgn val="ctr"/>
        <c:lblOffset val="100"/>
        <c:noMultiLvlLbl val="0"/>
      </c:catAx>
      <c:valAx>
        <c:axId val="197892371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02070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'SPLiT-seq DS'!$A$10</c:f>
              <c:strCache>
                <c:ptCount val="1"/>
                <c:pt idx="0">
                  <c:v>RAW</c:v>
                </c:pt>
              </c:strCache>
            </c:strRef>
          </c:tx>
          <c:spPr>
            <a:solidFill>
              <a:schemeClr val="accent1"/>
            </a:solidFill>
            <a:ln>
              <a:noFill/>
            </a:ln>
            <a:effectLst/>
          </c:spPr>
          <c:invertIfNegative val="0"/>
          <c:cat>
            <c:strRef>
              <c:f>'SPLiT-seq DS'!$B$9:$L$9</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DS'!$B$10:$L$10</c:f>
              <c:numCache>
                <c:formatCode>0.00_ </c:formatCode>
                <c:ptCount val="11"/>
                <c:pt idx="0">
                  <c:v>0</c:v>
                </c:pt>
                <c:pt idx="1">
                  <c:v>0</c:v>
                </c:pt>
                <c:pt idx="2">
                  <c:v>0.582563155</c:v>
                </c:pt>
                <c:pt idx="3">
                  <c:v>0</c:v>
                </c:pt>
                <c:pt idx="4">
                  <c:v>6.8221986999999998E-2</c:v>
                </c:pt>
                <c:pt idx="5">
                  <c:v>1.3343799E-2</c:v>
                </c:pt>
                <c:pt idx="6">
                  <c:v>1.636661E-3</c:v>
                </c:pt>
                <c:pt idx="7">
                  <c:v>0</c:v>
                </c:pt>
                <c:pt idx="8">
                  <c:v>0</c:v>
                </c:pt>
                <c:pt idx="9">
                  <c:v>0.91717791400000004</c:v>
                </c:pt>
                <c:pt idx="10">
                  <c:v>0</c:v>
                </c:pt>
              </c:numCache>
            </c:numRef>
          </c:val>
          <c:extLst>
            <c:ext xmlns:c16="http://schemas.microsoft.com/office/drawing/2014/chart" uri="{C3380CC4-5D6E-409C-BE32-E72D297353CC}">
              <c16:uniqueId val="{00000000-C135-4CC4-92CD-C8E3296A8A41}"/>
            </c:ext>
          </c:extLst>
        </c:ser>
        <c:ser>
          <c:idx val="1"/>
          <c:order val="1"/>
          <c:tx>
            <c:strRef>
              <c:f>'SPLiT-seq DS'!$A$11</c:f>
              <c:strCache>
                <c:ptCount val="1"/>
                <c:pt idx="0">
                  <c:v>DeSCI</c:v>
                </c:pt>
              </c:strCache>
            </c:strRef>
          </c:tx>
          <c:spPr>
            <a:solidFill>
              <a:schemeClr val="accent2"/>
            </a:solidFill>
            <a:ln>
              <a:noFill/>
            </a:ln>
            <a:effectLst/>
          </c:spPr>
          <c:invertIfNegative val="0"/>
          <c:cat>
            <c:strRef>
              <c:f>'SPLiT-seq DS'!$B$9:$L$9</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DS'!$B$11:$L$11</c:f>
              <c:numCache>
                <c:formatCode>0.00_ </c:formatCode>
                <c:ptCount val="11"/>
                <c:pt idx="0">
                  <c:v>0.86792452799999997</c:v>
                </c:pt>
                <c:pt idx="1">
                  <c:v>0.87292747800000003</c:v>
                </c:pt>
                <c:pt idx="2">
                  <c:v>0.27788046799999999</c:v>
                </c:pt>
                <c:pt idx="3">
                  <c:v>0</c:v>
                </c:pt>
                <c:pt idx="4">
                  <c:v>0</c:v>
                </c:pt>
                <c:pt idx="5">
                  <c:v>0.23194662499999999</c:v>
                </c:pt>
                <c:pt idx="6">
                  <c:v>0.85433715200000004</c:v>
                </c:pt>
                <c:pt idx="7">
                  <c:v>0</c:v>
                </c:pt>
                <c:pt idx="8">
                  <c:v>2.4064759999999998E-3</c:v>
                </c:pt>
                <c:pt idx="9">
                  <c:v>0.71779141099999999</c:v>
                </c:pt>
                <c:pt idx="10">
                  <c:v>0.47912772599999998</c:v>
                </c:pt>
              </c:numCache>
            </c:numRef>
          </c:val>
          <c:extLst>
            <c:ext xmlns:c16="http://schemas.microsoft.com/office/drawing/2014/chart" uri="{C3380CC4-5D6E-409C-BE32-E72D297353CC}">
              <c16:uniqueId val="{00000001-C135-4CC4-92CD-C8E3296A8A41}"/>
            </c:ext>
          </c:extLst>
        </c:ser>
        <c:ser>
          <c:idx val="2"/>
          <c:order val="2"/>
          <c:tx>
            <c:strRef>
              <c:f>'SPLiT-seq DS'!$A$12</c:f>
              <c:strCache>
                <c:ptCount val="1"/>
                <c:pt idx="0">
                  <c:v>MAGIC</c:v>
                </c:pt>
              </c:strCache>
            </c:strRef>
          </c:tx>
          <c:spPr>
            <a:solidFill>
              <a:schemeClr val="accent3"/>
            </a:solidFill>
            <a:ln>
              <a:noFill/>
            </a:ln>
            <a:effectLst/>
          </c:spPr>
          <c:invertIfNegative val="0"/>
          <c:cat>
            <c:strRef>
              <c:f>'SPLiT-seq DS'!$B$9:$L$9</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DS'!$B$12:$L$12</c:f>
              <c:numCache>
                <c:formatCode>0.00_ </c:formatCode>
                <c:ptCount val="11"/>
                <c:pt idx="0">
                  <c:v>0.72327043999999996</c:v>
                </c:pt>
                <c:pt idx="1">
                  <c:v>0.58410327799999995</c:v>
                </c:pt>
                <c:pt idx="2">
                  <c:v>0.85084939699999995</c:v>
                </c:pt>
                <c:pt idx="3">
                  <c:v>0</c:v>
                </c:pt>
                <c:pt idx="4">
                  <c:v>0.71650760000000002</c:v>
                </c:pt>
                <c:pt idx="5">
                  <c:v>0.31722359300000003</c:v>
                </c:pt>
                <c:pt idx="6">
                  <c:v>0</c:v>
                </c:pt>
                <c:pt idx="7">
                  <c:v>0</c:v>
                </c:pt>
                <c:pt idx="8">
                  <c:v>2.1877051000000002E-2</c:v>
                </c:pt>
                <c:pt idx="9">
                  <c:v>0.74233128800000003</c:v>
                </c:pt>
                <c:pt idx="10">
                  <c:v>0.554413292</c:v>
                </c:pt>
              </c:numCache>
            </c:numRef>
          </c:val>
          <c:extLst>
            <c:ext xmlns:c16="http://schemas.microsoft.com/office/drawing/2014/chart" uri="{C3380CC4-5D6E-409C-BE32-E72D297353CC}">
              <c16:uniqueId val="{00000002-C135-4CC4-92CD-C8E3296A8A41}"/>
            </c:ext>
          </c:extLst>
        </c:ser>
        <c:ser>
          <c:idx val="3"/>
          <c:order val="3"/>
          <c:tx>
            <c:strRef>
              <c:f>'SPLiT-seq DS'!$A$13</c:f>
              <c:strCache>
                <c:ptCount val="1"/>
                <c:pt idx="0">
                  <c:v>DCA</c:v>
                </c:pt>
              </c:strCache>
            </c:strRef>
          </c:tx>
          <c:spPr>
            <a:solidFill>
              <a:schemeClr val="accent4"/>
            </a:solidFill>
            <a:ln>
              <a:noFill/>
            </a:ln>
            <a:effectLst/>
          </c:spPr>
          <c:invertIfNegative val="0"/>
          <c:cat>
            <c:strRef>
              <c:f>'SPLiT-seq DS'!$B$9:$L$9</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DS'!$B$13:$L$13</c:f>
              <c:numCache>
                <c:formatCode>0.00_ </c:formatCode>
                <c:ptCount val="11"/>
                <c:pt idx="0">
                  <c:v>0</c:v>
                </c:pt>
                <c:pt idx="1">
                  <c:v>0.47487659799999998</c:v>
                </c:pt>
                <c:pt idx="2">
                  <c:v>0.57050435700000002</c:v>
                </c:pt>
                <c:pt idx="3">
                  <c:v>0</c:v>
                </c:pt>
                <c:pt idx="4">
                  <c:v>0.383527748</c:v>
                </c:pt>
                <c:pt idx="5">
                  <c:v>0.227237049</c:v>
                </c:pt>
                <c:pt idx="6">
                  <c:v>0</c:v>
                </c:pt>
                <c:pt idx="7">
                  <c:v>0</c:v>
                </c:pt>
                <c:pt idx="8">
                  <c:v>5.6880330000000003E-3</c:v>
                </c:pt>
                <c:pt idx="9">
                  <c:v>0.90490797499999998</c:v>
                </c:pt>
                <c:pt idx="10">
                  <c:v>0.70643821399999995</c:v>
                </c:pt>
              </c:numCache>
            </c:numRef>
          </c:val>
          <c:extLst>
            <c:ext xmlns:c16="http://schemas.microsoft.com/office/drawing/2014/chart" uri="{C3380CC4-5D6E-409C-BE32-E72D297353CC}">
              <c16:uniqueId val="{00000003-C135-4CC4-92CD-C8E3296A8A41}"/>
            </c:ext>
          </c:extLst>
        </c:ser>
        <c:ser>
          <c:idx val="4"/>
          <c:order val="4"/>
          <c:tx>
            <c:strRef>
              <c:f>'SPLiT-seq DS'!$A$14</c:f>
              <c:strCache>
                <c:ptCount val="1"/>
                <c:pt idx="0">
                  <c:v>scScope</c:v>
                </c:pt>
              </c:strCache>
            </c:strRef>
          </c:tx>
          <c:spPr>
            <a:solidFill>
              <a:schemeClr val="accent5"/>
            </a:solidFill>
            <a:ln>
              <a:noFill/>
            </a:ln>
            <a:effectLst/>
          </c:spPr>
          <c:invertIfNegative val="0"/>
          <c:cat>
            <c:strRef>
              <c:f>'SPLiT-seq DS'!$B$9:$L$9</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DS'!$B$14:$L$14</c:f>
              <c:numCache>
                <c:formatCode>0.00_ </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C135-4CC4-92CD-C8E3296A8A41}"/>
            </c:ext>
          </c:extLst>
        </c:ser>
        <c:ser>
          <c:idx val="5"/>
          <c:order val="5"/>
          <c:tx>
            <c:strRef>
              <c:f>'SPLiT-seq DS'!$A$15</c:f>
              <c:strCache>
                <c:ptCount val="1"/>
                <c:pt idx="0">
                  <c:v>scVI</c:v>
                </c:pt>
              </c:strCache>
            </c:strRef>
          </c:tx>
          <c:spPr>
            <a:solidFill>
              <a:schemeClr val="accent6"/>
            </a:solidFill>
            <a:ln>
              <a:noFill/>
            </a:ln>
            <a:effectLst/>
          </c:spPr>
          <c:invertIfNegative val="0"/>
          <c:cat>
            <c:strRef>
              <c:f>'SPLiT-seq DS'!$B$9:$L$9</c:f>
              <c:strCache>
                <c:ptCount val="11"/>
                <c:pt idx="0">
                  <c:v>Olfactory Bulb</c:v>
                </c:pt>
                <c:pt idx="1">
                  <c:v>Striatum</c:v>
                </c:pt>
                <c:pt idx="2">
                  <c:v>Cortex</c:v>
                </c:pt>
                <c:pt idx="3">
                  <c:v>Rostral Midbrain</c:v>
                </c:pt>
                <c:pt idx="4">
                  <c:v>Thalamus</c:v>
                </c:pt>
                <c:pt idx="5">
                  <c:v>Cerebellum</c:v>
                </c:pt>
                <c:pt idx="6">
                  <c:v>Medulla</c:v>
                </c:pt>
                <c:pt idx="7">
                  <c:v>Basal Ganglia</c:v>
                </c:pt>
                <c:pt idx="8">
                  <c:v>Hippocampus</c:v>
                </c:pt>
                <c:pt idx="9">
                  <c:v>Spinalcord</c:v>
                </c:pt>
                <c:pt idx="10">
                  <c:v>Mirgrating Interneurous</c:v>
                </c:pt>
              </c:strCache>
            </c:strRef>
          </c:cat>
          <c:val>
            <c:numRef>
              <c:f>'SPLiT-seq DS'!$B$15:$L$15</c:f>
              <c:numCache>
                <c:formatCode>0.00_ </c:formatCode>
                <c:ptCount val="11"/>
                <c:pt idx="0">
                  <c:v>0</c:v>
                </c:pt>
                <c:pt idx="1">
                  <c:v>0</c:v>
                </c:pt>
                <c:pt idx="2">
                  <c:v>0.39111874000000002</c:v>
                </c:pt>
                <c:pt idx="3">
                  <c:v>5.4347830000000003E-3</c:v>
                </c:pt>
                <c:pt idx="4">
                  <c:v>0</c:v>
                </c:pt>
                <c:pt idx="5">
                  <c:v>0.193933617</c:v>
                </c:pt>
                <c:pt idx="6">
                  <c:v>0</c:v>
                </c:pt>
                <c:pt idx="7">
                  <c:v>0</c:v>
                </c:pt>
                <c:pt idx="8">
                  <c:v>0.48042003900000002</c:v>
                </c:pt>
                <c:pt idx="9">
                  <c:v>0</c:v>
                </c:pt>
                <c:pt idx="10">
                  <c:v>0.43021806899999998</c:v>
                </c:pt>
              </c:numCache>
            </c:numRef>
          </c:val>
          <c:extLst>
            <c:ext xmlns:c16="http://schemas.microsoft.com/office/drawing/2014/chart" uri="{C3380CC4-5D6E-409C-BE32-E72D297353CC}">
              <c16:uniqueId val="{00000005-C135-4CC4-92CD-C8E3296A8A41}"/>
            </c:ext>
          </c:extLst>
        </c:ser>
        <c:dLbls>
          <c:showLegendKey val="0"/>
          <c:showVal val="0"/>
          <c:showCatName val="0"/>
          <c:showSerName val="0"/>
          <c:showPercent val="0"/>
          <c:showBubbleSize val="0"/>
        </c:dLbls>
        <c:gapWidth val="219"/>
        <c:overlap val="-27"/>
        <c:axId val="1978927872"/>
        <c:axId val="1978927040"/>
      </c:barChart>
      <c:catAx>
        <c:axId val="197892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78927040"/>
        <c:crosses val="autoZero"/>
        <c:auto val="1"/>
        <c:lblAlgn val="ctr"/>
        <c:lblOffset val="100"/>
        <c:noMultiLvlLbl val="0"/>
      </c:catAx>
      <c:valAx>
        <c:axId val="1978927040"/>
        <c:scaling>
          <c:orientation val="minMax"/>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7892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'SPLiT-seq DS'!$N$10</c:f>
              <c:strCache>
                <c:ptCount val="1"/>
                <c:pt idx="0">
                  <c:v>RAW</c:v>
                </c:pt>
              </c:strCache>
            </c:strRef>
          </c:tx>
          <c:spPr>
            <a:solidFill>
              <a:schemeClr val="accent1"/>
            </a:solidFill>
            <a:ln>
              <a:noFill/>
            </a:ln>
            <a:effectLst/>
          </c:spPr>
          <c:invertIfNegative val="0"/>
          <c:cat>
            <c:strRef>
              <c:f>'SPLiT-seq DS'!$O$9:$V$9</c:f>
              <c:strCache>
                <c:ptCount val="8"/>
                <c:pt idx="0">
                  <c:v>Astrocyte</c:v>
                </c:pt>
                <c:pt idx="1">
                  <c:v>Epend</c:v>
                </c:pt>
                <c:pt idx="2">
                  <c:v>Immune</c:v>
                </c:pt>
                <c:pt idx="3">
                  <c:v>OEC</c:v>
                </c:pt>
                <c:pt idx="4">
                  <c:v>Oligo</c:v>
                </c:pt>
                <c:pt idx="5">
                  <c:v>OPC</c:v>
                </c:pt>
                <c:pt idx="6">
                  <c:v>Vasc</c:v>
                </c:pt>
                <c:pt idx="7">
                  <c:v>VLMC</c:v>
                </c:pt>
              </c:strCache>
            </c:strRef>
          </c:cat>
          <c:val>
            <c:numRef>
              <c:f>'SPLiT-seq DS'!$O$10:$V$10</c:f>
              <c:numCache>
                <c:formatCode>0.00_ </c:formatCode>
                <c:ptCount val="8"/>
                <c:pt idx="0">
                  <c:v>0</c:v>
                </c:pt>
                <c:pt idx="1">
                  <c:v>0.590733591</c:v>
                </c:pt>
                <c:pt idx="2">
                  <c:v>0.96940418699999997</c:v>
                </c:pt>
                <c:pt idx="3">
                  <c:v>0</c:v>
                </c:pt>
                <c:pt idx="4">
                  <c:v>0.84583139299999999</c:v>
                </c:pt>
                <c:pt idx="5">
                  <c:v>0</c:v>
                </c:pt>
                <c:pt idx="6">
                  <c:v>0</c:v>
                </c:pt>
                <c:pt idx="7">
                  <c:v>0</c:v>
                </c:pt>
              </c:numCache>
            </c:numRef>
          </c:val>
          <c:extLst>
            <c:ext xmlns:c16="http://schemas.microsoft.com/office/drawing/2014/chart" uri="{C3380CC4-5D6E-409C-BE32-E72D297353CC}">
              <c16:uniqueId val="{00000000-C9A1-4D31-9359-C1C2136F6154}"/>
            </c:ext>
          </c:extLst>
        </c:ser>
        <c:ser>
          <c:idx val="1"/>
          <c:order val="1"/>
          <c:tx>
            <c:strRef>
              <c:f>'SPLiT-seq DS'!$N$11</c:f>
              <c:strCache>
                <c:ptCount val="1"/>
                <c:pt idx="0">
                  <c:v>DeSCI</c:v>
                </c:pt>
              </c:strCache>
            </c:strRef>
          </c:tx>
          <c:spPr>
            <a:solidFill>
              <a:schemeClr val="accent2"/>
            </a:solidFill>
            <a:ln>
              <a:noFill/>
            </a:ln>
            <a:effectLst/>
          </c:spPr>
          <c:invertIfNegative val="0"/>
          <c:cat>
            <c:strRef>
              <c:f>'SPLiT-seq DS'!$O$9:$V$9</c:f>
              <c:strCache>
                <c:ptCount val="8"/>
                <c:pt idx="0">
                  <c:v>Astrocyte</c:v>
                </c:pt>
                <c:pt idx="1">
                  <c:v>Epend</c:v>
                </c:pt>
                <c:pt idx="2">
                  <c:v>Immune</c:v>
                </c:pt>
                <c:pt idx="3">
                  <c:v>OEC</c:v>
                </c:pt>
                <c:pt idx="4">
                  <c:v>Oligo</c:v>
                </c:pt>
                <c:pt idx="5">
                  <c:v>OPC</c:v>
                </c:pt>
                <c:pt idx="6">
                  <c:v>Vasc</c:v>
                </c:pt>
                <c:pt idx="7">
                  <c:v>VLMC</c:v>
                </c:pt>
              </c:strCache>
            </c:strRef>
          </c:cat>
          <c:val>
            <c:numRef>
              <c:f>'SPLiT-seq DS'!$O$11:$V$11</c:f>
              <c:numCache>
                <c:formatCode>0.00_ </c:formatCode>
                <c:ptCount val="8"/>
                <c:pt idx="0">
                  <c:v>0.79037163399999999</c:v>
                </c:pt>
                <c:pt idx="1">
                  <c:v>0.88223938199999996</c:v>
                </c:pt>
                <c:pt idx="2">
                  <c:v>0.97101449299999998</c:v>
                </c:pt>
                <c:pt idx="3">
                  <c:v>0.83984375</c:v>
                </c:pt>
                <c:pt idx="4">
                  <c:v>0.83791336699999996</c:v>
                </c:pt>
                <c:pt idx="5">
                  <c:v>0.912653202</c:v>
                </c:pt>
                <c:pt idx="6">
                  <c:v>0.97625508800000005</c:v>
                </c:pt>
                <c:pt idx="7">
                  <c:v>0.79059180600000001</c:v>
                </c:pt>
              </c:numCache>
            </c:numRef>
          </c:val>
          <c:extLst>
            <c:ext xmlns:c16="http://schemas.microsoft.com/office/drawing/2014/chart" uri="{C3380CC4-5D6E-409C-BE32-E72D297353CC}">
              <c16:uniqueId val="{00000001-C9A1-4D31-9359-C1C2136F6154}"/>
            </c:ext>
          </c:extLst>
        </c:ser>
        <c:ser>
          <c:idx val="2"/>
          <c:order val="2"/>
          <c:tx>
            <c:strRef>
              <c:f>'SPLiT-seq DS'!$N$12</c:f>
              <c:strCache>
                <c:ptCount val="1"/>
                <c:pt idx="0">
                  <c:v>MAGIC</c:v>
                </c:pt>
              </c:strCache>
            </c:strRef>
          </c:tx>
          <c:spPr>
            <a:solidFill>
              <a:schemeClr val="accent3"/>
            </a:solidFill>
            <a:ln>
              <a:noFill/>
            </a:ln>
            <a:effectLst/>
          </c:spPr>
          <c:invertIfNegative val="0"/>
          <c:cat>
            <c:strRef>
              <c:f>'SPLiT-seq DS'!$O$9:$V$9</c:f>
              <c:strCache>
                <c:ptCount val="8"/>
                <c:pt idx="0">
                  <c:v>Astrocyte</c:v>
                </c:pt>
                <c:pt idx="1">
                  <c:v>Epend</c:v>
                </c:pt>
                <c:pt idx="2">
                  <c:v>Immune</c:v>
                </c:pt>
                <c:pt idx="3">
                  <c:v>OEC</c:v>
                </c:pt>
                <c:pt idx="4">
                  <c:v>Oligo</c:v>
                </c:pt>
                <c:pt idx="5">
                  <c:v>OPC</c:v>
                </c:pt>
                <c:pt idx="6">
                  <c:v>Vasc</c:v>
                </c:pt>
                <c:pt idx="7">
                  <c:v>VLMC</c:v>
                </c:pt>
              </c:strCache>
            </c:strRef>
          </c:cat>
          <c:val>
            <c:numRef>
              <c:f>'SPLiT-seq DS'!$O$12:$V$12</c:f>
              <c:numCache>
                <c:formatCode>0.00_ </c:formatCode>
                <c:ptCount val="8"/>
                <c:pt idx="0">
                  <c:v>0.83524961099999995</c:v>
                </c:pt>
                <c:pt idx="1">
                  <c:v>0.76640926600000003</c:v>
                </c:pt>
                <c:pt idx="2">
                  <c:v>0.96296296299999995</c:v>
                </c:pt>
                <c:pt idx="3">
                  <c:v>0</c:v>
                </c:pt>
                <c:pt idx="4">
                  <c:v>0.83139264099999999</c:v>
                </c:pt>
                <c:pt idx="5">
                  <c:v>0.83721733099999995</c:v>
                </c:pt>
                <c:pt idx="6">
                  <c:v>0.95725915900000003</c:v>
                </c:pt>
                <c:pt idx="7">
                  <c:v>0.90743550799999995</c:v>
                </c:pt>
              </c:numCache>
            </c:numRef>
          </c:val>
          <c:extLst>
            <c:ext xmlns:c16="http://schemas.microsoft.com/office/drawing/2014/chart" uri="{C3380CC4-5D6E-409C-BE32-E72D297353CC}">
              <c16:uniqueId val="{00000002-C9A1-4D31-9359-C1C2136F6154}"/>
            </c:ext>
          </c:extLst>
        </c:ser>
        <c:ser>
          <c:idx val="3"/>
          <c:order val="3"/>
          <c:tx>
            <c:strRef>
              <c:f>'SPLiT-seq DS'!$N$13</c:f>
              <c:strCache>
                <c:ptCount val="1"/>
                <c:pt idx="0">
                  <c:v>DCA</c:v>
                </c:pt>
              </c:strCache>
            </c:strRef>
          </c:tx>
          <c:spPr>
            <a:solidFill>
              <a:schemeClr val="accent4"/>
            </a:solidFill>
            <a:ln>
              <a:noFill/>
            </a:ln>
            <a:effectLst/>
          </c:spPr>
          <c:invertIfNegative val="0"/>
          <c:cat>
            <c:strRef>
              <c:f>'SPLiT-seq DS'!$O$9:$V$9</c:f>
              <c:strCache>
                <c:ptCount val="8"/>
                <c:pt idx="0">
                  <c:v>Astrocyte</c:v>
                </c:pt>
                <c:pt idx="1">
                  <c:v>Epend</c:v>
                </c:pt>
                <c:pt idx="2">
                  <c:v>Immune</c:v>
                </c:pt>
                <c:pt idx="3">
                  <c:v>OEC</c:v>
                </c:pt>
                <c:pt idx="4">
                  <c:v>Oligo</c:v>
                </c:pt>
                <c:pt idx="5">
                  <c:v>OPC</c:v>
                </c:pt>
                <c:pt idx="6">
                  <c:v>Vasc</c:v>
                </c:pt>
                <c:pt idx="7">
                  <c:v>VLMC</c:v>
                </c:pt>
              </c:strCache>
            </c:strRef>
          </c:cat>
          <c:val>
            <c:numRef>
              <c:f>'SPLiT-seq DS'!$O$13:$V$13</c:f>
              <c:numCache>
                <c:formatCode>0.00_ </c:formatCode>
                <c:ptCount val="8"/>
                <c:pt idx="0">
                  <c:v>0.79482234299999999</c:v>
                </c:pt>
                <c:pt idx="1">
                  <c:v>0</c:v>
                </c:pt>
                <c:pt idx="2">
                  <c:v>0</c:v>
                </c:pt>
                <c:pt idx="3">
                  <c:v>0</c:v>
                </c:pt>
                <c:pt idx="4">
                  <c:v>0.83721471800000002</c:v>
                </c:pt>
                <c:pt idx="5">
                  <c:v>0.81719316399999997</c:v>
                </c:pt>
                <c:pt idx="6">
                  <c:v>0</c:v>
                </c:pt>
                <c:pt idx="7">
                  <c:v>0</c:v>
                </c:pt>
              </c:numCache>
            </c:numRef>
          </c:val>
          <c:extLst>
            <c:ext xmlns:c16="http://schemas.microsoft.com/office/drawing/2014/chart" uri="{C3380CC4-5D6E-409C-BE32-E72D297353CC}">
              <c16:uniqueId val="{00000003-C9A1-4D31-9359-C1C2136F6154}"/>
            </c:ext>
          </c:extLst>
        </c:ser>
        <c:ser>
          <c:idx val="4"/>
          <c:order val="4"/>
          <c:tx>
            <c:strRef>
              <c:f>'SPLiT-seq DS'!$N$14</c:f>
              <c:strCache>
                <c:ptCount val="1"/>
                <c:pt idx="0">
                  <c:v>scScope</c:v>
                </c:pt>
              </c:strCache>
            </c:strRef>
          </c:tx>
          <c:spPr>
            <a:solidFill>
              <a:schemeClr val="accent5"/>
            </a:solidFill>
            <a:ln>
              <a:noFill/>
            </a:ln>
            <a:effectLst/>
          </c:spPr>
          <c:invertIfNegative val="0"/>
          <c:cat>
            <c:strRef>
              <c:f>'SPLiT-seq DS'!$O$9:$V$9</c:f>
              <c:strCache>
                <c:ptCount val="8"/>
                <c:pt idx="0">
                  <c:v>Astrocyte</c:v>
                </c:pt>
                <c:pt idx="1">
                  <c:v>Epend</c:v>
                </c:pt>
                <c:pt idx="2">
                  <c:v>Immune</c:v>
                </c:pt>
                <c:pt idx="3">
                  <c:v>OEC</c:v>
                </c:pt>
                <c:pt idx="4">
                  <c:v>Oligo</c:v>
                </c:pt>
                <c:pt idx="5">
                  <c:v>OPC</c:v>
                </c:pt>
                <c:pt idx="6">
                  <c:v>Vasc</c:v>
                </c:pt>
                <c:pt idx="7">
                  <c:v>VLMC</c:v>
                </c:pt>
              </c:strCache>
            </c:strRef>
          </c:cat>
          <c:val>
            <c:numRef>
              <c:f>'SPLiT-seq DS'!$O$14:$V$14</c:f>
              <c:numCache>
                <c:formatCode>0.00_ </c:formatCode>
                <c:ptCount val="8"/>
                <c:pt idx="0">
                  <c:v>0</c:v>
                </c:pt>
                <c:pt idx="1">
                  <c:v>0</c:v>
                </c:pt>
                <c:pt idx="2">
                  <c:v>0</c:v>
                </c:pt>
                <c:pt idx="3">
                  <c:v>0</c:v>
                </c:pt>
                <c:pt idx="4">
                  <c:v>1.0712622E-2</c:v>
                </c:pt>
                <c:pt idx="5">
                  <c:v>0</c:v>
                </c:pt>
                <c:pt idx="6">
                  <c:v>0</c:v>
                </c:pt>
                <c:pt idx="7">
                  <c:v>0</c:v>
                </c:pt>
              </c:numCache>
            </c:numRef>
          </c:val>
          <c:extLst>
            <c:ext xmlns:c16="http://schemas.microsoft.com/office/drawing/2014/chart" uri="{C3380CC4-5D6E-409C-BE32-E72D297353CC}">
              <c16:uniqueId val="{00000004-C9A1-4D31-9359-C1C2136F6154}"/>
            </c:ext>
          </c:extLst>
        </c:ser>
        <c:ser>
          <c:idx val="5"/>
          <c:order val="5"/>
          <c:tx>
            <c:strRef>
              <c:f>'SPLiT-seq DS'!$N$15</c:f>
              <c:strCache>
                <c:ptCount val="1"/>
                <c:pt idx="0">
                  <c:v>scVI</c:v>
                </c:pt>
              </c:strCache>
            </c:strRef>
          </c:tx>
          <c:spPr>
            <a:solidFill>
              <a:schemeClr val="accent6"/>
            </a:solidFill>
            <a:ln>
              <a:noFill/>
            </a:ln>
            <a:effectLst/>
          </c:spPr>
          <c:invertIfNegative val="0"/>
          <c:cat>
            <c:strRef>
              <c:f>'SPLiT-seq DS'!$O$9:$V$9</c:f>
              <c:strCache>
                <c:ptCount val="8"/>
                <c:pt idx="0">
                  <c:v>Astrocyte</c:v>
                </c:pt>
                <c:pt idx="1">
                  <c:v>Epend</c:v>
                </c:pt>
                <c:pt idx="2">
                  <c:v>Immune</c:v>
                </c:pt>
                <c:pt idx="3">
                  <c:v>OEC</c:v>
                </c:pt>
                <c:pt idx="4">
                  <c:v>Oligo</c:v>
                </c:pt>
                <c:pt idx="5">
                  <c:v>OPC</c:v>
                </c:pt>
                <c:pt idx="6">
                  <c:v>Vasc</c:v>
                </c:pt>
                <c:pt idx="7">
                  <c:v>VLMC</c:v>
                </c:pt>
              </c:strCache>
            </c:strRef>
          </c:cat>
          <c:val>
            <c:numRef>
              <c:f>'SPLiT-seq DS'!$O$15:$V$15</c:f>
              <c:numCache>
                <c:formatCode>0.00_ </c:formatCode>
                <c:ptCount val="8"/>
                <c:pt idx="0">
                  <c:v>0.21074104299999999</c:v>
                </c:pt>
                <c:pt idx="1">
                  <c:v>1.3513514000000001E-2</c:v>
                </c:pt>
                <c:pt idx="2">
                  <c:v>0.97906602300000001</c:v>
                </c:pt>
                <c:pt idx="3">
                  <c:v>0.9453125</c:v>
                </c:pt>
                <c:pt idx="4">
                  <c:v>0.96646483500000002</c:v>
                </c:pt>
                <c:pt idx="5">
                  <c:v>0.85568789899999997</c:v>
                </c:pt>
                <c:pt idx="6">
                  <c:v>0</c:v>
                </c:pt>
                <c:pt idx="7">
                  <c:v>0.79210925600000004</c:v>
                </c:pt>
              </c:numCache>
            </c:numRef>
          </c:val>
          <c:extLst>
            <c:ext xmlns:c16="http://schemas.microsoft.com/office/drawing/2014/chart" uri="{C3380CC4-5D6E-409C-BE32-E72D297353CC}">
              <c16:uniqueId val="{00000005-C9A1-4D31-9359-C1C2136F6154}"/>
            </c:ext>
          </c:extLst>
        </c:ser>
        <c:dLbls>
          <c:showLegendKey val="0"/>
          <c:showVal val="0"/>
          <c:showCatName val="0"/>
          <c:showSerName val="0"/>
          <c:showPercent val="0"/>
          <c:showBubbleSize val="0"/>
        </c:dLbls>
        <c:gapWidth val="219"/>
        <c:overlap val="-27"/>
        <c:axId val="1768430000"/>
        <c:axId val="1768430832"/>
      </c:barChart>
      <c:catAx>
        <c:axId val="176843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68430832"/>
        <c:crosses val="autoZero"/>
        <c:auto val="1"/>
        <c:lblAlgn val="ctr"/>
        <c:lblOffset val="100"/>
        <c:noMultiLvlLbl val="0"/>
      </c:catAx>
      <c:valAx>
        <c:axId val="176843083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68430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971550</xdr:colOff>
      <xdr:row>13</xdr:row>
      <xdr:rowOff>9525</xdr:rowOff>
    </xdr:from>
    <xdr:to>
      <xdr:col>9</xdr:col>
      <xdr:colOff>342900</xdr:colOff>
      <xdr:row>28</xdr:row>
      <xdr:rowOff>38100</xdr:rowOff>
    </xdr:to>
    <xdr:graphicFrame macro="">
      <xdr:nvGraphicFramePr>
        <xdr:cNvPr id="3" name="图表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2228852</xdr:colOff>
      <xdr:row>25</xdr:row>
      <xdr:rowOff>161925</xdr:rowOff>
    </xdr:from>
    <xdr:to>
      <xdr:col>6</xdr:col>
      <xdr:colOff>2033988</xdr:colOff>
      <xdr:row>50</xdr:row>
      <xdr:rowOff>152379</xdr:rowOff>
    </xdr:to>
    <xdr:graphicFrame macro="">
      <xdr:nvGraphicFramePr>
        <xdr:cNvPr id="11" name="图表 10">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2257425</xdr:colOff>
      <xdr:row>54</xdr:row>
      <xdr:rowOff>161924</xdr:rowOff>
    </xdr:from>
    <xdr:to>
      <xdr:col>6</xdr:col>
      <xdr:colOff>2062561</xdr:colOff>
      <xdr:row>79</xdr:row>
      <xdr:rowOff>152378</xdr:rowOff>
    </xdr:to>
    <xdr:graphicFrame macro="">
      <xdr:nvGraphicFramePr>
        <xdr:cNvPr id="12" name="图表 11">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2272392</xdr:colOff>
      <xdr:row>40</xdr:row>
      <xdr:rowOff>10320</xdr:rowOff>
    </xdr:from>
    <xdr:to>
      <xdr:col>12</xdr:col>
      <xdr:colOff>1055756</xdr:colOff>
      <xdr:row>65</xdr:row>
      <xdr:rowOff>775</xdr:rowOff>
    </xdr:to>
    <xdr:graphicFrame macro="">
      <xdr:nvGraphicFramePr>
        <xdr:cNvPr id="13" name="图表 12">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2320283</xdr:colOff>
      <xdr:row>13</xdr:row>
      <xdr:rowOff>52835</xdr:rowOff>
    </xdr:from>
    <xdr:to>
      <xdr:col>12</xdr:col>
      <xdr:colOff>1103647</xdr:colOff>
      <xdr:row>38</xdr:row>
      <xdr:rowOff>43290</xdr:rowOff>
    </xdr:to>
    <xdr:graphicFrame macro="">
      <xdr:nvGraphicFramePr>
        <xdr:cNvPr id="15" name="图表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61912</xdr:colOff>
      <xdr:row>0</xdr:row>
      <xdr:rowOff>28575</xdr:rowOff>
    </xdr:from>
    <xdr:to>
      <xdr:col>6</xdr:col>
      <xdr:colOff>638175</xdr:colOff>
      <xdr:row>6</xdr:row>
      <xdr:rowOff>66675</xdr:rowOff>
    </xdr:to>
    <xdr:graphicFrame macro="">
      <xdr:nvGraphicFramePr>
        <xdr:cNvPr id="3" name="图表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133349</xdr:colOff>
      <xdr:row>0</xdr:row>
      <xdr:rowOff>104775</xdr:rowOff>
    </xdr:from>
    <xdr:to>
      <xdr:col>18</xdr:col>
      <xdr:colOff>309561</xdr:colOff>
      <xdr:row>5</xdr:row>
      <xdr:rowOff>152400</xdr:rowOff>
    </xdr:to>
    <xdr:graphicFrame macro="">
      <xdr:nvGraphicFramePr>
        <xdr:cNvPr id="5" name="图表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1157287</xdr:colOff>
      <xdr:row>6</xdr:row>
      <xdr:rowOff>161925</xdr:rowOff>
    </xdr:from>
    <xdr:to>
      <xdr:col>10</xdr:col>
      <xdr:colOff>195262</xdr:colOff>
      <xdr:row>16</xdr:row>
      <xdr:rowOff>28575</xdr:rowOff>
    </xdr:to>
    <xdr:graphicFrame macro="">
      <xdr:nvGraphicFramePr>
        <xdr:cNvPr id="7" name="图表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566737</xdr:colOff>
      <xdr:row>5</xdr:row>
      <xdr:rowOff>123825</xdr:rowOff>
    </xdr:from>
    <xdr:to>
      <xdr:col>21</xdr:col>
      <xdr:colOff>147637</xdr:colOff>
      <xdr:row>14</xdr:row>
      <xdr:rowOff>171450</xdr:rowOff>
    </xdr:to>
    <xdr:graphicFrame macro="">
      <xdr:nvGraphicFramePr>
        <xdr:cNvPr id="8" name="图表 7">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80962</xdr:colOff>
      <xdr:row>23</xdr:row>
      <xdr:rowOff>9525</xdr:rowOff>
    </xdr:from>
    <xdr:to>
      <xdr:col>9</xdr:col>
      <xdr:colOff>157162</xdr:colOff>
      <xdr:row>38</xdr:row>
      <xdr:rowOff>38100</xdr:rowOff>
    </xdr:to>
    <xdr:graphicFrame macro="">
      <xdr:nvGraphicFramePr>
        <xdr:cNvPr id="9" name="图表 8">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881062</xdr:colOff>
      <xdr:row>25</xdr:row>
      <xdr:rowOff>114300</xdr:rowOff>
    </xdr:from>
    <xdr:to>
      <xdr:col>17</xdr:col>
      <xdr:colOff>385762</xdr:colOff>
      <xdr:row>40</xdr:row>
      <xdr:rowOff>142875</xdr:rowOff>
    </xdr:to>
    <xdr:graphicFrame macro="">
      <xdr:nvGraphicFramePr>
        <xdr:cNvPr id="10" name="图表 9">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15</xdr:row>
      <xdr:rowOff>108858</xdr:rowOff>
    </xdr:from>
    <xdr:to>
      <xdr:col>6</xdr:col>
      <xdr:colOff>462643</xdr:colOff>
      <xdr:row>55</xdr:row>
      <xdr:rowOff>163286</xdr:rowOff>
    </xdr:to>
    <xdr:graphicFrame macro="">
      <xdr:nvGraphicFramePr>
        <xdr:cNvPr id="4" name="图表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387801</xdr:colOff>
      <xdr:row>15</xdr:row>
      <xdr:rowOff>111578</xdr:rowOff>
    </xdr:from>
    <xdr:to>
      <xdr:col>20</xdr:col>
      <xdr:colOff>0</xdr:colOff>
      <xdr:row>55</xdr:row>
      <xdr:rowOff>149679</xdr:rowOff>
    </xdr:to>
    <xdr:graphicFrame macro="">
      <xdr:nvGraphicFramePr>
        <xdr:cNvPr id="5" name="图表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prod.data.humancellatlas.org/explore/projects/29f53b7e-071b-44b5-998a-0ae70d0229a4"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9"/>
  <sheetViews>
    <sheetView tabSelected="1" workbookViewId="0">
      <pane xSplit="2" topLeftCell="C1" activePane="topRight" state="frozen"/>
      <selection pane="topRight" activeCell="I27" sqref="I27"/>
    </sheetView>
  </sheetViews>
  <sheetFormatPr defaultRowHeight="14.25" x14ac:dyDescent="0.2"/>
  <cols>
    <col min="1" max="1" width="13.75" style="129" bestFit="1" customWidth="1"/>
    <col min="2" max="2" width="20.25" style="134" bestFit="1" customWidth="1"/>
    <col min="3" max="3" width="14.75" style="150" bestFit="1" customWidth="1"/>
    <col min="4" max="4" width="16.5" style="129" bestFit="1" customWidth="1"/>
    <col min="5" max="5" width="18.125" style="146" bestFit="1" customWidth="1"/>
    <col min="6" max="6" width="15.125" style="144" bestFit="1" customWidth="1"/>
    <col min="7" max="7" width="30.625" style="129" bestFit="1" customWidth="1"/>
    <col min="8" max="8" width="16.75" style="146" bestFit="1" customWidth="1"/>
    <col min="9" max="9" width="15.125" style="129" bestFit="1" customWidth="1"/>
    <col min="10" max="10" width="15.125" style="144" bestFit="1" customWidth="1"/>
    <col min="11" max="12" width="15.125" style="129" bestFit="1" customWidth="1"/>
    <col min="13" max="13" width="31.5" style="129" bestFit="1" customWidth="1"/>
    <col min="14" max="16384" width="9" style="129"/>
  </cols>
  <sheetData>
    <row r="1" spans="1:12" x14ac:dyDescent="0.2">
      <c r="B1" s="152" t="s">
        <v>619</v>
      </c>
      <c r="C1" s="152"/>
      <c r="D1" s="152"/>
      <c r="E1" s="152"/>
      <c r="F1" s="152"/>
      <c r="G1" s="152"/>
      <c r="H1" s="152"/>
      <c r="I1" s="152"/>
      <c r="J1" s="152"/>
      <c r="K1" s="152"/>
      <c r="L1" s="152"/>
    </row>
    <row r="2" spans="1:12" x14ac:dyDescent="0.2">
      <c r="B2" s="134" t="s">
        <v>608</v>
      </c>
      <c r="C2" s="143" t="s">
        <v>605</v>
      </c>
      <c r="D2" s="128" t="s">
        <v>581</v>
      </c>
      <c r="E2" s="145" t="s">
        <v>293</v>
      </c>
      <c r="F2" s="143" t="s">
        <v>626</v>
      </c>
      <c r="G2" s="129" t="s">
        <v>603</v>
      </c>
      <c r="H2" s="146" t="s">
        <v>633</v>
      </c>
      <c r="I2" s="129" t="s">
        <v>30</v>
      </c>
      <c r="J2" s="144" t="s">
        <v>627</v>
      </c>
      <c r="K2" s="129" t="s">
        <v>604</v>
      </c>
      <c r="L2" s="129" t="s">
        <v>31</v>
      </c>
    </row>
    <row r="3" spans="1:12" s="140" customFormat="1" x14ac:dyDescent="0.2">
      <c r="A3" s="140" t="s">
        <v>609</v>
      </c>
      <c r="B3" s="140" t="s">
        <v>631</v>
      </c>
      <c r="C3" s="139">
        <v>0.387476111121</v>
      </c>
      <c r="D3" s="139">
        <v>1.99661951588</v>
      </c>
      <c r="E3" s="139">
        <v>0.22861229830300001</v>
      </c>
      <c r="F3" s="139">
        <v>0.36326827890300001</v>
      </c>
      <c r="G3" s="139">
        <v>1.2426418860800001E-2</v>
      </c>
      <c r="H3" s="140">
        <v>2.2091796663099999E-2</v>
      </c>
      <c r="I3" s="139">
        <v>0.134973683092</v>
      </c>
      <c r="J3" s="139">
        <v>3.7066705293100001E-2</v>
      </c>
      <c r="K3" s="140">
        <v>2.74235044585E-2</v>
      </c>
      <c r="L3" s="140">
        <v>6.4365731676400001E-2</v>
      </c>
    </row>
    <row r="4" spans="1:12" s="151" customFormat="1" x14ac:dyDescent="0.2">
      <c r="A4" s="183" t="s">
        <v>609</v>
      </c>
      <c r="B4" s="184" t="s">
        <v>610</v>
      </c>
      <c r="C4" s="151">
        <v>0.42339290559300002</v>
      </c>
      <c r="D4" s="151">
        <v>8.3971427700000003</v>
      </c>
      <c r="E4" s="146" t="s">
        <v>628</v>
      </c>
      <c r="F4" s="151">
        <v>0.447115945816</v>
      </c>
      <c r="G4" s="151">
        <v>0.27360474917599997</v>
      </c>
      <c r="H4" s="151">
        <v>6.8553511434100003E-2</v>
      </c>
      <c r="I4" s="151">
        <v>8.9685713317700005E-2</v>
      </c>
      <c r="J4" s="151">
        <v>9.8346151113499994E-2</v>
      </c>
      <c r="K4" s="151">
        <v>8.4088591933299997E-2</v>
      </c>
      <c r="L4" s="151">
        <v>0.261632181671</v>
      </c>
    </row>
    <row r="5" spans="1:12" x14ac:dyDescent="0.2">
      <c r="A5" s="130" t="s">
        <v>609</v>
      </c>
      <c r="B5" s="133" t="s">
        <v>611</v>
      </c>
      <c r="C5" s="144">
        <v>0.44930331528200002</v>
      </c>
      <c r="D5" s="132">
        <v>12.7306270581</v>
      </c>
      <c r="E5" s="146" t="s">
        <v>628</v>
      </c>
      <c r="F5" s="144">
        <v>0.61877943336999996</v>
      </c>
      <c r="G5" s="129">
        <v>1.11414628029</v>
      </c>
      <c r="H5" s="146">
        <v>0.27299691855899999</v>
      </c>
      <c r="I5" s="129">
        <v>0.16352938969899999</v>
      </c>
      <c r="J5" s="144">
        <v>0.26813138028</v>
      </c>
      <c r="K5" s="129">
        <v>0.14551665922000001</v>
      </c>
      <c r="L5" s="129">
        <v>0.50098643276400001</v>
      </c>
    </row>
    <row r="6" spans="1:12" x14ac:dyDescent="0.2">
      <c r="A6" s="130" t="s">
        <v>609</v>
      </c>
      <c r="B6" s="133" t="s">
        <v>612</v>
      </c>
      <c r="C6" s="144">
        <v>0.52126889612899996</v>
      </c>
      <c r="D6" s="129" t="s">
        <v>607</v>
      </c>
      <c r="E6" s="146" t="s">
        <v>628</v>
      </c>
      <c r="F6" s="144">
        <v>1.54364460667</v>
      </c>
      <c r="G6" s="129">
        <v>25.764198336100002</v>
      </c>
      <c r="H6" s="146">
        <v>6.4404423250100002</v>
      </c>
      <c r="I6" s="129">
        <v>0.69520848856999995</v>
      </c>
      <c r="J6" s="144">
        <v>0.67294765942599999</v>
      </c>
      <c r="K6" s="129">
        <v>0.69803188939899996</v>
      </c>
      <c r="L6" s="129">
        <v>2.5840653580400001</v>
      </c>
    </row>
    <row r="7" spans="1:12" x14ac:dyDescent="0.2">
      <c r="A7" s="130" t="s">
        <v>609</v>
      </c>
      <c r="B7" s="133" t="s">
        <v>613</v>
      </c>
      <c r="C7" s="144">
        <v>0.69108169085399995</v>
      </c>
      <c r="D7" s="129" t="s">
        <v>628</v>
      </c>
      <c r="E7" s="146" t="s">
        <v>628</v>
      </c>
      <c r="F7" s="144">
        <v>4.3359195016500003</v>
      </c>
      <c r="G7" s="132" t="s">
        <v>624</v>
      </c>
      <c r="H7" s="146" t="s">
        <v>628</v>
      </c>
      <c r="I7" s="129">
        <v>1.8210342792000001</v>
      </c>
      <c r="J7" s="144">
        <v>1.8523338546999999</v>
      </c>
      <c r="K7" s="129">
        <v>1.8720427335600001</v>
      </c>
      <c r="L7" s="129">
        <v>6.6413623097199999</v>
      </c>
    </row>
    <row r="8" spans="1:12" s="135" customFormat="1" x14ac:dyDescent="0.2">
      <c r="A8" s="136" t="s">
        <v>609</v>
      </c>
      <c r="B8" s="137" t="s">
        <v>621</v>
      </c>
      <c r="C8" s="135">
        <v>1.0219568452600001</v>
      </c>
      <c r="D8" s="135" t="s">
        <v>628</v>
      </c>
      <c r="E8" s="135" t="s">
        <v>628</v>
      </c>
      <c r="F8" s="135" t="s">
        <v>628</v>
      </c>
      <c r="G8" s="135" t="s">
        <v>607</v>
      </c>
      <c r="H8" s="135" t="s">
        <v>628</v>
      </c>
      <c r="I8" s="135">
        <v>3.7112332858600001</v>
      </c>
      <c r="J8" s="135">
        <v>3.4850279767000001</v>
      </c>
      <c r="K8" s="135">
        <v>3.6484481902899999</v>
      </c>
      <c r="L8" s="135">
        <v>13.44191152</v>
      </c>
    </row>
    <row r="9" spans="1:12" s="140" customFormat="1" x14ac:dyDescent="0.2">
      <c r="A9" s="138" t="s">
        <v>609</v>
      </c>
      <c r="B9" s="139" t="s">
        <v>632</v>
      </c>
      <c r="C9" s="140">
        <v>2.3713785872200002</v>
      </c>
      <c r="D9" s="140">
        <v>0.95208440111699999</v>
      </c>
      <c r="E9" s="140">
        <v>9.2267488724700009</v>
      </c>
      <c r="F9" s="140">
        <v>34.782319802799996</v>
      </c>
      <c r="G9" s="140">
        <v>1.35677499904E-2</v>
      </c>
      <c r="H9" s="140">
        <v>1.1246862279E-2</v>
      </c>
      <c r="I9" s="140">
        <v>6.3331372804100006E-2</v>
      </c>
      <c r="J9" s="140">
        <v>5.3162042233700003E-2</v>
      </c>
      <c r="K9" s="140">
        <v>4.1074952218300001E-2</v>
      </c>
      <c r="L9" s="140">
        <v>7.8795303304999995E-2</v>
      </c>
    </row>
    <row r="10" spans="1:12" s="151" customFormat="1" x14ac:dyDescent="0.2">
      <c r="A10" s="183" t="s">
        <v>609</v>
      </c>
      <c r="B10" s="184" t="s">
        <v>614</v>
      </c>
      <c r="C10" s="151">
        <v>2.4946072969199999</v>
      </c>
      <c r="D10" s="151">
        <v>6.19014565249</v>
      </c>
      <c r="E10" s="146" t="s">
        <v>628</v>
      </c>
      <c r="F10" s="151">
        <v>38.049144070799997</v>
      </c>
      <c r="G10" s="151">
        <v>0.21752955191699999</v>
      </c>
      <c r="H10" s="151">
        <v>7.57786591185E-2</v>
      </c>
      <c r="I10" s="151">
        <v>0.12341767642199999</v>
      </c>
      <c r="J10" s="151">
        <v>0.20551243861499999</v>
      </c>
      <c r="K10" s="151">
        <v>0.16508285277400001</v>
      </c>
      <c r="L10" s="151">
        <v>0.35770290474100003</v>
      </c>
    </row>
    <row r="11" spans="1:12" x14ac:dyDescent="0.2">
      <c r="A11" s="130" t="s">
        <v>609</v>
      </c>
      <c r="B11" s="133" t="s">
        <v>615</v>
      </c>
      <c r="C11" s="144">
        <v>2.5402091525000001</v>
      </c>
      <c r="D11" s="129" t="s">
        <v>628</v>
      </c>
      <c r="E11" s="146" t="s">
        <v>628</v>
      </c>
      <c r="F11" s="146">
        <v>41.041313338099997</v>
      </c>
      <c r="G11" s="129">
        <v>1.0157527186499999</v>
      </c>
      <c r="H11" s="146">
        <v>0.31891327195699998</v>
      </c>
      <c r="I11" s="129">
        <v>0.21640345441</v>
      </c>
      <c r="J11" s="144">
        <v>0.39837909221599999</v>
      </c>
      <c r="K11" s="129">
        <v>0.41019135110900001</v>
      </c>
      <c r="L11" s="129">
        <v>0.71541406419499998</v>
      </c>
    </row>
    <row r="12" spans="1:12" x14ac:dyDescent="0.2">
      <c r="A12" s="130" t="s">
        <v>609</v>
      </c>
      <c r="B12" s="133" t="s">
        <v>616</v>
      </c>
      <c r="C12" s="144">
        <v>2.7389900169799999</v>
      </c>
      <c r="D12" s="129" t="s">
        <v>628</v>
      </c>
      <c r="E12" s="146" t="s">
        <v>628</v>
      </c>
      <c r="F12" s="144" t="s">
        <v>628</v>
      </c>
      <c r="G12" s="129" t="s">
        <v>628</v>
      </c>
      <c r="H12" s="146" t="s">
        <v>628</v>
      </c>
      <c r="I12" s="129">
        <v>0.20926609224699999</v>
      </c>
      <c r="J12" s="144">
        <v>2.3663175233199998</v>
      </c>
      <c r="K12" s="129">
        <v>1.82648061607</v>
      </c>
      <c r="L12" s="129">
        <v>3.8338021122699999</v>
      </c>
    </row>
    <row r="13" spans="1:12" x14ac:dyDescent="0.2">
      <c r="A13" s="130" t="s">
        <v>609</v>
      </c>
      <c r="B13" s="133" t="s">
        <v>617</v>
      </c>
      <c r="C13" s="144">
        <v>3.19103000528</v>
      </c>
      <c r="D13" s="129" t="s">
        <v>628</v>
      </c>
      <c r="E13" s="146" t="s">
        <v>628</v>
      </c>
      <c r="F13" s="144" t="s">
        <v>628</v>
      </c>
      <c r="G13" s="129" t="s">
        <v>628</v>
      </c>
      <c r="H13" s="146" t="s">
        <v>628</v>
      </c>
      <c r="I13" s="129" t="s">
        <v>628</v>
      </c>
      <c r="J13" s="151" t="s">
        <v>628</v>
      </c>
      <c r="K13" s="129" t="s">
        <v>628</v>
      </c>
      <c r="L13" s="129" t="s">
        <v>628</v>
      </c>
    </row>
    <row r="14" spans="1:12" s="135" customFormat="1" x14ac:dyDescent="0.2">
      <c r="A14" s="136" t="s">
        <v>609</v>
      </c>
      <c r="B14" s="137" t="s">
        <v>622</v>
      </c>
      <c r="C14" s="135">
        <v>4.0971213038799998</v>
      </c>
      <c r="D14" s="135" t="s">
        <v>628</v>
      </c>
      <c r="E14" s="135" t="s">
        <v>628</v>
      </c>
      <c r="F14" s="135" t="s">
        <v>628</v>
      </c>
      <c r="G14" s="135" t="s">
        <v>630</v>
      </c>
      <c r="H14" s="135" t="s">
        <v>628</v>
      </c>
      <c r="I14" s="135" t="s">
        <v>628</v>
      </c>
      <c r="J14" s="135" t="s">
        <v>628</v>
      </c>
      <c r="K14" s="135" t="s">
        <v>628</v>
      </c>
      <c r="L14" s="135" t="s">
        <v>628</v>
      </c>
    </row>
    <row r="16" spans="1:12" x14ac:dyDescent="0.2">
      <c r="B16" s="152" t="s">
        <v>618</v>
      </c>
      <c r="C16" s="152"/>
      <c r="D16" s="152"/>
      <c r="E16" s="152"/>
      <c r="F16" s="152"/>
      <c r="G16" s="152"/>
      <c r="H16" s="152"/>
      <c r="I16" s="152"/>
      <c r="J16" s="152"/>
      <c r="K16" s="152"/>
      <c r="L16" s="152"/>
    </row>
    <row r="17" spans="1:12" x14ac:dyDescent="0.2">
      <c r="B17" s="134" t="s">
        <v>608</v>
      </c>
      <c r="C17" s="149" t="s">
        <v>605</v>
      </c>
      <c r="D17" s="128" t="s">
        <v>606</v>
      </c>
      <c r="E17" s="145" t="s">
        <v>36</v>
      </c>
      <c r="F17" s="143" t="s">
        <v>626</v>
      </c>
      <c r="G17" s="129" t="s">
        <v>603</v>
      </c>
      <c r="H17" s="146" t="s">
        <v>633</v>
      </c>
      <c r="I17" s="129" t="s">
        <v>30</v>
      </c>
      <c r="J17" s="144" t="s">
        <v>627</v>
      </c>
      <c r="K17" s="129" t="s">
        <v>604</v>
      </c>
      <c r="L17" s="129" t="s">
        <v>31</v>
      </c>
    </row>
    <row r="18" spans="1:12" s="140" customFormat="1" x14ac:dyDescent="0.2">
      <c r="A18" s="140" t="s">
        <v>609</v>
      </c>
      <c r="B18" s="140" t="s">
        <v>631</v>
      </c>
      <c r="C18" s="186">
        <v>6.7313000000000001</v>
      </c>
      <c r="D18" s="139">
        <v>7.0927734375</v>
      </c>
      <c r="E18" s="139">
        <v>56.749877929699998</v>
      </c>
      <c r="F18" s="139">
        <v>1.6776657104499999</v>
      </c>
      <c r="G18" s="139">
        <v>0.8134765625</v>
      </c>
      <c r="H18" s="139">
        <v>0.80419921875</v>
      </c>
      <c r="I18" s="139">
        <v>2.1640625</v>
      </c>
      <c r="J18" s="139">
        <v>2.52850723267</v>
      </c>
      <c r="K18" s="140">
        <v>1.5244140625</v>
      </c>
      <c r="L18" s="140">
        <v>2.9736328125</v>
      </c>
    </row>
    <row r="19" spans="1:12" s="151" customFormat="1" x14ac:dyDescent="0.2">
      <c r="A19" s="183" t="s">
        <v>609</v>
      </c>
      <c r="B19" s="151" t="s">
        <v>610</v>
      </c>
      <c r="C19" s="185">
        <v>6.7728000000000002</v>
      </c>
      <c r="D19" s="151">
        <f>20076/1024</f>
        <v>19.60546875</v>
      </c>
      <c r="E19" s="146" t="s">
        <v>628</v>
      </c>
      <c r="F19" s="151">
        <v>7.1602172851599999</v>
      </c>
      <c r="G19" s="151">
        <f>4292/1024</f>
        <v>4.19140625</v>
      </c>
      <c r="H19" s="151">
        <v>4.2221794128400001</v>
      </c>
      <c r="I19" s="151">
        <f>4299/1024</f>
        <v>4.1982421875</v>
      </c>
      <c r="J19" s="151">
        <v>4.2227554321299996</v>
      </c>
      <c r="K19" s="151">
        <f>3076/1024</f>
        <v>3.00390625</v>
      </c>
      <c r="L19" s="151">
        <f>4035/1024</f>
        <v>3.9404296875</v>
      </c>
    </row>
    <row r="20" spans="1:12" x14ac:dyDescent="0.2">
      <c r="A20" s="130" t="s">
        <v>609</v>
      </c>
      <c r="B20" s="134" t="s">
        <v>611</v>
      </c>
      <c r="C20" s="150">
        <v>6.8228</v>
      </c>
      <c r="D20" s="129">
        <f>34592/1024</f>
        <v>33.78125</v>
      </c>
      <c r="E20" s="146" t="s">
        <v>628</v>
      </c>
      <c r="F20" s="144">
        <v>13.188552856399999</v>
      </c>
      <c r="G20" s="129">
        <f>9468/1024</f>
        <v>9.24609375</v>
      </c>
      <c r="H20" s="146">
        <v>9.5191421508800005</v>
      </c>
      <c r="I20" s="129">
        <f>7013/1024</f>
        <v>6.8486328125</v>
      </c>
      <c r="J20" s="144">
        <v>6.481590271</v>
      </c>
      <c r="K20" s="129">
        <f>4620/1024</f>
        <v>4.51171875</v>
      </c>
      <c r="L20" s="129">
        <f>5277/1024</f>
        <v>5.1533203125</v>
      </c>
    </row>
    <row r="21" spans="1:12" x14ac:dyDescent="0.2">
      <c r="A21" s="130" t="s">
        <v>609</v>
      </c>
      <c r="B21" s="134" t="s">
        <v>612</v>
      </c>
      <c r="C21" s="150">
        <v>7.1611000000000002</v>
      </c>
      <c r="D21" s="132" t="s">
        <v>607</v>
      </c>
      <c r="E21" s="146" t="s">
        <v>628</v>
      </c>
      <c r="F21" s="144">
        <v>59.7018470764</v>
      </c>
      <c r="G21" s="129">
        <f>59276/1024</f>
        <v>57.88671875</v>
      </c>
      <c r="H21" s="146">
        <v>58.148189544700003</v>
      </c>
      <c r="I21" s="129">
        <f>29135/1024</f>
        <v>28.4521484375</v>
      </c>
      <c r="J21" s="144">
        <v>25.206493377699999</v>
      </c>
      <c r="K21" s="129">
        <f>22371/1024</f>
        <v>21.8466796875</v>
      </c>
      <c r="L21" s="129">
        <f>15185/1024</f>
        <v>14.8291015625</v>
      </c>
    </row>
    <row r="22" spans="1:12" x14ac:dyDescent="0.2">
      <c r="A22" s="130" t="s">
        <v>609</v>
      </c>
      <c r="B22" s="134" t="s">
        <v>613</v>
      </c>
      <c r="C22" s="150">
        <v>7.7789000000000001</v>
      </c>
      <c r="D22" s="129" t="s">
        <v>628</v>
      </c>
      <c r="E22" s="146" t="s">
        <v>630</v>
      </c>
      <c r="F22" s="144">
        <v>121.15290451</v>
      </c>
      <c r="G22" s="132" t="s">
        <v>620</v>
      </c>
      <c r="H22" s="146" t="s">
        <v>630</v>
      </c>
      <c r="I22" s="129">
        <f>76765/1024</f>
        <v>74.9658203125</v>
      </c>
      <c r="J22" s="144">
        <v>61.8115234375</v>
      </c>
      <c r="K22" s="129">
        <f>56048/1024</f>
        <v>54.734375</v>
      </c>
      <c r="L22" s="129">
        <f>34569/1024</f>
        <v>33.7587890625</v>
      </c>
    </row>
    <row r="23" spans="1:12" s="135" customFormat="1" x14ac:dyDescent="0.2">
      <c r="A23" s="136" t="s">
        <v>609</v>
      </c>
      <c r="B23" s="137" t="s">
        <v>623</v>
      </c>
      <c r="C23" s="148">
        <v>8.9573</v>
      </c>
      <c r="D23" s="135" t="s">
        <v>628</v>
      </c>
      <c r="E23" s="135" t="s">
        <v>630</v>
      </c>
      <c r="F23" s="135" t="s">
        <v>629</v>
      </c>
      <c r="G23" s="135" t="s">
        <v>607</v>
      </c>
      <c r="H23" s="135" t="s">
        <v>628</v>
      </c>
      <c r="I23" s="135">
        <v>120.2456</v>
      </c>
      <c r="J23" s="135">
        <v>118.380752563</v>
      </c>
      <c r="K23" s="135">
        <v>108.4734</v>
      </c>
      <c r="L23" s="135">
        <v>64.742400000000004</v>
      </c>
    </row>
    <row r="24" spans="1:12" s="140" customFormat="1" x14ac:dyDescent="0.2">
      <c r="A24" s="138" t="s">
        <v>609</v>
      </c>
      <c r="B24" s="139" t="s">
        <v>632</v>
      </c>
      <c r="C24" s="147">
        <v>9.6562000000000001</v>
      </c>
      <c r="D24" s="140">
        <v>32.6865234375</v>
      </c>
      <c r="E24" s="140">
        <v>193.41162872300001</v>
      </c>
      <c r="F24" s="140">
        <v>17.068691253699999</v>
      </c>
      <c r="G24" s="140">
        <v>3.9765625</v>
      </c>
      <c r="H24" s="140">
        <v>3.9599380493199998</v>
      </c>
      <c r="I24" s="140">
        <v>6.6005859375</v>
      </c>
      <c r="J24" s="140">
        <v>4.6881980896000002</v>
      </c>
      <c r="K24" s="140">
        <v>3.984375</v>
      </c>
      <c r="L24" s="140">
        <v>4.8837890625</v>
      </c>
    </row>
    <row r="25" spans="1:12" s="151" customFormat="1" x14ac:dyDescent="0.2">
      <c r="A25" s="183" t="s">
        <v>609</v>
      </c>
      <c r="B25" s="151" t="s">
        <v>614</v>
      </c>
      <c r="C25" s="185">
        <v>9.5988000000000007</v>
      </c>
      <c r="D25" s="151">
        <f>125681/1024</f>
        <v>122.7353515625</v>
      </c>
      <c r="E25" s="146" t="s">
        <v>628</v>
      </c>
      <c r="F25" s="151">
        <v>67.960765838599997</v>
      </c>
      <c r="G25" s="151">
        <f>19875/1024</f>
        <v>19.4091796875</v>
      </c>
      <c r="H25" s="151">
        <v>19.571727752699999</v>
      </c>
      <c r="I25" s="151">
        <f>28174/1024</f>
        <v>27.513671875</v>
      </c>
      <c r="J25" s="151">
        <v>15.263462066700001</v>
      </c>
      <c r="K25" s="151">
        <f>18354/1024</f>
        <v>17.923828125</v>
      </c>
      <c r="L25" s="151">
        <f>12777/1024</f>
        <v>12.4775390625</v>
      </c>
    </row>
    <row r="26" spans="1:12" x14ac:dyDescent="0.2">
      <c r="A26" s="130" t="s">
        <v>609</v>
      </c>
      <c r="B26" s="134" t="s">
        <v>615</v>
      </c>
      <c r="C26" s="150">
        <v>9.9278999999999993</v>
      </c>
      <c r="D26" s="129" t="s">
        <v>628</v>
      </c>
      <c r="E26" s="146" t="s">
        <v>628</v>
      </c>
      <c r="F26" s="146">
        <v>121.86717605600001</v>
      </c>
      <c r="G26" s="129">
        <f>57608/1024</f>
        <v>56.2578125</v>
      </c>
      <c r="H26" s="146">
        <v>56.7437934875</v>
      </c>
      <c r="I26" s="129">
        <f>55032/1024</f>
        <v>53.7421875</v>
      </c>
      <c r="J26" s="144">
        <v>29.190628051800001</v>
      </c>
      <c r="K26" s="129">
        <f>36133/1024</f>
        <v>35.2861328125</v>
      </c>
      <c r="L26" s="129">
        <f>25721/1024</f>
        <v>25.1181640625</v>
      </c>
    </row>
    <row r="27" spans="1:12" x14ac:dyDescent="0.2">
      <c r="A27" s="130" t="s">
        <v>609</v>
      </c>
      <c r="B27" s="134" t="s">
        <v>616</v>
      </c>
      <c r="C27" s="150">
        <v>9.9918999999999993</v>
      </c>
      <c r="D27" s="129" t="s">
        <v>628</v>
      </c>
      <c r="E27" s="146" t="s">
        <v>628</v>
      </c>
      <c r="F27" s="144" t="s">
        <v>628</v>
      </c>
      <c r="G27" s="129" t="s">
        <v>628</v>
      </c>
      <c r="H27" s="146" t="s">
        <v>628</v>
      </c>
      <c r="I27" s="129">
        <f>123582/1024</f>
        <v>120.685546875</v>
      </c>
      <c r="J27" s="144">
        <v>119.87862777700001</v>
      </c>
      <c r="K27" s="129">
        <f>120640/1024</f>
        <v>117.8125</v>
      </c>
      <c r="L27" s="129">
        <f>119364/1024</f>
        <v>116.56640625</v>
      </c>
    </row>
    <row r="28" spans="1:12" x14ac:dyDescent="0.2">
      <c r="A28" s="130" t="s">
        <v>609</v>
      </c>
      <c r="B28" s="134" t="s">
        <v>617</v>
      </c>
      <c r="C28" s="150">
        <v>11.0023</v>
      </c>
      <c r="D28" s="129" t="s">
        <v>628</v>
      </c>
      <c r="E28" s="146" t="s">
        <v>628</v>
      </c>
      <c r="F28" s="144" t="s">
        <v>628</v>
      </c>
      <c r="G28" s="129" t="s">
        <v>628</v>
      </c>
      <c r="H28" s="146" t="s">
        <v>630</v>
      </c>
      <c r="I28" s="129" t="s">
        <v>630</v>
      </c>
      <c r="J28" s="151" t="s">
        <v>628</v>
      </c>
      <c r="K28" s="129" t="s">
        <v>628</v>
      </c>
      <c r="L28" s="129" t="s">
        <v>628</v>
      </c>
    </row>
    <row r="29" spans="1:12" s="135" customFormat="1" x14ac:dyDescent="0.2">
      <c r="A29" s="136" t="s">
        <v>609</v>
      </c>
      <c r="B29" s="137" t="s">
        <v>622</v>
      </c>
      <c r="C29" s="148">
        <v>12.425599999999999</v>
      </c>
      <c r="D29" s="135" t="s">
        <v>628</v>
      </c>
      <c r="E29" s="135" t="s">
        <v>628</v>
      </c>
      <c r="F29" s="135" t="s">
        <v>628</v>
      </c>
      <c r="G29" s="135" t="s">
        <v>628</v>
      </c>
      <c r="H29" s="135" t="s">
        <v>628</v>
      </c>
      <c r="I29" s="135" t="s">
        <v>628</v>
      </c>
      <c r="J29" s="135" t="s">
        <v>628</v>
      </c>
      <c r="K29" s="135" t="s">
        <v>628</v>
      </c>
      <c r="L29" s="135" t="s">
        <v>628</v>
      </c>
    </row>
  </sheetData>
  <mergeCells count="2">
    <mergeCell ref="B1:L1"/>
    <mergeCell ref="B16:L16"/>
  </mergeCells>
  <phoneticPr fontId="1" type="noConversion"/>
  <pageMargins left="0.7" right="0.7" top="0.75" bottom="0.75" header="0.3" footer="0.3"/>
  <pageSetup paperSize="9" orientation="portrait" horizontalDpi="1200" verticalDpi="12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J95"/>
  <sheetViews>
    <sheetView topLeftCell="A19" workbookViewId="0">
      <selection activeCell="C42" sqref="C42"/>
    </sheetView>
  </sheetViews>
  <sheetFormatPr defaultRowHeight="14.25" x14ac:dyDescent="0.2"/>
  <cols>
    <col min="1" max="1" width="29.125" style="5" bestFit="1" customWidth="1"/>
    <col min="2" max="2" width="15.125" style="5" customWidth="1"/>
    <col min="3" max="3" width="20.625" bestFit="1" customWidth="1"/>
    <col min="4" max="4" width="9.75" customWidth="1"/>
    <col min="5" max="5" width="12.75" bestFit="1" customWidth="1"/>
    <col min="6" max="6" width="10.625" bestFit="1" customWidth="1"/>
    <col min="7" max="7" width="12.125" bestFit="1" customWidth="1"/>
    <col min="8" max="8" width="13.5" bestFit="1" customWidth="1"/>
    <col min="9" max="9" width="10.5" bestFit="1" customWidth="1"/>
    <col min="10" max="10" width="5.5" bestFit="1" customWidth="1"/>
    <col min="11" max="11" width="10.625" customWidth="1"/>
    <col min="12" max="12" width="9.5" customWidth="1"/>
    <col min="13" max="13" width="8" customWidth="1"/>
    <col min="14" max="14" width="7.625" customWidth="1"/>
    <col min="15" max="15" width="7.875" customWidth="1"/>
    <col min="22" max="22" width="12.125" bestFit="1" customWidth="1"/>
    <col min="23" max="23" width="13.5" bestFit="1" customWidth="1"/>
    <col min="24" max="24" width="8.25" bestFit="1" customWidth="1"/>
  </cols>
  <sheetData>
    <row r="1" spans="1:9" x14ac:dyDescent="0.2">
      <c r="A1" s="154" t="s">
        <v>72</v>
      </c>
      <c r="B1" s="152" t="s">
        <v>264</v>
      </c>
      <c r="C1" s="152" t="s">
        <v>250</v>
      </c>
      <c r="D1" s="153" t="s">
        <v>254</v>
      </c>
      <c r="E1" s="153"/>
      <c r="F1" s="153" t="s">
        <v>271</v>
      </c>
      <c r="G1" s="153"/>
      <c r="I1" s="89"/>
    </row>
    <row r="2" spans="1:9" x14ac:dyDescent="0.2">
      <c r="A2" s="154"/>
      <c r="B2" s="152"/>
      <c r="C2" s="152"/>
      <c r="D2" s="73" t="s">
        <v>251</v>
      </c>
      <c r="E2" s="73" t="s">
        <v>252</v>
      </c>
      <c r="F2" s="73" t="s">
        <v>253</v>
      </c>
      <c r="G2" s="73" t="s">
        <v>252</v>
      </c>
      <c r="I2" s="89"/>
    </row>
    <row r="3" spans="1:9" x14ac:dyDescent="0.2">
      <c r="A3" s="5" t="s">
        <v>270</v>
      </c>
      <c r="B3" s="3" t="s">
        <v>255</v>
      </c>
      <c r="C3" s="3">
        <v>156049</v>
      </c>
      <c r="D3" s="3">
        <v>995</v>
      </c>
      <c r="E3" s="3">
        <v>1329.0151042300799</v>
      </c>
      <c r="F3" s="3">
        <v>660</v>
      </c>
      <c r="G3" s="3">
        <v>786.87233497170701</v>
      </c>
      <c r="I3" s="3"/>
    </row>
    <row r="4" spans="1:9" x14ac:dyDescent="0.2">
      <c r="A4" s="5" t="s">
        <v>256</v>
      </c>
      <c r="B4" s="3" t="s">
        <v>269</v>
      </c>
      <c r="C4" s="3">
        <v>27499</v>
      </c>
      <c r="D4" s="3"/>
      <c r="E4" s="3"/>
      <c r="F4" s="3"/>
      <c r="G4" s="3"/>
      <c r="I4" s="3"/>
    </row>
    <row r="5" spans="1:9" x14ac:dyDescent="0.2">
      <c r="A5" s="5" t="s">
        <v>267</v>
      </c>
      <c r="B5" s="3" t="s">
        <v>268</v>
      </c>
      <c r="C5" s="3"/>
      <c r="D5" s="3"/>
      <c r="E5" s="3"/>
      <c r="F5" s="3"/>
      <c r="G5" s="3"/>
      <c r="I5" s="3"/>
    </row>
    <row r="6" spans="1:9" x14ac:dyDescent="0.2">
      <c r="A6" s="5" t="s">
        <v>258</v>
      </c>
      <c r="B6" s="3" t="s">
        <v>257</v>
      </c>
      <c r="C6" s="3"/>
      <c r="D6" s="3"/>
      <c r="E6" s="3"/>
      <c r="F6" s="3"/>
      <c r="G6" s="3"/>
      <c r="I6" s="3"/>
    </row>
    <row r="7" spans="1:9" x14ac:dyDescent="0.2">
      <c r="A7" s="5" t="s">
        <v>259</v>
      </c>
      <c r="B7" s="3" t="s">
        <v>265</v>
      </c>
      <c r="C7" s="3"/>
      <c r="D7" s="3"/>
      <c r="E7" s="3"/>
      <c r="F7" s="3"/>
      <c r="G7" s="3"/>
      <c r="I7" s="3"/>
    </row>
    <row r="8" spans="1:9" x14ac:dyDescent="0.2">
      <c r="A8" s="5" t="s">
        <v>260</v>
      </c>
      <c r="B8" s="3" t="s">
        <v>265</v>
      </c>
      <c r="C8" s="3"/>
      <c r="D8" s="3"/>
      <c r="E8" s="3"/>
      <c r="F8" s="3"/>
      <c r="G8" s="3"/>
      <c r="I8" s="3"/>
    </row>
    <row r="9" spans="1:9" x14ac:dyDescent="0.2">
      <c r="A9" s="5" t="s">
        <v>261</v>
      </c>
      <c r="B9" s="3" t="s">
        <v>265</v>
      </c>
      <c r="C9" s="3"/>
      <c r="D9" s="3"/>
      <c r="E9" s="3"/>
      <c r="F9" s="3"/>
      <c r="G9" s="3"/>
      <c r="I9" s="3"/>
    </row>
    <row r="10" spans="1:9" x14ac:dyDescent="0.2">
      <c r="A10" s="5" t="s">
        <v>262</v>
      </c>
      <c r="B10" s="3" t="s">
        <v>266</v>
      </c>
      <c r="C10" s="3"/>
      <c r="D10" s="3"/>
      <c r="E10" s="3"/>
      <c r="F10" s="3"/>
      <c r="G10" s="3"/>
      <c r="I10" s="3"/>
    </row>
    <row r="11" spans="1:9" x14ac:dyDescent="0.2">
      <c r="A11" s="5" t="s">
        <v>263</v>
      </c>
      <c r="B11" s="3" t="s">
        <v>266</v>
      </c>
      <c r="C11" s="3"/>
      <c r="D11" s="3"/>
      <c r="E11" s="3"/>
      <c r="F11" s="3"/>
      <c r="G11" s="3"/>
      <c r="I11" s="3"/>
    </row>
    <row r="27" spans="1:36" s="93" customFormat="1" x14ac:dyDescent="0.2">
      <c r="A27" s="154" t="s">
        <v>446</v>
      </c>
      <c r="B27" s="152" t="s">
        <v>447</v>
      </c>
      <c r="C27" s="152" t="s">
        <v>448</v>
      </c>
      <c r="D27" s="152" t="s">
        <v>449</v>
      </c>
      <c r="E27" s="152" t="s">
        <v>178</v>
      </c>
      <c r="F27" s="157" t="s">
        <v>445</v>
      </c>
      <c r="G27" s="156" t="s">
        <v>429</v>
      </c>
      <c r="H27" s="156"/>
      <c r="I27" s="156"/>
      <c r="J27" s="156"/>
      <c r="K27" s="156"/>
      <c r="L27" s="156"/>
      <c r="M27" s="156"/>
      <c r="N27" s="156"/>
      <c r="O27" s="156"/>
      <c r="P27" s="156"/>
      <c r="Q27" s="156"/>
      <c r="R27" s="156"/>
      <c r="S27" s="156"/>
      <c r="T27" s="156"/>
      <c r="U27" s="156"/>
      <c r="V27" s="155" t="s">
        <v>458</v>
      </c>
      <c r="W27" s="155"/>
      <c r="X27" s="155"/>
      <c r="Y27" s="155"/>
      <c r="Z27" s="155"/>
      <c r="AA27" s="155"/>
      <c r="AB27" s="155"/>
      <c r="AC27" s="155"/>
      <c r="AD27" s="155"/>
      <c r="AE27" s="155"/>
      <c r="AF27" s="155"/>
      <c r="AG27" s="155"/>
      <c r="AH27" s="155"/>
      <c r="AI27" s="155"/>
      <c r="AJ27" s="155"/>
    </row>
    <row r="28" spans="1:36" s="93" customFormat="1" x14ac:dyDescent="0.2">
      <c r="A28" s="154"/>
      <c r="B28" s="152"/>
      <c r="C28" s="152"/>
      <c r="D28" s="152"/>
      <c r="E28" s="152"/>
      <c r="F28" s="157"/>
      <c r="G28" s="156" t="s">
        <v>425</v>
      </c>
      <c r="H28" s="160" t="s">
        <v>459</v>
      </c>
      <c r="I28" s="160" t="s">
        <v>451</v>
      </c>
      <c r="J28" s="156" t="s">
        <v>406</v>
      </c>
      <c r="K28" s="156"/>
      <c r="L28" s="156"/>
      <c r="M28" s="156"/>
      <c r="N28" s="156"/>
      <c r="O28" s="156"/>
      <c r="P28" s="156" t="s">
        <v>430</v>
      </c>
      <c r="Q28" s="156"/>
      <c r="R28" s="156"/>
      <c r="S28" s="156"/>
      <c r="T28" s="156"/>
      <c r="U28" s="156"/>
      <c r="V28" s="155" t="s">
        <v>431</v>
      </c>
      <c r="W28" s="155" t="s">
        <v>424</v>
      </c>
      <c r="X28" s="155" t="s">
        <v>452</v>
      </c>
      <c r="Y28" s="155" t="s">
        <v>406</v>
      </c>
      <c r="Z28" s="155"/>
      <c r="AA28" s="155"/>
      <c r="AB28" s="155"/>
      <c r="AC28" s="155"/>
      <c r="AD28" s="155"/>
      <c r="AE28" s="155" t="s">
        <v>432</v>
      </c>
      <c r="AF28" s="155"/>
      <c r="AG28" s="155"/>
      <c r="AH28" s="155"/>
      <c r="AI28" s="155"/>
      <c r="AJ28" s="155"/>
    </row>
    <row r="29" spans="1:36" s="93" customFormat="1" x14ac:dyDescent="0.2">
      <c r="A29" s="154"/>
      <c r="B29" s="152"/>
      <c r="C29" s="152"/>
      <c r="D29" s="152"/>
      <c r="E29" s="152"/>
      <c r="F29" s="157"/>
      <c r="G29" s="156"/>
      <c r="H29" s="161"/>
      <c r="I29" s="161"/>
      <c r="J29" s="112" t="s">
        <v>433</v>
      </c>
      <c r="K29" s="112" t="s">
        <v>453</v>
      </c>
      <c r="L29" s="112" t="s">
        <v>434</v>
      </c>
      <c r="M29" s="112" t="s">
        <v>435</v>
      </c>
      <c r="N29" s="112" t="s">
        <v>436</v>
      </c>
      <c r="O29" s="112" t="s">
        <v>437</v>
      </c>
      <c r="P29" s="112" t="s">
        <v>438</v>
      </c>
      <c r="Q29" s="112" t="s">
        <v>439</v>
      </c>
      <c r="R29" s="112" t="s">
        <v>440</v>
      </c>
      <c r="S29" s="112" t="s">
        <v>435</v>
      </c>
      <c r="T29" s="112" t="s">
        <v>427</v>
      </c>
      <c r="U29" s="112" t="s">
        <v>441</v>
      </c>
      <c r="V29" s="155"/>
      <c r="W29" s="155"/>
      <c r="X29" s="155"/>
      <c r="Y29" s="113" t="s">
        <v>433</v>
      </c>
      <c r="Z29" s="113" t="s">
        <v>439</v>
      </c>
      <c r="AA29" s="113" t="s">
        <v>440</v>
      </c>
      <c r="AB29" s="113" t="s">
        <v>435</v>
      </c>
      <c r="AC29" s="113" t="s">
        <v>427</v>
      </c>
      <c r="AD29" s="113" t="s">
        <v>437</v>
      </c>
      <c r="AE29" s="113" t="s">
        <v>438</v>
      </c>
      <c r="AF29" s="113" t="s">
        <v>426</v>
      </c>
      <c r="AG29" s="113" t="s">
        <v>434</v>
      </c>
      <c r="AH29" s="113" t="s">
        <v>3</v>
      </c>
      <c r="AI29" s="113" t="s">
        <v>442</v>
      </c>
      <c r="AJ29" s="113" t="s">
        <v>437</v>
      </c>
    </row>
    <row r="30" spans="1:36" x14ac:dyDescent="0.2">
      <c r="A30" s="90" t="s">
        <v>4</v>
      </c>
      <c r="B30" s="3" t="s">
        <v>428</v>
      </c>
      <c r="C30" s="3" t="s">
        <v>443</v>
      </c>
      <c r="D30" s="3" t="s">
        <v>444</v>
      </c>
      <c r="E30" s="3" t="s">
        <v>468</v>
      </c>
      <c r="F30" s="3" t="s">
        <v>469</v>
      </c>
      <c r="G30" s="114">
        <v>8640</v>
      </c>
      <c r="H30" s="114"/>
      <c r="I30" s="114">
        <v>0.96508959999999999</v>
      </c>
      <c r="J30" s="114">
        <v>74</v>
      </c>
      <c r="K30" s="114">
        <v>932</v>
      </c>
      <c r="L30" s="114">
        <v>1156</v>
      </c>
      <c r="M30" s="114">
        <v>2593</v>
      </c>
      <c r="N30" s="114">
        <v>1921</v>
      </c>
      <c r="O30" s="114">
        <v>100681</v>
      </c>
      <c r="P30" s="114">
        <v>62</v>
      </c>
      <c r="Q30" s="114">
        <v>597</v>
      </c>
      <c r="R30" s="114">
        <v>710</v>
      </c>
      <c r="S30" s="114">
        <v>1127</v>
      </c>
      <c r="T30" s="114">
        <v>1038</v>
      </c>
      <c r="U30" s="114">
        <v>10693</v>
      </c>
      <c r="V30" s="115">
        <v>8498</v>
      </c>
      <c r="W30" s="115">
        <v>15204</v>
      </c>
      <c r="X30" s="115">
        <v>0.93150929999999998</v>
      </c>
      <c r="Y30" s="115">
        <v>502</v>
      </c>
      <c r="Z30" s="115">
        <v>930</v>
      </c>
      <c r="AA30" s="115">
        <v>1150</v>
      </c>
      <c r="AB30" s="115">
        <v>2213</v>
      </c>
      <c r="AC30" s="115">
        <v>1846</v>
      </c>
      <c r="AD30" s="115">
        <v>19986</v>
      </c>
      <c r="AE30" s="115">
        <v>218</v>
      </c>
      <c r="AF30" s="115">
        <v>596</v>
      </c>
      <c r="AG30" s="115">
        <v>707</v>
      </c>
      <c r="AH30" s="115">
        <v>1056</v>
      </c>
      <c r="AI30" s="115">
        <v>1007</v>
      </c>
      <c r="AJ30" s="115">
        <v>5485</v>
      </c>
    </row>
    <row r="31" spans="1:36" x14ac:dyDescent="0.2">
      <c r="A31" s="90" t="s">
        <v>455</v>
      </c>
      <c r="B31" s="3" t="s">
        <v>465</v>
      </c>
      <c r="C31" s="3" t="s">
        <v>466</v>
      </c>
      <c r="D31" s="3" t="s">
        <v>467</v>
      </c>
      <c r="E31" s="3" t="s">
        <v>470</v>
      </c>
      <c r="F31" s="3" t="s">
        <v>471</v>
      </c>
      <c r="G31" s="114">
        <v>3005</v>
      </c>
      <c r="H31" s="114">
        <v>21135</v>
      </c>
      <c r="I31" s="114">
        <v>0.79862770000000005</v>
      </c>
      <c r="J31" s="114">
        <v>4428</v>
      </c>
      <c r="K31" s="114">
        <v>19660</v>
      </c>
      <c r="L31" s="114">
        <v>27337</v>
      </c>
      <c r="M31" s="114">
        <v>30414</v>
      </c>
      <c r="N31" s="114">
        <v>38323</v>
      </c>
      <c r="O31" s="114">
        <v>113679</v>
      </c>
      <c r="P31" s="114">
        <v>1040</v>
      </c>
      <c r="Q31" s="114">
        <v>2871</v>
      </c>
      <c r="R31" s="114">
        <v>4130</v>
      </c>
      <c r="S31" s="114">
        <v>4256</v>
      </c>
      <c r="T31" s="114">
        <v>5508</v>
      </c>
      <c r="U31" s="114">
        <v>8876</v>
      </c>
      <c r="V31" s="115" t="s">
        <v>454</v>
      </c>
      <c r="W31" s="115" t="s">
        <v>460</v>
      </c>
      <c r="X31" s="115" t="s">
        <v>454</v>
      </c>
      <c r="Y31" s="115" t="s">
        <v>454</v>
      </c>
      <c r="Z31" s="115" t="s">
        <v>454</v>
      </c>
      <c r="AA31" s="115" t="s">
        <v>454</v>
      </c>
      <c r="AB31" s="115" t="s">
        <v>454</v>
      </c>
      <c r="AC31" s="115" t="s">
        <v>454</v>
      </c>
      <c r="AD31" s="115" t="s">
        <v>454</v>
      </c>
      <c r="AE31" s="115" t="s">
        <v>454</v>
      </c>
      <c r="AF31" s="115" t="s">
        <v>454</v>
      </c>
      <c r="AG31" s="115" t="s">
        <v>454</v>
      </c>
      <c r="AH31" s="115" t="s">
        <v>454</v>
      </c>
      <c r="AI31" s="115" t="s">
        <v>454</v>
      </c>
      <c r="AJ31" s="115" t="s">
        <v>454</v>
      </c>
    </row>
    <row r="32" spans="1:36" x14ac:dyDescent="0.2">
      <c r="A32" s="90" t="s">
        <v>456</v>
      </c>
      <c r="B32" s="3" t="s">
        <v>465</v>
      </c>
      <c r="C32" s="3"/>
      <c r="D32" s="3"/>
      <c r="E32" s="3" t="s">
        <v>472</v>
      </c>
      <c r="F32" s="3"/>
      <c r="G32" s="114"/>
      <c r="H32" s="114">
        <v>27998</v>
      </c>
      <c r="I32" s="114"/>
      <c r="J32" s="114"/>
      <c r="K32" s="114"/>
      <c r="L32" s="114"/>
      <c r="M32" s="114"/>
      <c r="N32" s="114"/>
      <c r="O32" s="114"/>
      <c r="P32" s="114"/>
      <c r="Q32" s="114"/>
      <c r="R32" s="114"/>
      <c r="S32" s="114"/>
      <c r="T32" s="114"/>
      <c r="U32" s="114"/>
      <c r="V32" s="115"/>
      <c r="W32" s="115"/>
      <c r="X32" s="115"/>
      <c r="Y32" s="115"/>
      <c r="Z32" s="115"/>
      <c r="AA32" s="115"/>
      <c r="AB32" s="115"/>
      <c r="AC32" s="115"/>
      <c r="AD32" s="115"/>
      <c r="AE32" s="115"/>
      <c r="AF32" s="115"/>
      <c r="AG32" s="115"/>
      <c r="AH32" s="115"/>
      <c r="AI32" s="115"/>
      <c r="AJ32" s="115"/>
    </row>
    <row r="33" spans="1:36" x14ac:dyDescent="0.2">
      <c r="A33" s="90" t="s">
        <v>463</v>
      </c>
      <c r="B33" s="3" t="s">
        <v>465</v>
      </c>
      <c r="C33" s="3" t="s">
        <v>464</v>
      </c>
      <c r="D33" s="3"/>
      <c r="E33" s="3" t="s">
        <v>473</v>
      </c>
      <c r="F33" s="3"/>
      <c r="G33" s="114">
        <v>7477</v>
      </c>
      <c r="H33" s="114">
        <v>27998</v>
      </c>
      <c r="I33" s="114">
        <v>0.94142119999999996</v>
      </c>
      <c r="J33" s="114">
        <v>1224</v>
      </c>
      <c r="K33" s="114">
        <v>1661</v>
      </c>
      <c r="L33" s="114">
        <v>2237</v>
      </c>
      <c r="M33" s="114">
        <v>3487</v>
      </c>
      <c r="N33" s="114">
        <v>4197</v>
      </c>
      <c r="O33" s="114">
        <v>21184</v>
      </c>
      <c r="P33" s="114">
        <v>98</v>
      </c>
      <c r="Q33" s="114">
        <v>1024</v>
      </c>
      <c r="R33" s="114">
        <v>1288</v>
      </c>
      <c r="S33" s="114">
        <v>1640</v>
      </c>
      <c r="T33" s="114">
        <v>1922</v>
      </c>
      <c r="U33" s="114">
        <v>5660</v>
      </c>
      <c r="V33" s="115">
        <v>7416</v>
      </c>
      <c r="W33" s="115">
        <v>13997</v>
      </c>
      <c r="X33" s="115">
        <v>0.88323529999999995</v>
      </c>
      <c r="Y33" s="115">
        <v>1182</v>
      </c>
      <c r="Z33" s="115">
        <v>1653</v>
      </c>
      <c r="AA33" s="115">
        <v>2218</v>
      </c>
      <c r="AB33" s="115">
        <v>3436</v>
      </c>
      <c r="AC33" s="115">
        <v>4114</v>
      </c>
      <c r="AD33" s="115">
        <v>18309</v>
      </c>
      <c r="AE33" s="115">
        <v>594</v>
      </c>
      <c r="AF33" s="115">
        <v>1024</v>
      </c>
      <c r="AG33" s="115">
        <v>1285</v>
      </c>
      <c r="AH33" s="115">
        <v>1634</v>
      </c>
      <c r="AI33" s="115">
        <v>1916</v>
      </c>
      <c r="AJ33" s="115">
        <v>4964</v>
      </c>
    </row>
    <row r="34" spans="1:36" x14ac:dyDescent="0.2">
      <c r="A34" s="90" t="s">
        <v>313</v>
      </c>
      <c r="B34" s="3" t="s">
        <v>465</v>
      </c>
      <c r="C34" s="3"/>
      <c r="D34" s="3"/>
      <c r="E34" s="3" t="s">
        <v>474</v>
      </c>
      <c r="F34" s="3"/>
      <c r="G34" s="114">
        <v>49300</v>
      </c>
      <c r="H34" s="114">
        <v>24658</v>
      </c>
      <c r="I34" s="114">
        <v>0.96883969999999997</v>
      </c>
      <c r="J34" s="114">
        <v>219</v>
      </c>
      <c r="K34" s="114">
        <v>481</v>
      </c>
      <c r="L34" s="114">
        <v>744</v>
      </c>
      <c r="M34" s="114">
        <v>1287</v>
      </c>
      <c r="N34" s="114">
        <v>1427</v>
      </c>
      <c r="O34" s="114">
        <v>50598</v>
      </c>
      <c r="P34" s="114">
        <v>28</v>
      </c>
      <c r="Q34" s="114">
        <v>343</v>
      </c>
      <c r="R34" s="114">
        <v>518</v>
      </c>
      <c r="S34" s="114">
        <v>768.4</v>
      </c>
      <c r="T34" s="114">
        <v>942</v>
      </c>
      <c r="U34" s="114">
        <v>8363</v>
      </c>
      <c r="V34" s="115">
        <v>49300</v>
      </c>
      <c r="W34" s="115">
        <v>16931</v>
      </c>
      <c r="X34" s="115">
        <v>0.95467290000000005</v>
      </c>
      <c r="Y34" s="115">
        <v>219</v>
      </c>
      <c r="Z34" s="115">
        <v>480</v>
      </c>
      <c r="AA34" s="115">
        <v>744</v>
      </c>
      <c r="AB34" s="115">
        <v>1286</v>
      </c>
      <c r="AC34" s="115">
        <v>1426</v>
      </c>
      <c r="AD34" s="115">
        <v>50580</v>
      </c>
      <c r="AE34" s="115">
        <v>28</v>
      </c>
      <c r="AF34" s="115">
        <v>343</v>
      </c>
      <c r="AG34" s="115">
        <v>517</v>
      </c>
      <c r="AH34" s="115">
        <v>767.4</v>
      </c>
      <c r="AI34" s="115">
        <v>941</v>
      </c>
      <c r="AJ34" s="115">
        <v>8259</v>
      </c>
    </row>
    <row r="35" spans="1:36" x14ac:dyDescent="0.2">
      <c r="A35" s="90" t="s">
        <v>457</v>
      </c>
      <c r="B35" s="3" t="s">
        <v>465</v>
      </c>
      <c r="C35" s="3"/>
      <c r="D35" s="3"/>
      <c r="E35" s="3" t="s">
        <v>468</v>
      </c>
      <c r="F35" s="3"/>
      <c r="G35" s="114">
        <v>44994</v>
      </c>
      <c r="H35" s="114">
        <v>24904</v>
      </c>
      <c r="I35" s="114">
        <v>0.97115289999999999</v>
      </c>
      <c r="J35" s="114">
        <v>416</v>
      </c>
      <c r="K35" s="114">
        <v>636</v>
      </c>
      <c r="L35" s="114">
        <v>937</v>
      </c>
      <c r="M35" s="114">
        <v>1099</v>
      </c>
      <c r="N35" s="114">
        <v>1387</v>
      </c>
      <c r="O35" s="114">
        <v>29238</v>
      </c>
      <c r="P35" s="114">
        <v>53</v>
      </c>
      <c r="Q35" s="114">
        <v>451</v>
      </c>
      <c r="R35" s="114">
        <v>647</v>
      </c>
      <c r="S35" s="114">
        <v>718.4</v>
      </c>
      <c r="T35" s="114">
        <v>907</v>
      </c>
      <c r="U35" s="114">
        <v>6398</v>
      </c>
      <c r="V35" s="115">
        <v>27499</v>
      </c>
      <c r="W35" s="115">
        <v>13166</v>
      </c>
      <c r="X35" s="115">
        <v>0.93328160000000004</v>
      </c>
      <c r="Y35" s="115">
        <v>551</v>
      </c>
      <c r="Z35" s="115">
        <v>911</v>
      </c>
      <c r="AA35" s="115">
        <v>1192</v>
      </c>
      <c r="AB35" s="115">
        <v>1344</v>
      </c>
      <c r="AC35" s="115">
        <v>1602</v>
      </c>
      <c r="AD35" s="115">
        <v>28739</v>
      </c>
      <c r="AE35" s="115">
        <v>454</v>
      </c>
      <c r="AF35" s="115">
        <v>644</v>
      </c>
      <c r="AG35" s="115">
        <v>810</v>
      </c>
      <c r="AH35" s="115">
        <v>878.4</v>
      </c>
      <c r="AI35" s="115">
        <v>1033</v>
      </c>
      <c r="AJ35" s="115">
        <v>6182</v>
      </c>
    </row>
    <row r="36" spans="1:36" x14ac:dyDescent="0.2">
      <c r="A36" s="90" t="s">
        <v>401</v>
      </c>
      <c r="B36" s="3" t="s">
        <v>465</v>
      </c>
      <c r="C36" s="3"/>
      <c r="D36" s="3"/>
      <c r="E36" s="3" t="s">
        <v>475</v>
      </c>
      <c r="F36" s="3"/>
      <c r="G36" s="114">
        <v>156049</v>
      </c>
      <c r="H36" s="114">
        <v>26894</v>
      </c>
      <c r="I36" s="114">
        <v>0.97074170000000004</v>
      </c>
      <c r="J36" s="114">
        <v>270</v>
      </c>
      <c r="K36" s="114">
        <v>561</v>
      </c>
      <c r="L36" s="114">
        <v>995</v>
      </c>
      <c r="M36" s="114">
        <v>1329</v>
      </c>
      <c r="N36" s="114">
        <v>1842</v>
      </c>
      <c r="O36" s="114">
        <v>5773</v>
      </c>
      <c r="P36" s="114">
        <v>246</v>
      </c>
      <c r="Q36" s="114">
        <v>414</v>
      </c>
      <c r="R36" s="114">
        <v>660</v>
      </c>
      <c r="S36" s="114">
        <v>786.9</v>
      </c>
      <c r="T36" s="114">
        <v>1071</v>
      </c>
      <c r="U36" s="114">
        <v>1998</v>
      </c>
      <c r="V36" s="115">
        <v>156049</v>
      </c>
      <c r="W36" s="115">
        <v>19270</v>
      </c>
      <c r="X36" s="115">
        <v>0.95918829999999999</v>
      </c>
      <c r="Y36" s="115">
        <v>269</v>
      </c>
      <c r="Z36" s="115">
        <v>561</v>
      </c>
      <c r="AA36" s="115">
        <v>995</v>
      </c>
      <c r="AB36" s="115">
        <v>1329</v>
      </c>
      <c r="AC36" s="115">
        <v>1841</v>
      </c>
      <c r="AD36" s="115">
        <v>5771</v>
      </c>
      <c r="AE36" s="115">
        <v>245</v>
      </c>
      <c r="AF36" s="115">
        <v>414</v>
      </c>
      <c r="AG36" s="115">
        <v>660</v>
      </c>
      <c r="AH36" s="115">
        <v>786.4</v>
      </c>
      <c r="AI36" s="115">
        <v>1071</v>
      </c>
      <c r="AJ36" s="115">
        <v>1997</v>
      </c>
    </row>
    <row r="37" spans="1:36" x14ac:dyDescent="0.2">
      <c r="A37" s="90" t="s">
        <v>411</v>
      </c>
      <c r="B37" s="3" t="s">
        <v>465</v>
      </c>
      <c r="C37" s="3"/>
      <c r="D37" s="3"/>
      <c r="E37" s="3" t="s">
        <v>474</v>
      </c>
      <c r="F37" s="3"/>
      <c r="G37" s="114"/>
      <c r="H37" s="114"/>
      <c r="I37" s="114"/>
      <c r="J37" s="114"/>
      <c r="K37" s="114"/>
      <c r="L37" s="114"/>
      <c r="M37" s="114"/>
      <c r="N37" s="114"/>
      <c r="O37" s="114"/>
      <c r="P37" s="114"/>
      <c r="Q37" s="114"/>
      <c r="R37" s="114"/>
      <c r="S37" s="114"/>
      <c r="T37" s="114"/>
      <c r="U37" s="114"/>
      <c r="V37" s="115"/>
      <c r="W37" s="115"/>
      <c r="X37" s="115"/>
      <c r="Y37" s="115"/>
      <c r="Z37" s="115"/>
      <c r="AA37" s="115"/>
      <c r="AB37" s="115"/>
      <c r="AC37" s="115"/>
      <c r="AD37" s="115"/>
      <c r="AE37" s="115"/>
      <c r="AF37" s="115"/>
      <c r="AG37" s="115"/>
      <c r="AH37" s="115"/>
      <c r="AI37" s="115"/>
      <c r="AJ37" s="115"/>
    </row>
    <row r="38" spans="1:36" s="142" customFormat="1" x14ac:dyDescent="0.2">
      <c r="A38" s="141" t="s">
        <v>625</v>
      </c>
      <c r="B38" s="3" t="s">
        <v>428</v>
      </c>
      <c r="C38" s="3"/>
      <c r="D38" s="3"/>
      <c r="E38" s="3" t="s">
        <v>181</v>
      </c>
      <c r="F38" s="3"/>
      <c r="G38" s="114">
        <v>2700</v>
      </c>
      <c r="H38" s="114">
        <v>32738</v>
      </c>
      <c r="I38" s="114">
        <v>0.97412810000000005</v>
      </c>
      <c r="J38" s="114">
        <v>548</v>
      </c>
      <c r="K38" s="114">
        <v>1758</v>
      </c>
      <c r="L38" s="114">
        <v>2197</v>
      </c>
      <c r="M38" s="114">
        <v>2367</v>
      </c>
      <c r="N38" s="114">
        <v>2763</v>
      </c>
      <c r="O38" s="114">
        <v>15844</v>
      </c>
      <c r="P38" s="114">
        <v>212</v>
      </c>
      <c r="Q38" s="114">
        <v>690</v>
      </c>
      <c r="R38" s="114">
        <v>817</v>
      </c>
      <c r="S38" s="114">
        <v>847</v>
      </c>
      <c r="T38" s="114">
        <v>953.2</v>
      </c>
      <c r="U38" s="114">
        <v>3422</v>
      </c>
      <c r="V38" s="115">
        <v>2638</v>
      </c>
      <c r="W38" s="115">
        <v>8654</v>
      </c>
      <c r="X38" s="115">
        <v>0.9054238</v>
      </c>
      <c r="Y38" s="115">
        <v>522</v>
      </c>
      <c r="Z38" s="115">
        <v>1756</v>
      </c>
      <c r="AA38" s="115">
        <v>2184</v>
      </c>
      <c r="AB38" s="115">
        <v>2340</v>
      </c>
      <c r="AC38" s="115">
        <v>2736</v>
      </c>
      <c r="AD38" s="115">
        <v>8600</v>
      </c>
      <c r="AE38" s="115">
        <v>202</v>
      </c>
      <c r="AF38" s="115">
        <v>675</v>
      </c>
      <c r="AG38" s="115">
        <v>791</v>
      </c>
      <c r="AH38" s="115">
        <v>818.5</v>
      </c>
      <c r="AI38" s="115">
        <v>919</v>
      </c>
      <c r="AJ38" s="115">
        <v>2223</v>
      </c>
    </row>
    <row r="66" spans="11:16" ht="15" thickBot="1" x14ac:dyDescent="0.25"/>
    <row r="67" spans="11:16" ht="21" thickTop="1" x14ac:dyDescent="0.3">
      <c r="K67" s="105"/>
      <c r="L67" s="109" t="s">
        <v>406</v>
      </c>
      <c r="M67" s="110"/>
      <c r="N67" s="110"/>
      <c r="O67" s="110"/>
    </row>
    <row r="68" spans="11:16" ht="21" thickBot="1" x14ac:dyDescent="0.35">
      <c r="K68" s="103" t="s">
        <v>410</v>
      </c>
      <c r="L68" s="96" t="s">
        <v>402</v>
      </c>
      <c r="M68" s="96" t="s">
        <v>403</v>
      </c>
      <c r="N68" s="96" t="s">
        <v>400</v>
      </c>
      <c r="O68" s="96" t="s">
        <v>399</v>
      </c>
    </row>
    <row r="69" spans="11:16" ht="21.75" thickTop="1" thickBot="1" x14ac:dyDescent="0.35">
      <c r="K69" s="106"/>
      <c r="L69" s="95"/>
      <c r="M69" s="95"/>
      <c r="N69" s="95"/>
      <c r="O69" s="95"/>
    </row>
    <row r="70" spans="11:16" ht="21" thickTop="1" x14ac:dyDescent="0.3">
      <c r="K70" s="106"/>
      <c r="L70" s="95"/>
      <c r="M70" s="95"/>
      <c r="N70" s="95"/>
      <c r="O70" s="95"/>
      <c r="P70" s="110"/>
    </row>
    <row r="71" spans="11:16" ht="21" thickBot="1" x14ac:dyDescent="0.35">
      <c r="K71" s="106"/>
      <c r="L71" s="104"/>
      <c r="M71" s="104"/>
      <c r="N71" s="104"/>
      <c r="O71" s="104"/>
      <c r="P71" s="96" t="s">
        <v>404</v>
      </c>
    </row>
    <row r="72" spans="11:16" ht="21" thickTop="1" x14ac:dyDescent="0.3">
      <c r="K72" s="106" t="s">
        <v>407</v>
      </c>
      <c r="L72" s="104">
        <v>4428</v>
      </c>
      <c r="M72" s="104">
        <v>19660</v>
      </c>
      <c r="N72" s="104">
        <v>27337</v>
      </c>
      <c r="O72" s="104">
        <v>30414</v>
      </c>
      <c r="P72" s="95"/>
    </row>
    <row r="73" spans="11:16" ht="20.25" x14ac:dyDescent="0.3">
      <c r="K73" s="106" t="s">
        <v>413</v>
      </c>
      <c r="L73" s="104"/>
      <c r="M73" s="104"/>
      <c r="N73" s="104"/>
      <c r="O73" s="104"/>
      <c r="P73" s="95"/>
    </row>
    <row r="74" spans="11:16" ht="20.25" x14ac:dyDescent="0.3">
      <c r="K74" s="106" t="s">
        <v>408</v>
      </c>
      <c r="L74" s="104">
        <v>74</v>
      </c>
      <c r="M74" s="104">
        <v>932</v>
      </c>
      <c r="N74" s="104">
        <v>1156</v>
      </c>
      <c r="O74" s="104">
        <v>2593</v>
      </c>
      <c r="P74" s="104"/>
    </row>
    <row r="75" spans="11:16" ht="20.25" x14ac:dyDescent="0.3">
      <c r="K75" s="106" t="s">
        <v>409</v>
      </c>
      <c r="L75" s="104">
        <v>1224</v>
      </c>
      <c r="M75" s="104">
        <v>1661</v>
      </c>
      <c r="N75" s="104">
        <v>2237</v>
      </c>
      <c r="O75" s="104">
        <v>3487</v>
      </c>
      <c r="P75" s="104">
        <v>38323</v>
      </c>
    </row>
    <row r="76" spans="11:16" ht="20.25" x14ac:dyDescent="0.3">
      <c r="K76" s="106" t="s">
        <v>414</v>
      </c>
      <c r="L76" s="104">
        <v>219</v>
      </c>
      <c r="M76" s="104">
        <v>481</v>
      </c>
      <c r="N76" s="104">
        <v>744</v>
      </c>
      <c r="O76" s="104">
        <v>1287</v>
      </c>
      <c r="P76" s="104"/>
    </row>
    <row r="77" spans="11:16" ht="20.25" x14ac:dyDescent="0.3">
      <c r="K77" s="106" t="s">
        <v>415</v>
      </c>
      <c r="L77" s="104">
        <v>416</v>
      </c>
      <c r="M77" s="104">
        <v>636</v>
      </c>
      <c r="N77" s="104">
        <v>937</v>
      </c>
      <c r="O77" s="104">
        <v>1099</v>
      </c>
      <c r="P77" s="104">
        <v>1921</v>
      </c>
    </row>
    <row r="78" spans="11:16" ht="20.25" x14ac:dyDescent="0.3">
      <c r="K78" s="106" t="s">
        <v>401</v>
      </c>
      <c r="L78" s="104">
        <v>270</v>
      </c>
      <c r="M78" s="104">
        <v>561</v>
      </c>
      <c r="N78" s="104">
        <v>995</v>
      </c>
      <c r="O78" s="104">
        <v>1329</v>
      </c>
      <c r="P78" s="104">
        <v>4197</v>
      </c>
    </row>
    <row r="79" spans="11:16" ht="21" thickBot="1" x14ac:dyDescent="0.35">
      <c r="K79" s="107" t="s">
        <v>412</v>
      </c>
      <c r="L79" s="97"/>
      <c r="M79" s="97"/>
      <c r="N79" s="97"/>
      <c r="O79" s="97"/>
      <c r="P79" s="104">
        <v>1427</v>
      </c>
    </row>
    <row r="80" spans="11:16" ht="21" thickTop="1" x14ac:dyDescent="0.3">
      <c r="P80" s="104">
        <v>1387</v>
      </c>
    </row>
    <row r="81" spans="16:18" ht="21" thickBot="1" x14ac:dyDescent="0.35">
      <c r="P81" s="104">
        <v>1842</v>
      </c>
    </row>
    <row r="82" spans="16:18" ht="21.75" thickTop="1" thickBot="1" x14ac:dyDescent="0.35">
      <c r="P82" s="97"/>
      <c r="Q82" s="111"/>
      <c r="R82" s="158" t="s">
        <v>450</v>
      </c>
    </row>
    <row r="83" spans="16:18" ht="21.75" thickTop="1" thickBot="1" x14ac:dyDescent="0.35">
      <c r="Q83" s="103" t="s">
        <v>405</v>
      </c>
      <c r="R83" s="159"/>
    </row>
    <row r="84" spans="16:18" ht="21" thickTop="1" x14ac:dyDescent="0.3">
      <c r="Q84" s="95"/>
      <c r="R84" s="95"/>
    </row>
    <row r="85" spans="16:18" ht="20.25" x14ac:dyDescent="0.3">
      <c r="Q85" s="95"/>
      <c r="R85" s="95"/>
    </row>
    <row r="86" spans="16:18" ht="20.25" x14ac:dyDescent="0.3">
      <c r="Q86" s="104"/>
      <c r="R86" s="104"/>
    </row>
    <row r="87" spans="16:18" ht="20.25" x14ac:dyDescent="0.3">
      <c r="Q87" s="104">
        <v>113679</v>
      </c>
      <c r="R87" s="104">
        <v>0.79862770000000005</v>
      </c>
    </row>
    <row r="88" spans="16:18" ht="20.25" x14ac:dyDescent="0.3">
      <c r="Q88" s="104"/>
      <c r="R88" s="104"/>
    </row>
    <row r="89" spans="16:18" ht="20.25" x14ac:dyDescent="0.3">
      <c r="Q89" s="104">
        <v>100681</v>
      </c>
      <c r="R89" s="104">
        <v>0.96508959999999999</v>
      </c>
    </row>
    <row r="90" spans="16:18" ht="20.25" x14ac:dyDescent="0.3">
      <c r="Q90" s="104">
        <v>21184</v>
      </c>
      <c r="R90" s="104">
        <v>0.94142119999999996</v>
      </c>
    </row>
    <row r="91" spans="16:18" ht="20.25" x14ac:dyDescent="0.3">
      <c r="Q91" s="104">
        <v>50598</v>
      </c>
      <c r="R91" s="104">
        <v>0.96883969999999997</v>
      </c>
    </row>
    <row r="92" spans="16:18" ht="20.25" x14ac:dyDescent="0.3">
      <c r="Q92" s="104">
        <v>29238</v>
      </c>
      <c r="R92" s="104">
        <v>0.97115289999999999</v>
      </c>
    </row>
    <row r="93" spans="16:18" ht="20.25" x14ac:dyDescent="0.3">
      <c r="Q93" s="104">
        <v>5773</v>
      </c>
      <c r="R93" s="104">
        <v>0.97074170000000004</v>
      </c>
    </row>
    <row r="94" spans="16:18" ht="21" thickBot="1" x14ac:dyDescent="0.35">
      <c r="Q94" s="97"/>
      <c r="R94" s="97"/>
    </row>
    <row r="95" spans="16:18" ht="15" thickTop="1" x14ac:dyDescent="0.2"/>
  </sheetData>
  <mergeCells count="24">
    <mergeCell ref="F27:F29"/>
    <mergeCell ref="R82:R83"/>
    <mergeCell ref="I28:I29"/>
    <mergeCell ref="H28:H29"/>
    <mergeCell ref="G27:U27"/>
    <mergeCell ref="V27:AJ27"/>
    <mergeCell ref="G28:G29"/>
    <mergeCell ref="J28:O28"/>
    <mergeCell ref="P28:U28"/>
    <mergeCell ref="V28:V29"/>
    <mergeCell ref="Y28:AD28"/>
    <mergeCell ref="AE28:AJ28"/>
    <mergeCell ref="X28:X29"/>
    <mergeCell ref="W28:W29"/>
    <mergeCell ref="A27:A29"/>
    <mergeCell ref="B27:B29"/>
    <mergeCell ref="C27:C29"/>
    <mergeCell ref="D27:D29"/>
    <mergeCell ref="E27:E29"/>
    <mergeCell ref="D1:E1"/>
    <mergeCell ref="C1:C2"/>
    <mergeCell ref="A1:A2"/>
    <mergeCell ref="B1:B2"/>
    <mergeCell ref="F1:G1"/>
  </mergeCells>
  <phoneticPr fontId="1" type="noConversion"/>
  <pageMargins left="0.7" right="0.7" top="0.75" bottom="0.75" header="0.3" footer="0.3"/>
  <pageSetup paperSize="9"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7"/>
  <sheetViews>
    <sheetView workbookViewId="0">
      <selection activeCell="A2" sqref="A2"/>
    </sheetView>
  </sheetViews>
  <sheetFormatPr defaultRowHeight="14.25" x14ac:dyDescent="0.2"/>
  <cols>
    <col min="1" max="1" width="11.875" bestFit="1" customWidth="1"/>
    <col min="2" max="2" width="23.375" customWidth="1"/>
    <col min="3" max="3" width="50.875" bestFit="1" customWidth="1"/>
    <col min="4" max="4" width="32" bestFit="1" customWidth="1"/>
    <col min="5" max="5" width="44.25" bestFit="1" customWidth="1"/>
    <col min="6" max="6" width="100.875" bestFit="1" customWidth="1"/>
  </cols>
  <sheetData>
    <row r="1" spans="1:8" s="1" customFormat="1" x14ac:dyDescent="0.2">
      <c r="A1" s="5" t="s">
        <v>23</v>
      </c>
      <c r="B1" s="69" t="s">
        <v>24</v>
      </c>
      <c r="C1" s="69" t="s">
        <v>25</v>
      </c>
      <c r="D1" s="69" t="s">
        <v>26</v>
      </c>
      <c r="E1" s="69" t="s">
        <v>202</v>
      </c>
      <c r="F1" s="69" t="s">
        <v>203</v>
      </c>
    </row>
    <row r="2" spans="1:8" x14ac:dyDescent="0.2">
      <c r="A2" s="5" t="s">
        <v>27</v>
      </c>
      <c r="B2" s="77" t="s">
        <v>42</v>
      </c>
      <c r="C2" s="77" t="s">
        <v>28</v>
      </c>
      <c r="D2" s="77" t="s">
        <v>29</v>
      </c>
      <c r="E2" s="77" t="s">
        <v>204</v>
      </c>
      <c r="F2" s="77" t="s">
        <v>205</v>
      </c>
      <c r="G2" s="77"/>
      <c r="H2" s="77"/>
    </row>
    <row r="3" spans="1:8" x14ac:dyDescent="0.2">
      <c r="A3" s="5" t="s">
        <v>30</v>
      </c>
      <c r="B3" s="77" t="s">
        <v>43</v>
      </c>
      <c r="C3" s="77" t="s">
        <v>41</v>
      </c>
      <c r="D3" s="77" t="s">
        <v>42</v>
      </c>
      <c r="E3" s="77" t="s">
        <v>206</v>
      </c>
      <c r="F3" s="77" t="s">
        <v>207</v>
      </c>
      <c r="G3" s="77"/>
      <c r="H3" s="77"/>
    </row>
    <row r="4" spans="1:8" x14ac:dyDescent="0.2">
      <c r="A4" s="5" t="s">
        <v>31</v>
      </c>
      <c r="B4" s="77" t="s">
        <v>42</v>
      </c>
      <c r="C4" s="77" t="s">
        <v>42</v>
      </c>
      <c r="D4" s="77" t="s">
        <v>42</v>
      </c>
      <c r="E4" s="77" t="s">
        <v>208</v>
      </c>
      <c r="F4" s="77" t="s">
        <v>209</v>
      </c>
      <c r="G4" s="77"/>
      <c r="H4" s="77"/>
    </row>
    <row r="5" spans="1:8" s="76" customFormat="1" x14ac:dyDescent="0.2">
      <c r="A5" s="75" t="s">
        <v>32</v>
      </c>
      <c r="B5" s="78" t="s">
        <v>33</v>
      </c>
      <c r="C5" s="78" t="s">
        <v>33</v>
      </c>
      <c r="D5" s="78" t="s">
        <v>71</v>
      </c>
      <c r="E5" s="77" t="s">
        <v>210</v>
      </c>
      <c r="F5" s="77" t="s">
        <v>211</v>
      </c>
      <c r="G5" s="78"/>
      <c r="H5" s="78"/>
    </row>
    <row r="6" spans="1:8" x14ac:dyDescent="0.2">
      <c r="A6" s="5" t="s">
        <v>34</v>
      </c>
      <c r="B6" s="79" t="s">
        <v>35</v>
      </c>
      <c r="C6" s="77" t="s">
        <v>76</v>
      </c>
      <c r="D6" s="77" t="s">
        <v>44</v>
      </c>
      <c r="E6" s="77" t="s">
        <v>212</v>
      </c>
      <c r="F6" s="77" t="s">
        <v>213</v>
      </c>
      <c r="G6" s="77"/>
      <c r="H6" s="77"/>
    </row>
    <row r="7" spans="1:8" x14ac:dyDescent="0.2">
      <c r="A7" s="5" t="s">
        <v>36</v>
      </c>
      <c r="B7" s="77" t="s">
        <v>42</v>
      </c>
      <c r="C7" s="77" t="s">
        <v>48</v>
      </c>
      <c r="D7" s="77" t="s">
        <v>42</v>
      </c>
      <c r="E7" s="77" t="s">
        <v>214</v>
      </c>
      <c r="F7" s="77" t="s">
        <v>215</v>
      </c>
      <c r="G7" s="77"/>
      <c r="H7" s="77"/>
    </row>
    <row r="8" spans="1:8" x14ac:dyDescent="0.2">
      <c r="A8" s="5" t="s">
        <v>37</v>
      </c>
      <c r="B8" s="77" t="s">
        <v>46</v>
      </c>
      <c r="C8" s="78" t="s">
        <v>45</v>
      </c>
      <c r="D8" s="77" t="s">
        <v>47</v>
      </c>
      <c r="E8" s="77" t="s">
        <v>216</v>
      </c>
      <c r="F8" s="77" t="s">
        <v>217</v>
      </c>
      <c r="G8" s="77"/>
      <c r="H8" s="77"/>
    </row>
    <row r="9" spans="1:8" x14ac:dyDescent="0.2">
      <c r="A9" s="5" t="s">
        <v>39</v>
      </c>
      <c r="B9" s="77" t="s">
        <v>49</v>
      </c>
      <c r="C9" s="77" t="s">
        <v>50</v>
      </c>
      <c r="D9" s="77" t="s">
        <v>42</v>
      </c>
      <c r="E9" s="77" t="s">
        <v>216</v>
      </c>
      <c r="F9" s="77" t="s">
        <v>218</v>
      </c>
      <c r="G9" s="77"/>
      <c r="H9" s="77"/>
    </row>
    <row r="10" spans="1:8" x14ac:dyDescent="0.2">
      <c r="A10" s="5"/>
      <c r="B10" s="77"/>
      <c r="C10" s="78"/>
      <c r="D10" s="77"/>
      <c r="E10" s="77"/>
      <c r="F10" s="77"/>
      <c r="G10" s="77"/>
      <c r="H10" s="77"/>
    </row>
    <row r="11" spans="1:8" x14ac:dyDescent="0.2">
      <c r="A11" s="5"/>
      <c r="B11" s="77"/>
      <c r="C11" s="78"/>
      <c r="D11" s="77"/>
      <c r="E11" s="77"/>
      <c r="F11" s="77"/>
      <c r="G11" s="77"/>
      <c r="H11" s="77"/>
    </row>
    <row r="12" spans="1:8" x14ac:dyDescent="0.2">
      <c r="A12" s="5" t="s">
        <v>38</v>
      </c>
      <c r="B12" s="77" t="s">
        <v>43</v>
      </c>
      <c r="C12" s="77" t="s">
        <v>43</v>
      </c>
      <c r="D12" s="77" t="s">
        <v>42</v>
      </c>
      <c r="E12" s="77"/>
      <c r="F12" s="77"/>
      <c r="G12" s="77"/>
      <c r="H12" s="77"/>
    </row>
    <row r="13" spans="1:8" x14ac:dyDescent="0.2">
      <c r="B13" s="77"/>
      <c r="C13" s="77"/>
      <c r="D13" s="77"/>
      <c r="E13" s="77"/>
      <c r="F13" s="77"/>
      <c r="G13" s="77"/>
      <c r="H13" s="77"/>
    </row>
    <row r="14" spans="1:8" x14ac:dyDescent="0.2">
      <c r="B14" s="77"/>
      <c r="C14" s="77"/>
      <c r="D14" s="77"/>
      <c r="E14" s="77"/>
      <c r="F14" s="77"/>
      <c r="G14" s="77"/>
      <c r="H14" s="77"/>
    </row>
    <row r="15" spans="1:8" x14ac:dyDescent="0.2">
      <c r="B15" s="77"/>
      <c r="C15" s="77"/>
      <c r="D15" s="77"/>
      <c r="E15" s="77"/>
      <c r="F15" s="77"/>
      <c r="G15" s="77"/>
      <c r="H15" s="77"/>
    </row>
    <row r="16" spans="1:8" x14ac:dyDescent="0.2">
      <c r="B16" s="77"/>
      <c r="C16" s="77"/>
      <c r="D16" s="77"/>
      <c r="E16" s="77"/>
      <c r="F16" s="77"/>
      <c r="G16" s="77"/>
      <c r="H16" s="77"/>
    </row>
    <row r="17" spans="2:8" x14ac:dyDescent="0.2">
      <c r="B17" s="77"/>
      <c r="C17" s="77"/>
      <c r="D17" s="77"/>
      <c r="E17" s="77"/>
      <c r="F17" s="77"/>
      <c r="G17" s="77"/>
      <c r="H17" s="77"/>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2"/>
  <sheetViews>
    <sheetView topLeftCell="A7" workbookViewId="0">
      <selection activeCell="C8" sqref="C8"/>
    </sheetView>
  </sheetViews>
  <sheetFormatPr defaultRowHeight="14.25" x14ac:dyDescent="0.2"/>
  <cols>
    <col min="1" max="1" width="28.625" style="83" bestFit="1" customWidth="1"/>
    <col min="2" max="2" width="12.25" bestFit="1" customWidth="1"/>
    <col min="3" max="3" width="21" bestFit="1" customWidth="1"/>
  </cols>
  <sheetData>
    <row r="1" spans="1:3" s="1" customFormat="1" x14ac:dyDescent="0.2">
      <c r="A1" s="82" t="s">
        <v>279</v>
      </c>
      <c r="B1" s="74" t="s">
        <v>280</v>
      </c>
      <c r="C1" s="73" t="s">
        <v>286</v>
      </c>
    </row>
    <row r="2" spans="1:3" x14ac:dyDescent="0.2">
      <c r="A2" s="162" t="s">
        <v>152</v>
      </c>
      <c r="B2" s="3" t="s">
        <v>65</v>
      </c>
      <c r="C2" s="3">
        <v>0.422361407812685</v>
      </c>
    </row>
    <row r="3" spans="1:3" x14ac:dyDescent="0.2">
      <c r="A3" s="162"/>
      <c r="B3" s="3" t="s">
        <v>290</v>
      </c>
      <c r="C3" s="3">
        <v>0.40091194784332601</v>
      </c>
    </row>
    <row r="4" spans="1:3" x14ac:dyDescent="0.2">
      <c r="A4" s="162"/>
      <c r="B4" s="3" t="s">
        <v>291</v>
      </c>
      <c r="C4" s="3">
        <v>0.419859575042838</v>
      </c>
    </row>
    <row r="5" spans="1:3" x14ac:dyDescent="0.2">
      <c r="A5" s="162"/>
      <c r="B5" s="3" t="s">
        <v>32</v>
      </c>
      <c r="C5" s="3">
        <v>0.39081894452898702</v>
      </c>
    </row>
    <row r="6" spans="1:3" x14ac:dyDescent="0.2">
      <c r="A6" s="162"/>
      <c r="B6" s="3" t="s">
        <v>281</v>
      </c>
      <c r="C6" s="3">
        <v>0.395714468497123</v>
      </c>
    </row>
    <row r="7" spans="1:3" x14ac:dyDescent="0.2">
      <c r="A7" s="162"/>
      <c r="B7" s="3" t="s">
        <v>34</v>
      </c>
      <c r="C7" s="3"/>
    </row>
    <row r="8" spans="1:3" x14ac:dyDescent="0.2">
      <c r="A8" s="162"/>
      <c r="B8" s="3" t="s">
        <v>282</v>
      </c>
      <c r="C8" s="3"/>
    </row>
    <row r="9" spans="1:3" x14ac:dyDescent="0.2">
      <c r="A9" s="162"/>
      <c r="B9" s="3" t="s">
        <v>37</v>
      </c>
      <c r="C9" s="3">
        <v>0.42210877738208202</v>
      </c>
    </row>
    <row r="10" spans="1:3" x14ac:dyDescent="0.2">
      <c r="A10" s="162"/>
      <c r="B10" s="3" t="s">
        <v>283</v>
      </c>
      <c r="C10" s="3">
        <v>0.451836726169836</v>
      </c>
    </row>
    <row r="11" spans="1:3" x14ac:dyDescent="0.2">
      <c r="A11" s="162"/>
      <c r="B11" s="3" t="s">
        <v>284</v>
      </c>
      <c r="C11" s="3">
        <v>0.41003313621947901</v>
      </c>
    </row>
    <row r="12" spans="1:3" x14ac:dyDescent="0.2">
      <c r="A12" s="162"/>
      <c r="B12" s="3" t="s">
        <v>285</v>
      </c>
      <c r="C12" s="3">
        <v>0.41592563809402</v>
      </c>
    </row>
  </sheetData>
  <mergeCells count="1">
    <mergeCell ref="A2:A12"/>
  </mergeCells>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82"/>
  <sheetViews>
    <sheetView zoomScaleNormal="100" workbookViewId="0">
      <selection activeCell="C9" sqref="C9"/>
    </sheetView>
  </sheetViews>
  <sheetFormatPr defaultRowHeight="14.25" x14ac:dyDescent="0.2"/>
  <cols>
    <col min="1" max="1" width="33.25" bestFit="1" customWidth="1"/>
    <col min="2" max="2" width="28.875" bestFit="1" customWidth="1"/>
    <col min="3" max="3" width="18" style="20" bestFit="1" customWidth="1"/>
    <col min="4" max="4" width="17.125" bestFit="1" customWidth="1"/>
  </cols>
  <sheetData>
    <row r="1" spans="1:14" s="1" customFormat="1" x14ac:dyDescent="0.2">
      <c r="A1" s="73" t="s">
        <v>72</v>
      </c>
      <c r="B1" s="73" t="s">
        <v>77</v>
      </c>
      <c r="C1" s="16" t="s">
        <v>75</v>
      </c>
    </row>
    <row r="2" spans="1:14" x14ac:dyDescent="0.2">
      <c r="A2" s="163" t="s">
        <v>12</v>
      </c>
      <c r="B2" s="3" t="s">
        <v>292</v>
      </c>
      <c r="C2" s="17" t="s">
        <v>296</v>
      </c>
      <c r="D2" s="3"/>
      <c r="E2" s="18"/>
      <c r="F2" s="3"/>
      <c r="G2" s="3"/>
      <c r="H2" s="3"/>
      <c r="I2" s="3"/>
      <c r="J2" s="3"/>
      <c r="K2" s="3"/>
      <c r="L2" s="3"/>
      <c r="M2" s="10"/>
      <c r="N2" s="10"/>
    </row>
    <row r="3" spans="1:14" x14ac:dyDescent="0.2">
      <c r="A3" s="163"/>
      <c r="B3" s="3" t="s">
        <v>32</v>
      </c>
      <c r="C3" s="17" t="s">
        <v>294</v>
      </c>
      <c r="D3" s="3"/>
      <c r="E3" s="19"/>
      <c r="F3" s="3"/>
      <c r="G3" s="3"/>
      <c r="H3" s="3"/>
      <c r="I3" s="3"/>
      <c r="J3" s="3"/>
      <c r="K3" s="3"/>
      <c r="L3" s="3"/>
      <c r="M3" s="10"/>
      <c r="N3" s="10"/>
    </row>
    <row r="4" spans="1:14" x14ac:dyDescent="0.2">
      <c r="A4" s="163"/>
      <c r="B4" s="3" t="s">
        <v>73</v>
      </c>
      <c r="C4" s="17" t="s">
        <v>295</v>
      </c>
      <c r="D4" s="3"/>
      <c r="E4" s="19"/>
      <c r="F4" s="3"/>
      <c r="G4" s="3"/>
      <c r="H4" s="3"/>
      <c r="I4" s="3"/>
      <c r="J4" s="3"/>
      <c r="K4" s="3"/>
      <c r="L4" s="3"/>
      <c r="M4" s="10"/>
      <c r="N4" s="10"/>
    </row>
    <row r="5" spans="1:14" x14ac:dyDescent="0.2">
      <c r="A5" s="163"/>
      <c r="B5" s="3" t="s">
        <v>79</v>
      </c>
      <c r="C5" s="17" t="s">
        <v>340</v>
      </c>
      <c r="D5" s="3"/>
      <c r="E5" s="19"/>
      <c r="F5" s="3"/>
      <c r="G5" s="3"/>
      <c r="H5" s="3"/>
      <c r="I5" s="3"/>
      <c r="J5" s="3"/>
      <c r="K5" s="3"/>
      <c r="L5" s="3"/>
      <c r="M5" s="10"/>
      <c r="N5" s="10"/>
    </row>
    <row r="6" spans="1:14" x14ac:dyDescent="0.2">
      <c r="A6" s="163"/>
      <c r="B6" s="3" t="s">
        <v>293</v>
      </c>
      <c r="C6" s="17" t="s">
        <v>302</v>
      </c>
      <c r="D6" s="3"/>
      <c r="E6" s="19"/>
      <c r="F6" s="3"/>
      <c r="G6" s="3"/>
      <c r="H6" s="3"/>
      <c r="I6" s="3"/>
      <c r="J6" s="3"/>
      <c r="K6" s="3"/>
      <c r="L6" s="3"/>
      <c r="M6" s="10"/>
      <c r="N6" s="10"/>
    </row>
    <row r="7" spans="1:14" x14ac:dyDescent="0.2">
      <c r="A7" s="163"/>
      <c r="B7" s="3" t="s">
        <v>37</v>
      </c>
      <c r="C7" s="17" t="s">
        <v>303</v>
      </c>
      <c r="D7" s="3"/>
      <c r="E7" s="19"/>
      <c r="F7" s="3"/>
      <c r="G7" s="3"/>
      <c r="H7" s="3"/>
      <c r="I7" s="3"/>
      <c r="J7" s="3"/>
      <c r="K7" s="3"/>
      <c r="L7" s="3"/>
      <c r="M7" s="10"/>
      <c r="N7" s="10"/>
    </row>
    <row r="8" spans="1:14" x14ac:dyDescent="0.2">
      <c r="A8" s="163"/>
      <c r="B8" s="3" t="s">
        <v>298</v>
      </c>
      <c r="C8" s="17" t="s">
        <v>301</v>
      </c>
      <c r="D8" s="3"/>
      <c r="E8" s="19"/>
      <c r="F8" s="3"/>
      <c r="G8" s="3"/>
      <c r="H8" s="3"/>
      <c r="I8" s="3"/>
      <c r="J8" s="3"/>
      <c r="K8" s="3"/>
      <c r="L8" s="3"/>
      <c r="M8" s="10"/>
      <c r="N8" s="10"/>
    </row>
    <row r="9" spans="1:14" x14ac:dyDescent="0.2">
      <c r="A9" s="163"/>
      <c r="B9" s="3" t="s">
        <v>297</v>
      </c>
      <c r="C9" s="17" t="s">
        <v>299</v>
      </c>
      <c r="D9" s="3"/>
      <c r="E9" s="19"/>
      <c r="F9" s="3"/>
      <c r="G9" s="3"/>
      <c r="H9" s="3"/>
      <c r="I9" s="3"/>
      <c r="J9" s="3"/>
      <c r="K9" s="3"/>
      <c r="L9" s="3"/>
      <c r="M9" s="10"/>
      <c r="N9" s="10"/>
    </row>
    <row r="10" spans="1:14" x14ac:dyDescent="0.2">
      <c r="A10" s="163"/>
      <c r="B10" s="3" t="s">
        <v>74</v>
      </c>
      <c r="C10" s="17" t="s">
        <v>300</v>
      </c>
      <c r="D10" s="3"/>
      <c r="E10" s="19"/>
      <c r="F10" s="3"/>
      <c r="G10" s="3"/>
      <c r="H10" s="3"/>
      <c r="I10" s="3"/>
      <c r="J10" s="3"/>
      <c r="K10" s="3"/>
      <c r="L10" s="3"/>
      <c r="M10" s="10"/>
      <c r="N10" s="10"/>
    </row>
    <row r="11" spans="1:14" x14ac:dyDescent="0.2">
      <c r="A11" s="163" t="s">
        <v>84</v>
      </c>
      <c r="B11" s="3" t="s">
        <v>92</v>
      </c>
      <c r="C11" s="17"/>
      <c r="D11" s="3"/>
      <c r="E11" s="3"/>
      <c r="F11" s="3"/>
      <c r="G11" s="3"/>
      <c r="H11" s="3"/>
      <c r="I11" s="3"/>
      <c r="J11" s="3"/>
      <c r="K11" s="3"/>
      <c r="L11" s="3"/>
      <c r="M11" s="10"/>
      <c r="N11" s="10"/>
    </row>
    <row r="12" spans="1:14" x14ac:dyDescent="0.2">
      <c r="A12" s="163"/>
      <c r="B12" s="3" t="s">
        <v>32</v>
      </c>
      <c r="C12" s="21"/>
      <c r="D12" s="3"/>
      <c r="E12" s="3"/>
      <c r="F12" s="3"/>
      <c r="G12" s="3"/>
      <c r="H12" s="3"/>
      <c r="I12" s="3"/>
      <c r="J12" s="3"/>
      <c r="K12" s="3"/>
      <c r="L12" s="3"/>
      <c r="M12" s="10"/>
      <c r="N12" s="10"/>
    </row>
    <row r="13" spans="1:14" x14ac:dyDescent="0.2">
      <c r="A13" s="163"/>
      <c r="B13" s="3" t="s">
        <v>73</v>
      </c>
      <c r="C13" s="17"/>
      <c r="D13" s="3"/>
      <c r="E13" s="3"/>
      <c r="F13" s="3"/>
      <c r="G13" s="3"/>
      <c r="H13" s="3"/>
      <c r="I13" s="3"/>
      <c r="J13" s="3"/>
      <c r="K13" s="3"/>
      <c r="L13" s="3"/>
      <c r="M13" s="10"/>
      <c r="N13" s="10"/>
    </row>
    <row r="14" spans="1:14" x14ac:dyDescent="0.2">
      <c r="A14" s="163"/>
      <c r="B14" s="3" t="s">
        <v>79</v>
      </c>
      <c r="C14" s="17"/>
      <c r="D14" s="3"/>
      <c r="E14" s="3"/>
      <c r="F14" s="3"/>
      <c r="G14" s="3"/>
      <c r="H14" s="3"/>
      <c r="I14" s="3"/>
      <c r="J14" s="3"/>
      <c r="K14" s="3"/>
      <c r="L14" s="3"/>
      <c r="M14" s="10"/>
      <c r="N14" s="10"/>
    </row>
    <row r="15" spans="1:14" x14ac:dyDescent="0.2">
      <c r="A15" s="163"/>
      <c r="B15" s="3" t="s">
        <v>81</v>
      </c>
      <c r="C15" s="17"/>
      <c r="D15" s="3"/>
      <c r="E15" s="3"/>
      <c r="F15" s="3"/>
      <c r="G15" s="3"/>
      <c r="H15" s="3"/>
      <c r="I15" s="3"/>
      <c r="J15" s="3"/>
      <c r="K15" s="3"/>
      <c r="L15" s="3"/>
      <c r="M15" s="10"/>
      <c r="N15" s="10"/>
    </row>
    <row r="16" spans="1:14" x14ac:dyDescent="0.2">
      <c r="A16" s="163"/>
      <c r="B16" s="3" t="s">
        <v>37</v>
      </c>
      <c r="C16" s="17"/>
      <c r="D16" s="3"/>
      <c r="E16" s="3"/>
      <c r="F16" s="3"/>
      <c r="G16" s="3"/>
      <c r="H16" s="3"/>
      <c r="I16" s="3"/>
      <c r="J16" s="3"/>
      <c r="K16" s="3"/>
      <c r="L16" s="3"/>
      <c r="M16" s="10"/>
      <c r="N16" s="10"/>
    </row>
    <row r="17" spans="1:14" x14ac:dyDescent="0.2">
      <c r="A17" s="163"/>
      <c r="B17" s="3" t="s">
        <v>298</v>
      </c>
      <c r="C17" s="17"/>
      <c r="D17" s="3"/>
      <c r="E17" s="3"/>
      <c r="F17" s="3"/>
      <c r="G17" s="3"/>
      <c r="H17" s="3"/>
      <c r="I17" s="3"/>
      <c r="J17" s="3"/>
      <c r="K17" s="3"/>
      <c r="L17" s="3"/>
      <c r="M17" s="10"/>
      <c r="N17" s="10"/>
    </row>
    <row r="18" spans="1:14" x14ac:dyDescent="0.2">
      <c r="A18" s="163"/>
      <c r="B18" s="3" t="s">
        <v>297</v>
      </c>
      <c r="C18" s="17"/>
      <c r="D18" s="17"/>
      <c r="E18" s="3"/>
      <c r="F18" s="3"/>
      <c r="G18" s="3"/>
      <c r="H18" s="3"/>
      <c r="I18" s="3"/>
      <c r="J18" s="3"/>
      <c r="K18" s="3"/>
      <c r="L18" s="3"/>
      <c r="M18" s="10"/>
      <c r="N18" s="10"/>
    </row>
    <row r="19" spans="1:14" x14ac:dyDescent="0.2">
      <c r="A19" s="163"/>
      <c r="B19" s="3" t="s">
        <v>74</v>
      </c>
      <c r="C19" s="17"/>
      <c r="D19" s="3"/>
      <c r="E19" s="3"/>
      <c r="F19" s="3"/>
      <c r="G19" s="3"/>
      <c r="H19" s="3"/>
      <c r="I19" s="3"/>
      <c r="J19" s="3"/>
      <c r="K19" s="3"/>
      <c r="L19" s="3"/>
      <c r="M19" s="10"/>
      <c r="N19" s="10"/>
    </row>
    <row r="20" spans="1:14" x14ac:dyDescent="0.2">
      <c r="A20" s="163" t="s">
        <v>140</v>
      </c>
      <c r="B20" s="3" t="s">
        <v>143</v>
      </c>
      <c r="C20" s="17"/>
      <c r="D20" s="3"/>
      <c r="E20" s="3"/>
      <c r="F20" s="3"/>
      <c r="G20" s="3"/>
      <c r="H20" s="3"/>
      <c r="I20" s="3"/>
      <c r="J20" s="3"/>
      <c r="K20" s="3"/>
      <c r="L20" s="3"/>
      <c r="M20" s="10"/>
      <c r="N20" s="10"/>
    </row>
    <row r="21" spans="1:14" x14ac:dyDescent="0.2">
      <c r="A21" s="163"/>
      <c r="B21" s="3" t="s">
        <v>32</v>
      </c>
      <c r="C21" s="21"/>
      <c r="D21" s="3"/>
      <c r="E21" s="3"/>
      <c r="F21" s="3"/>
      <c r="G21" s="3"/>
      <c r="H21" s="3"/>
      <c r="I21" s="3"/>
      <c r="J21" s="3"/>
      <c r="K21" s="3"/>
      <c r="L21" s="3"/>
      <c r="M21" s="10"/>
      <c r="N21" s="10"/>
    </row>
    <row r="22" spans="1:14" x14ac:dyDescent="0.2">
      <c r="A22" s="163"/>
      <c r="B22" s="3" t="s">
        <v>159</v>
      </c>
      <c r="C22" s="17"/>
      <c r="D22" s="3"/>
      <c r="E22" s="3"/>
      <c r="F22" s="3"/>
      <c r="G22" s="3"/>
      <c r="H22" s="3"/>
      <c r="I22" s="3"/>
      <c r="J22" s="3"/>
      <c r="K22" s="3"/>
      <c r="L22" s="3"/>
      <c r="M22" s="10"/>
      <c r="N22" s="10"/>
    </row>
    <row r="23" spans="1:14" x14ac:dyDescent="0.2">
      <c r="A23" s="163"/>
      <c r="B23" s="3" t="s">
        <v>34</v>
      </c>
      <c r="C23" s="17"/>
      <c r="D23" s="3"/>
      <c r="E23" s="3"/>
      <c r="F23" s="3"/>
      <c r="G23" s="3"/>
      <c r="H23" s="3"/>
      <c r="I23" s="3"/>
      <c r="J23" s="3"/>
      <c r="K23" s="3"/>
      <c r="L23" s="3"/>
      <c r="M23" s="10"/>
      <c r="N23" s="10"/>
    </row>
    <row r="24" spans="1:14" x14ac:dyDescent="0.2">
      <c r="A24" s="163"/>
      <c r="B24" s="3" t="s">
        <v>36</v>
      </c>
      <c r="C24" s="17"/>
      <c r="D24" s="3"/>
      <c r="E24" s="3"/>
      <c r="F24" s="3"/>
      <c r="G24" s="3"/>
      <c r="H24" s="3"/>
      <c r="I24" s="3"/>
      <c r="J24" s="3"/>
      <c r="K24" s="3"/>
      <c r="L24" s="3"/>
      <c r="M24" s="10"/>
      <c r="N24" s="10"/>
    </row>
    <row r="25" spans="1:14" x14ac:dyDescent="0.2">
      <c r="A25" s="163"/>
      <c r="B25" s="3" t="s">
        <v>37</v>
      </c>
      <c r="C25" s="17"/>
      <c r="D25" s="3"/>
      <c r="E25" s="3"/>
      <c r="F25" s="3"/>
      <c r="G25" s="3"/>
      <c r="H25" s="3"/>
      <c r="I25" s="3"/>
      <c r="J25" s="3"/>
      <c r="K25" s="3"/>
      <c r="L25" s="3"/>
      <c r="M25" s="10"/>
      <c r="N25" s="10"/>
    </row>
    <row r="26" spans="1:14" x14ac:dyDescent="0.2">
      <c r="A26" s="163"/>
      <c r="B26" s="3" t="s">
        <v>298</v>
      </c>
      <c r="C26" s="17"/>
      <c r="D26" s="3"/>
      <c r="E26" s="3"/>
      <c r="F26" s="3"/>
      <c r="G26" s="3"/>
      <c r="H26" s="3"/>
      <c r="I26" s="3"/>
      <c r="J26" s="3"/>
      <c r="K26" s="3"/>
      <c r="L26" s="3"/>
      <c r="M26" s="10"/>
      <c r="N26" s="10"/>
    </row>
    <row r="27" spans="1:14" x14ac:dyDescent="0.2">
      <c r="A27" s="163"/>
      <c r="B27" s="3" t="s">
        <v>297</v>
      </c>
      <c r="C27" s="17"/>
      <c r="D27" s="17"/>
      <c r="E27" s="3"/>
      <c r="F27" s="3"/>
      <c r="G27" s="3"/>
      <c r="H27" s="3"/>
      <c r="I27" s="3"/>
      <c r="J27" s="3"/>
      <c r="K27" s="3"/>
      <c r="L27" s="3"/>
      <c r="M27" s="10"/>
      <c r="N27" s="10"/>
    </row>
    <row r="28" spans="1:14" x14ac:dyDescent="0.2">
      <c r="A28" s="163"/>
      <c r="B28" s="3" t="s">
        <v>157</v>
      </c>
      <c r="C28" s="17"/>
      <c r="D28" s="3"/>
      <c r="E28" s="3"/>
      <c r="F28" s="3"/>
      <c r="G28" s="3"/>
      <c r="H28" s="3"/>
      <c r="I28" s="3"/>
      <c r="J28" s="3"/>
      <c r="K28" s="3"/>
      <c r="L28" s="3"/>
      <c r="M28" s="10"/>
      <c r="N28" s="10"/>
    </row>
    <row r="29" spans="1:14" x14ac:dyDescent="0.2">
      <c r="A29" s="163" t="s">
        <v>145</v>
      </c>
      <c r="B29" s="3" t="s">
        <v>146</v>
      </c>
      <c r="C29" s="17"/>
      <c r="D29" s="3"/>
      <c r="E29" s="3"/>
      <c r="F29" s="3"/>
      <c r="G29" s="3"/>
      <c r="H29" s="3"/>
      <c r="I29" s="3"/>
      <c r="J29" s="3"/>
      <c r="K29" s="3"/>
      <c r="L29" s="3"/>
      <c r="M29" s="10"/>
      <c r="N29" s="10"/>
    </row>
    <row r="30" spans="1:14" x14ac:dyDescent="0.2">
      <c r="A30" s="163"/>
      <c r="B30" s="3" t="s">
        <v>32</v>
      </c>
      <c r="C30" s="21"/>
      <c r="D30" s="3"/>
      <c r="E30" s="3"/>
      <c r="F30" s="3"/>
      <c r="G30" s="3"/>
      <c r="H30" s="3"/>
      <c r="I30" s="3"/>
      <c r="J30" s="3"/>
      <c r="K30" s="3"/>
      <c r="L30" s="3"/>
      <c r="M30" s="10"/>
      <c r="N30" s="10"/>
    </row>
    <row r="31" spans="1:14" x14ac:dyDescent="0.2">
      <c r="A31" s="163"/>
      <c r="B31" s="3" t="s">
        <v>147</v>
      </c>
      <c r="C31" s="17"/>
      <c r="D31" s="3"/>
      <c r="E31" s="3"/>
      <c r="F31" s="3"/>
      <c r="G31" s="3"/>
      <c r="H31" s="3"/>
      <c r="I31" s="3"/>
      <c r="J31" s="3"/>
      <c r="K31" s="3"/>
      <c r="L31" s="3"/>
      <c r="M31" s="10"/>
      <c r="N31" s="10"/>
    </row>
    <row r="32" spans="1:14" x14ac:dyDescent="0.2">
      <c r="A32" s="163"/>
      <c r="B32" s="3" t="s">
        <v>34</v>
      </c>
      <c r="C32" s="17"/>
      <c r="D32" s="3"/>
      <c r="E32" s="3"/>
      <c r="F32" s="3"/>
      <c r="G32" s="3"/>
      <c r="H32" s="3"/>
      <c r="I32" s="3"/>
      <c r="J32" s="3"/>
      <c r="K32" s="3"/>
      <c r="L32" s="3"/>
      <c r="M32" s="10"/>
      <c r="N32" s="10"/>
    </row>
    <row r="33" spans="1:14" x14ac:dyDescent="0.2">
      <c r="A33" s="163"/>
      <c r="B33" s="3" t="s">
        <v>36</v>
      </c>
      <c r="C33" s="17"/>
      <c r="D33" s="3"/>
      <c r="E33" s="3"/>
      <c r="F33" s="3"/>
      <c r="G33" s="3"/>
      <c r="H33" s="3"/>
      <c r="I33" s="3"/>
      <c r="J33" s="3"/>
      <c r="K33" s="3"/>
      <c r="L33" s="3"/>
      <c r="M33" s="10"/>
      <c r="N33" s="10"/>
    </row>
    <row r="34" spans="1:14" x14ac:dyDescent="0.2">
      <c r="A34" s="163"/>
      <c r="B34" s="3" t="s">
        <v>37</v>
      </c>
      <c r="C34" s="17"/>
      <c r="D34" s="3"/>
      <c r="E34" s="3"/>
      <c r="F34" s="3"/>
      <c r="G34" s="3"/>
      <c r="H34" s="3"/>
      <c r="I34" s="3"/>
      <c r="J34" s="3"/>
      <c r="K34" s="3"/>
      <c r="L34" s="3"/>
      <c r="M34" s="10"/>
      <c r="N34" s="10"/>
    </row>
    <row r="35" spans="1:14" x14ac:dyDescent="0.2">
      <c r="A35" s="163"/>
      <c r="B35" s="3" t="s">
        <v>298</v>
      </c>
      <c r="C35" s="17"/>
      <c r="D35" s="3"/>
      <c r="E35" s="3"/>
      <c r="F35" s="3"/>
      <c r="G35" s="3"/>
      <c r="H35" s="3"/>
      <c r="I35" s="3"/>
      <c r="J35" s="3"/>
      <c r="K35" s="3"/>
      <c r="L35" s="3"/>
      <c r="M35" s="10"/>
      <c r="N35" s="10"/>
    </row>
    <row r="36" spans="1:14" x14ac:dyDescent="0.2">
      <c r="A36" s="163"/>
      <c r="B36" s="3" t="s">
        <v>297</v>
      </c>
      <c r="C36" s="17"/>
      <c r="D36" s="3"/>
      <c r="E36" s="3"/>
      <c r="F36" s="3"/>
      <c r="G36" s="3"/>
      <c r="H36" s="3"/>
      <c r="I36" s="3"/>
      <c r="J36" s="3"/>
      <c r="K36" s="3"/>
      <c r="L36" s="3"/>
      <c r="M36" s="10"/>
      <c r="N36" s="10"/>
    </row>
    <row r="37" spans="1:14" x14ac:dyDescent="0.2">
      <c r="A37" s="163"/>
      <c r="B37" s="3" t="s">
        <v>150</v>
      </c>
      <c r="C37" s="17"/>
      <c r="D37" s="10"/>
      <c r="E37" s="10"/>
      <c r="F37" s="10"/>
      <c r="G37" s="10"/>
      <c r="H37" s="10"/>
      <c r="I37" s="10"/>
      <c r="J37" s="10"/>
      <c r="K37" s="10"/>
      <c r="L37" s="10"/>
      <c r="M37" s="10"/>
      <c r="N37" s="10"/>
    </row>
    <row r="38" spans="1:14" x14ac:dyDescent="0.2">
      <c r="A38" s="163" t="s">
        <v>151</v>
      </c>
      <c r="B38" s="3" t="s">
        <v>146</v>
      </c>
      <c r="C38" s="17"/>
      <c r="D38" s="10"/>
      <c r="E38" s="10"/>
      <c r="F38" s="10"/>
      <c r="G38" s="10"/>
      <c r="H38" s="10"/>
      <c r="I38" s="10"/>
      <c r="J38" s="10"/>
      <c r="K38" s="10"/>
      <c r="L38" s="10"/>
      <c r="M38" s="10"/>
      <c r="N38" s="10"/>
    </row>
    <row r="39" spans="1:14" x14ac:dyDescent="0.2">
      <c r="A39" s="163"/>
      <c r="B39" s="3" t="s">
        <v>32</v>
      </c>
      <c r="C39" s="21"/>
      <c r="D39" s="10"/>
      <c r="E39" s="10"/>
      <c r="F39" s="10"/>
      <c r="G39" s="10"/>
      <c r="H39" s="10"/>
      <c r="I39" s="10"/>
      <c r="J39" s="10"/>
      <c r="K39" s="10"/>
      <c r="L39" s="10"/>
      <c r="M39" s="10"/>
      <c r="N39" s="10"/>
    </row>
    <row r="40" spans="1:14" x14ac:dyDescent="0.2">
      <c r="A40" s="163"/>
      <c r="B40" s="3" t="s">
        <v>147</v>
      </c>
      <c r="C40" s="17"/>
      <c r="D40" s="10"/>
      <c r="E40" s="10"/>
      <c r="F40" s="10"/>
      <c r="G40" s="10"/>
      <c r="H40" s="10"/>
      <c r="I40" s="10"/>
      <c r="J40" s="10"/>
      <c r="K40" s="10"/>
      <c r="L40" s="10"/>
      <c r="M40" s="10"/>
      <c r="N40" s="10"/>
    </row>
    <row r="41" spans="1:14" x14ac:dyDescent="0.2">
      <c r="A41" s="163"/>
      <c r="B41" s="3" t="s">
        <v>34</v>
      </c>
      <c r="C41" s="17"/>
    </row>
    <row r="42" spans="1:14" x14ac:dyDescent="0.2">
      <c r="A42" s="163"/>
      <c r="B42" s="3" t="s">
        <v>36</v>
      </c>
      <c r="C42" s="17"/>
    </row>
    <row r="43" spans="1:14" x14ac:dyDescent="0.2">
      <c r="A43" s="163"/>
      <c r="B43" s="3" t="s">
        <v>37</v>
      </c>
      <c r="C43" s="17"/>
    </row>
    <row r="44" spans="1:14" x14ac:dyDescent="0.2">
      <c r="A44" s="163"/>
      <c r="B44" s="3" t="s">
        <v>298</v>
      </c>
      <c r="C44" s="17"/>
    </row>
    <row r="45" spans="1:14" x14ac:dyDescent="0.2">
      <c r="A45" s="163"/>
      <c r="B45" s="3" t="s">
        <v>297</v>
      </c>
      <c r="C45" s="17"/>
    </row>
    <row r="46" spans="1:14" x14ac:dyDescent="0.2">
      <c r="A46" s="163"/>
      <c r="B46" s="3" t="s">
        <v>150</v>
      </c>
      <c r="C46" s="17"/>
    </row>
    <row r="47" spans="1:14" x14ac:dyDescent="0.2">
      <c r="A47" s="163" t="s">
        <v>152</v>
      </c>
      <c r="B47" s="3" t="s">
        <v>146</v>
      </c>
      <c r="C47" s="17"/>
    </row>
    <row r="48" spans="1:14" x14ac:dyDescent="0.2">
      <c r="A48" s="163"/>
      <c r="B48" s="3" t="s">
        <v>32</v>
      </c>
      <c r="C48" s="21"/>
    </row>
    <row r="49" spans="1:3" x14ac:dyDescent="0.2">
      <c r="A49" s="163"/>
      <c r="B49" s="3" t="s">
        <v>147</v>
      </c>
      <c r="C49" s="17"/>
    </row>
    <row r="50" spans="1:3" x14ac:dyDescent="0.2">
      <c r="A50" s="163"/>
      <c r="B50" s="3" t="s">
        <v>34</v>
      </c>
      <c r="C50" s="17"/>
    </row>
    <row r="51" spans="1:3" x14ac:dyDescent="0.2">
      <c r="A51" s="163"/>
      <c r="B51" s="3" t="s">
        <v>272</v>
      </c>
      <c r="C51" s="17"/>
    </row>
    <row r="52" spans="1:3" x14ac:dyDescent="0.2">
      <c r="A52" s="163"/>
      <c r="B52" s="3" t="s">
        <v>37</v>
      </c>
      <c r="C52" s="17"/>
    </row>
    <row r="53" spans="1:3" x14ac:dyDescent="0.2">
      <c r="A53" s="163"/>
      <c r="B53" s="3" t="s">
        <v>298</v>
      </c>
      <c r="C53" s="17"/>
    </row>
    <row r="54" spans="1:3" x14ac:dyDescent="0.2">
      <c r="A54" s="163"/>
      <c r="B54" s="3" t="s">
        <v>297</v>
      </c>
      <c r="C54" s="17"/>
    </row>
    <row r="55" spans="1:3" x14ac:dyDescent="0.2">
      <c r="A55" s="163"/>
      <c r="B55" s="3" t="s">
        <v>150</v>
      </c>
      <c r="C55" s="17"/>
    </row>
    <row r="56" spans="1:3" x14ac:dyDescent="0.2">
      <c r="A56" s="163" t="s">
        <v>243</v>
      </c>
      <c r="B56" s="3" t="s">
        <v>244</v>
      </c>
      <c r="C56" s="17"/>
    </row>
    <row r="57" spans="1:3" x14ac:dyDescent="0.2">
      <c r="A57" s="163"/>
      <c r="B57" s="3" t="s">
        <v>32</v>
      </c>
      <c r="C57" s="21"/>
    </row>
    <row r="58" spans="1:3" x14ac:dyDescent="0.2">
      <c r="A58" s="163"/>
      <c r="B58" s="3" t="s">
        <v>147</v>
      </c>
      <c r="C58" s="17"/>
    </row>
    <row r="59" spans="1:3" x14ac:dyDescent="0.2">
      <c r="A59" s="163"/>
      <c r="B59" s="3" t="s">
        <v>34</v>
      </c>
      <c r="C59" s="17"/>
    </row>
    <row r="60" spans="1:3" x14ac:dyDescent="0.2">
      <c r="A60" s="163"/>
      <c r="B60" s="3" t="s">
        <v>36</v>
      </c>
      <c r="C60" s="17"/>
    </row>
    <row r="61" spans="1:3" x14ac:dyDescent="0.2">
      <c r="A61" s="163"/>
      <c r="B61" s="3" t="s">
        <v>37</v>
      </c>
      <c r="C61" s="17"/>
    </row>
    <row r="62" spans="1:3" x14ac:dyDescent="0.2">
      <c r="A62" s="163"/>
      <c r="B62" s="3" t="s">
        <v>298</v>
      </c>
      <c r="C62" s="17"/>
    </row>
    <row r="63" spans="1:3" x14ac:dyDescent="0.2">
      <c r="A63" s="163"/>
      <c r="B63" s="3" t="s">
        <v>297</v>
      </c>
      <c r="C63" s="17"/>
    </row>
    <row r="64" spans="1:3" x14ac:dyDescent="0.2">
      <c r="A64" s="163"/>
      <c r="B64" s="3" t="s">
        <v>150</v>
      </c>
      <c r="C64" s="17"/>
    </row>
    <row r="65" spans="1:3" x14ac:dyDescent="0.2">
      <c r="A65" s="163" t="s">
        <v>274</v>
      </c>
      <c r="B65" s="3" t="s">
        <v>275</v>
      </c>
      <c r="C65" s="17"/>
    </row>
    <row r="66" spans="1:3" x14ac:dyDescent="0.2">
      <c r="A66" s="163"/>
      <c r="B66" s="3" t="s">
        <v>32</v>
      </c>
      <c r="C66" s="21"/>
    </row>
    <row r="67" spans="1:3" x14ac:dyDescent="0.2">
      <c r="A67" s="163"/>
      <c r="B67" s="3" t="s">
        <v>147</v>
      </c>
      <c r="C67" s="17"/>
    </row>
    <row r="68" spans="1:3" x14ac:dyDescent="0.2">
      <c r="A68" s="163"/>
      <c r="B68" s="3" t="s">
        <v>34</v>
      </c>
      <c r="C68" s="17"/>
    </row>
    <row r="69" spans="1:3" x14ac:dyDescent="0.2">
      <c r="A69" s="163"/>
      <c r="B69" s="3" t="s">
        <v>36</v>
      </c>
      <c r="C69" s="17"/>
    </row>
    <row r="70" spans="1:3" x14ac:dyDescent="0.2">
      <c r="A70" s="163"/>
      <c r="B70" s="3" t="s">
        <v>37</v>
      </c>
      <c r="C70" s="17"/>
    </row>
    <row r="71" spans="1:3" x14ac:dyDescent="0.2">
      <c r="A71" s="163"/>
      <c r="B71" s="3" t="s">
        <v>298</v>
      </c>
      <c r="C71" s="17"/>
    </row>
    <row r="72" spans="1:3" x14ac:dyDescent="0.2">
      <c r="A72" s="163"/>
      <c r="B72" s="3" t="s">
        <v>297</v>
      </c>
      <c r="C72" s="17"/>
    </row>
    <row r="73" spans="1:3" x14ac:dyDescent="0.2">
      <c r="A73" s="163"/>
      <c r="B73" s="3" t="s">
        <v>150</v>
      </c>
      <c r="C73" s="17"/>
    </row>
    <row r="74" spans="1:3" x14ac:dyDescent="0.2">
      <c r="A74" s="163" t="s">
        <v>304</v>
      </c>
      <c r="B74" s="3" t="s">
        <v>275</v>
      </c>
    </row>
    <row r="75" spans="1:3" x14ac:dyDescent="0.2">
      <c r="A75" s="163"/>
      <c r="B75" s="3" t="s">
        <v>32</v>
      </c>
    </row>
    <row r="76" spans="1:3" x14ac:dyDescent="0.2">
      <c r="A76" s="163"/>
      <c r="B76" s="3" t="s">
        <v>147</v>
      </c>
    </row>
    <row r="77" spans="1:3" x14ac:dyDescent="0.2">
      <c r="A77" s="163"/>
      <c r="B77" s="3" t="s">
        <v>34</v>
      </c>
    </row>
    <row r="78" spans="1:3" x14ac:dyDescent="0.2">
      <c r="A78" s="163"/>
      <c r="B78" s="3" t="s">
        <v>36</v>
      </c>
    </row>
    <row r="79" spans="1:3" x14ac:dyDescent="0.2">
      <c r="A79" s="163"/>
      <c r="B79" s="3" t="s">
        <v>37</v>
      </c>
    </row>
    <row r="80" spans="1:3" x14ac:dyDescent="0.2">
      <c r="A80" s="163"/>
      <c r="B80" s="3" t="s">
        <v>298</v>
      </c>
    </row>
    <row r="81" spans="1:2" x14ac:dyDescent="0.2">
      <c r="A81" s="163"/>
      <c r="B81" s="3" t="s">
        <v>297</v>
      </c>
    </row>
    <row r="82" spans="1:2" x14ac:dyDescent="0.2">
      <c r="A82" s="163"/>
      <c r="B82" s="3" t="s">
        <v>150</v>
      </c>
    </row>
  </sheetData>
  <mergeCells count="9">
    <mergeCell ref="A56:A64"/>
    <mergeCell ref="A65:A73"/>
    <mergeCell ref="A74:A82"/>
    <mergeCell ref="A2:A10"/>
    <mergeCell ref="A11:A19"/>
    <mergeCell ref="A20:A28"/>
    <mergeCell ref="A29:A37"/>
    <mergeCell ref="A38:A46"/>
    <mergeCell ref="A47:A55"/>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0"/>
  <sheetViews>
    <sheetView workbookViewId="0">
      <selection activeCell="E7" sqref="E7"/>
    </sheetView>
  </sheetViews>
  <sheetFormatPr defaultRowHeight="14.25" x14ac:dyDescent="0.2"/>
  <cols>
    <col min="1" max="1" width="8.25" style="92" bestFit="1" customWidth="1"/>
    <col min="2" max="2" width="7.875" style="92" bestFit="1" customWidth="1"/>
    <col min="3" max="3" width="15.875" style="92" bestFit="1" customWidth="1"/>
    <col min="4" max="5" width="16.875" style="92" bestFit="1" customWidth="1"/>
    <col min="6" max="6" width="18" style="92" bestFit="1" customWidth="1"/>
    <col min="7" max="7" width="19.125" style="92" bestFit="1" customWidth="1"/>
    <col min="8" max="8" width="9.125" style="92" bestFit="1" customWidth="1"/>
    <col min="9" max="9" width="5.75" style="92" bestFit="1" customWidth="1"/>
    <col min="10" max="10" width="13.125" style="92" bestFit="1" customWidth="1"/>
    <col min="11" max="11" width="13.75" style="92" bestFit="1" customWidth="1"/>
    <col min="12" max="16384" width="9" style="92"/>
  </cols>
  <sheetData>
    <row r="1" spans="1:11" x14ac:dyDescent="0.2">
      <c r="B1" s="92" t="s">
        <v>72</v>
      </c>
      <c r="C1" s="92" t="s">
        <v>309</v>
      </c>
      <c r="D1" s="92" t="s">
        <v>310</v>
      </c>
      <c r="E1" s="92" t="s">
        <v>311</v>
      </c>
      <c r="F1" s="92" t="s">
        <v>4</v>
      </c>
      <c r="G1" s="92" t="s">
        <v>313</v>
      </c>
      <c r="H1" s="92" t="s">
        <v>270</v>
      </c>
      <c r="I1" s="92" t="s">
        <v>461</v>
      </c>
      <c r="J1" s="92" t="s">
        <v>316</v>
      </c>
      <c r="K1" s="92" t="s">
        <v>267</v>
      </c>
    </row>
    <row r="2" spans="1:11" x14ac:dyDescent="0.2">
      <c r="A2" s="92" t="s">
        <v>23</v>
      </c>
      <c r="B2" s="92" t="s">
        <v>116</v>
      </c>
      <c r="C2" s="92">
        <v>3447</v>
      </c>
      <c r="D2" s="92">
        <v>3969</v>
      </c>
      <c r="E2" s="92">
        <v>7416</v>
      </c>
      <c r="F2" s="92">
        <v>8498</v>
      </c>
      <c r="G2" s="92">
        <v>49300</v>
      </c>
      <c r="H2" s="92">
        <v>156049</v>
      </c>
      <c r="I2" s="92" t="s">
        <v>462</v>
      </c>
      <c r="J2" s="92" t="s">
        <v>321</v>
      </c>
      <c r="K2" s="92" t="s">
        <v>320</v>
      </c>
    </row>
    <row r="3" spans="1:11" x14ac:dyDescent="0.2">
      <c r="A3" s="153" t="s">
        <v>318</v>
      </c>
      <c r="B3" s="153"/>
      <c r="C3" s="92" t="s">
        <v>86</v>
      </c>
      <c r="D3" s="92" t="s">
        <v>86</v>
      </c>
      <c r="E3" s="92" t="s">
        <v>384</v>
      </c>
      <c r="F3" s="92" t="s">
        <v>384</v>
      </c>
      <c r="G3" s="92" t="s">
        <v>384</v>
      </c>
      <c r="H3" s="92" t="s">
        <v>86</v>
      </c>
      <c r="I3" s="92" t="s">
        <v>86</v>
      </c>
      <c r="J3" s="92" t="s">
        <v>86</v>
      </c>
      <c r="K3" s="92" t="s">
        <v>86</v>
      </c>
    </row>
    <row r="4" spans="1:11" ht="14.25" customHeight="1" x14ac:dyDescent="0.2">
      <c r="A4" s="153" t="s">
        <v>39</v>
      </c>
      <c r="B4" s="153"/>
      <c r="C4" s="92" t="s">
        <v>350</v>
      </c>
      <c r="D4" s="92" t="s">
        <v>348</v>
      </c>
      <c r="E4" s="92" t="s">
        <v>353</v>
      </c>
      <c r="F4" s="92" t="s">
        <v>342</v>
      </c>
      <c r="G4" s="92" t="s">
        <v>364</v>
      </c>
      <c r="H4" s="92" t="s">
        <v>384</v>
      </c>
      <c r="J4" s="92" t="s">
        <v>389</v>
      </c>
    </row>
    <row r="5" spans="1:11" x14ac:dyDescent="0.2">
      <c r="A5" s="153" t="s">
        <v>31</v>
      </c>
      <c r="B5" s="153"/>
      <c r="C5" s="92" t="s">
        <v>351</v>
      </c>
      <c r="D5" s="92" t="s">
        <v>175</v>
      </c>
      <c r="E5" s="92" t="s">
        <v>354</v>
      </c>
      <c r="F5" s="92" t="s">
        <v>343</v>
      </c>
      <c r="G5" s="92" t="s">
        <v>363</v>
      </c>
      <c r="H5" s="92" t="s">
        <v>384</v>
      </c>
      <c r="J5" s="92" t="s">
        <v>327</v>
      </c>
    </row>
    <row r="6" spans="1:11" x14ac:dyDescent="0.2">
      <c r="A6" s="153" t="s">
        <v>27</v>
      </c>
      <c r="B6" s="153"/>
      <c r="C6" s="92" t="s">
        <v>358</v>
      </c>
      <c r="D6" s="92" t="s">
        <v>357</v>
      </c>
      <c r="E6" s="92" t="s">
        <v>356</v>
      </c>
      <c r="F6" s="92" t="s">
        <v>367</v>
      </c>
      <c r="G6" s="92" t="s">
        <v>368</v>
      </c>
      <c r="H6" s="92" t="s">
        <v>384</v>
      </c>
      <c r="J6" s="92" t="s">
        <v>327</v>
      </c>
    </row>
    <row r="7" spans="1:11" x14ac:dyDescent="0.2">
      <c r="A7" s="153" t="s">
        <v>30</v>
      </c>
      <c r="B7" s="153"/>
      <c r="C7" s="92" t="s">
        <v>349</v>
      </c>
      <c r="D7" s="92" t="s">
        <v>347</v>
      </c>
      <c r="E7" s="92" t="s">
        <v>352</v>
      </c>
      <c r="F7" s="92" t="s">
        <v>339</v>
      </c>
      <c r="G7" s="92" t="s">
        <v>362</v>
      </c>
      <c r="H7" s="92" t="s">
        <v>384</v>
      </c>
      <c r="I7" s="92" t="s">
        <v>86</v>
      </c>
      <c r="J7" s="92" t="s">
        <v>327</v>
      </c>
    </row>
    <row r="8" spans="1:11" x14ac:dyDescent="0.2">
      <c r="A8" s="153" t="s">
        <v>32</v>
      </c>
      <c r="B8" s="153"/>
      <c r="C8" s="92" t="s">
        <v>346</v>
      </c>
      <c r="D8" s="92" t="s">
        <v>345</v>
      </c>
      <c r="E8" s="92" t="s">
        <v>344</v>
      </c>
      <c r="F8" s="92" t="s">
        <v>338</v>
      </c>
      <c r="G8" s="92" t="s">
        <v>355</v>
      </c>
      <c r="H8" s="92" t="s">
        <v>384</v>
      </c>
      <c r="I8" s="92" t="s">
        <v>86</v>
      </c>
      <c r="J8" s="92" t="s">
        <v>327</v>
      </c>
    </row>
    <row r="9" spans="1:11" x14ac:dyDescent="0.2">
      <c r="A9" s="153" t="s">
        <v>34</v>
      </c>
      <c r="B9" s="153"/>
      <c r="C9" s="92" t="s">
        <v>366</v>
      </c>
      <c r="D9" s="92" t="s">
        <v>369</v>
      </c>
      <c r="E9" s="92" t="s">
        <v>370</v>
      </c>
      <c r="F9" s="92" t="s">
        <v>341</v>
      </c>
      <c r="G9" s="92" t="s">
        <v>327</v>
      </c>
      <c r="H9" s="92" t="s">
        <v>327</v>
      </c>
      <c r="I9" s="92" t="s">
        <v>86</v>
      </c>
      <c r="J9" s="92" t="s">
        <v>327</v>
      </c>
    </row>
    <row r="10" spans="1:11" x14ac:dyDescent="0.2">
      <c r="A10" s="153" t="s">
        <v>36</v>
      </c>
      <c r="B10" s="153"/>
      <c r="C10" s="92" t="s">
        <v>361</v>
      </c>
      <c r="D10" s="92" t="s">
        <v>360</v>
      </c>
      <c r="E10" s="92" t="s">
        <v>365</v>
      </c>
      <c r="F10" s="92" t="s">
        <v>359</v>
      </c>
      <c r="G10" s="92" t="s">
        <v>86</v>
      </c>
      <c r="H10" s="92" t="s">
        <v>327</v>
      </c>
      <c r="I10" s="92" t="s">
        <v>86</v>
      </c>
      <c r="J10" s="92" t="s">
        <v>327</v>
      </c>
    </row>
  </sheetData>
  <mergeCells count="8">
    <mergeCell ref="A9:B9"/>
    <mergeCell ref="A10:B10"/>
    <mergeCell ref="A3:B3"/>
    <mergeCell ref="A4:B4"/>
    <mergeCell ref="A5:B5"/>
    <mergeCell ref="A6:B6"/>
    <mergeCell ref="A7:B7"/>
    <mergeCell ref="A8:B8"/>
  </mergeCells>
  <phoneticPr fontId="1" type="noConversion"/>
  <pageMargins left="0.7" right="0.7" top="0.75" bottom="0.75" header="0.3" footer="0.3"/>
  <pageSetup paperSize="9"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30"/>
  <sheetViews>
    <sheetView workbookViewId="0">
      <selection activeCell="A22" sqref="A22"/>
    </sheetView>
  </sheetViews>
  <sheetFormatPr defaultRowHeight="14.25" x14ac:dyDescent="0.2"/>
  <cols>
    <col min="1" max="1" width="8.25" bestFit="1" customWidth="1"/>
    <col min="2" max="2" width="7.875" bestFit="1" customWidth="1"/>
    <col min="3" max="3" width="15.875" bestFit="1" customWidth="1"/>
    <col min="4" max="5" width="16.875" bestFit="1" customWidth="1"/>
    <col min="6" max="6" width="18" bestFit="1" customWidth="1"/>
    <col min="7" max="7" width="19.125" bestFit="1" customWidth="1"/>
    <col min="8" max="8" width="9.125" bestFit="1" customWidth="1"/>
    <col min="9" max="9" width="5.75" bestFit="1" customWidth="1"/>
    <col min="10" max="10" width="13.125" bestFit="1" customWidth="1"/>
    <col min="11" max="11" width="13.75" bestFit="1" customWidth="1"/>
  </cols>
  <sheetData>
    <row r="1" spans="1:11" x14ac:dyDescent="0.2">
      <c r="A1" s="73"/>
      <c r="B1" s="73" t="s">
        <v>177</v>
      </c>
      <c r="C1" s="73" t="s">
        <v>309</v>
      </c>
      <c r="D1" s="73" t="s">
        <v>310</v>
      </c>
      <c r="E1" s="73" t="s">
        <v>311</v>
      </c>
      <c r="F1" s="73" t="s">
        <v>308</v>
      </c>
      <c r="G1" s="73" t="s">
        <v>313</v>
      </c>
      <c r="H1" s="73" t="s">
        <v>314</v>
      </c>
      <c r="I1" s="73" t="s">
        <v>315</v>
      </c>
      <c r="J1" s="73" t="s">
        <v>316</v>
      </c>
      <c r="K1" s="73" t="s">
        <v>317</v>
      </c>
    </row>
    <row r="2" spans="1:11" x14ac:dyDescent="0.2">
      <c r="A2" s="73" t="s">
        <v>23</v>
      </c>
      <c r="B2" s="73" t="s">
        <v>312</v>
      </c>
      <c r="C2" s="84">
        <v>3447</v>
      </c>
      <c r="D2" s="84">
        <v>3969</v>
      </c>
      <c r="E2" s="84">
        <v>7416</v>
      </c>
      <c r="F2" s="84">
        <v>8498</v>
      </c>
      <c r="G2" s="84">
        <v>49300</v>
      </c>
      <c r="H2" s="84">
        <v>156049</v>
      </c>
      <c r="I2" s="73" t="s">
        <v>322</v>
      </c>
      <c r="J2" s="73" t="s">
        <v>321</v>
      </c>
      <c r="K2" s="84" t="s">
        <v>320</v>
      </c>
    </row>
    <row r="3" spans="1:11" x14ac:dyDescent="0.2">
      <c r="A3" s="165" t="s">
        <v>318</v>
      </c>
      <c r="B3" s="165"/>
      <c r="C3" s="3" t="s">
        <v>210</v>
      </c>
      <c r="D3" s="3" t="s">
        <v>210</v>
      </c>
      <c r="E3" s="3" t="s">
        <v>384</v>
      </c>
      <c r="F3" s="3" t="s">
        <v>385</v>
      </c>
      <c r="G3" s="3" t="s">
        <v>387</v>
      </c>
      <c r="H3" s="3" t="s">
        <v>371</v>
      </c>
      <c r="I3" s="3" t="s">
        <v>210</v>
      </c>
      <c r="J3" s="3" t="s">
        <v>210</v>
      </c>
      <c r="K3" s="3" t="s">
        <v>372</v>
      </c>
    </row>
    <row r="4" spans="1:11" ht="14.25" customHeight="1" x14ac:dyDescent="0.2">
      <c r="A4" s="165" t="s">
        <v>319</v>
      </c>
      <c r="B4" s="165"/>
      <c r="C4" s="3" t="s">
        <v>350</v>
      </c>
      <c r="D4" s="3" t="s">
        <v>348</v>
      </c>
      <c r="E4" s="3" t="s">
        <v>353</v>
      </c>
      <c r="F4" s="19" t="s">
        <v>342</v>
      </c>
      <c r="G4" s="3" t="s">
        <v>364</v>
      </c>
      <c r="H4" s="3" t="s">
        <v>384</v>
      </c>
      <c r="I4" s="10"/>
      <c r="J4" s="91" t="s">
        <v>389</v>
      </c>
      <c r="K4" s="10"/>
    </row>
    <row r="5" spans="1:11" x14ac:dyDescent="0.2">
      <c r="A5" s="165" t="s">
        <v>323</v>
      </c>
      <c r="B5" s="165"/>
      <c r="C5" s="3" t="s">
        <v>351</v>
      </c>
      <c r="D5" s="3" t="s">
        <v>175</v>
      </c>
      <c r="E5" s="3" t="s">
        <v>354</v>
      </c>
      <c r="F5" s="19" t="s">
        <v>343</v>
      </c>
      <c r="G5" s="3" t="s">
        <v>363</v>
      </c>
      <c r="H5" s="3" t="s">
        <v>384</v>
      </c>
      <c r="I5" s="10"/>
      <c r="J5" s="3" t="s">
        <v>388</v>
      </c>
      <c r="K5" s="10"/>
    </row>
    <row r="6" spans="1:11" x14ac:dyDescent="0.2">
      <c r="A6" s="165" t="s">
        <v>324</v>
      </c>
      <c r="B6" s="165"/>
      <c r="C6" s="3" t="s">
        <v>358</v>
      </c>
      <c r="D6" s="3" t="s">
        <v>357</v>
      </c>
      <c r="E6" s="3" t="s">
        <v>356</v>
      </c>
      <c r="F6" s="3" t="s">
        <v>367</v>
      </c>
      <c r="G6" s="3" t="s">
        <v>368</v>
      </c>
      <c r="H6" s="3" t="s">
        <v>386</v>
      </c>
      <c r="I6" s="10"/>
      <c r="J6" s="3" t="s">
        <v>327</v>
      </c>
      <c r="K6" s="10"/>
    </row>
    <row r="7" spans="1:11" x14ac:dyDescent="0.2">
      <c r="A7" s="165" t="s">
        <v>325</v>
      </c>
      <c r="B7" s="165"/>
      <c r="C7" s="3" t="s">
        <v>349</v>
      </c>
      <c r="D7" s="3" t="s">
        <v>347</v>
      </c>
      <c r="E7" s="3" t="s">
        <v>352</v>
      </c>
      <c r="F7" s="3" t="s">
        <v>339</v>
      </c>
      <c r="G7" s="3" t="s">
        <v>362</v>
      </c>
      <c r="H7" s="3" t="s">
        <v>384</v>
      </c>
      <c r="I7" s="3" t="s">
        <v>210</v>
      </c>
      <c r="J7" s="3" t="s">
        <v>373</v>
      </c>
      <c r="K7" s="10"/>
    </row>
    <row r="8" spans="1:11" x14ac:dyDescent="0.2">
      <c r="A8" s="165" t="s">
        <v>32</v>
      </c>
      <c r="B8" s="165"/>
      <c r="C8" s="3" t="s">
        <v>346</v>
      </c>
      <c r="D8" s="3" t="s">
        <v>345</v>
      </c>
      <c r="E8" s="3" t="s">
        <v>344</v>
      </c>
      <c r="F8" s="3" t="s">
        <v>338</v>
      </c>
      <c r="G8" s="3" t="s">
        <v>355</v>
      </c>
      <c r="H8" s="3" t="s">
        <v>385</v>
      </c>
      <c r="I8" s="3" t="s">
        <v>210</v>
      </c>
      <c r="J8" s="3" t="s">
        <v>388</v>
      </c>
      <c r="K8" s="10"/>
    </row>
    <row r="9" spans="1:11" x14ac:dyDescent="0.2">
      <c r="A9" s="165" t="s">
        <v>34</v>
      </c>
      <c r="B9" s="165"/>
      <c r="C9" s="3" t="s">
        <v>366</v>
      </c>
      <c r="D9" s="3" t="s">
        <v>369</v>
      </c>
      <c r="E9" s="3" t="s">
        <v>370</v>
      </c>
      <c r="F9" s="3" t="s">
        <v>341</v>
      </c>
      <c r="G9" s="3" t="s">
        <v>327</v>
      </c>
      <c r="H9" s="3" t="s">
        <v>327</v>
      </c>
      <c r="I9" s="3" t="s">
        <v>210</v>
      </c>
      <c r="J9" s="3" t="s">
        <v>373</v>
      </c>
      <c r="K9" s="10"/>
    </row>
    <row r="10" spans="1:11" x14ac:dyDescent="0.2">
      <c r="A10" s="165" t="s">
        <v>326</v>
      </c>
      <c r="B10" s="165"/>
      <c r="C10" s="3" t="s">
        <v>361</v>
      </c>
      <c r="D10" s="3" t="s">
        <v>360</v>
      </c>
      <c r="E10" s="3" t="s">
        <v>365</v>
      </c>
      <c r="F10" s="3" t="s">
        <v>359</v>
      </c>
      <c r="G10" s="3" t="s">
        <v>210</v>
      </c>
      <c r="H10" s="3" t="s">
        <v>327</v>
      </c>
      <c r="I10" s="3" t="s">
        <v>210</v>
      </c>
      <c r="J10" s="3" t="s">
        <v>373</v>
      </c>
      <c r="K10" s="10"/>
    </row>
    <row r="23" spans="1:2" x14ac:dyDescent="0.2">
      <c r="A23" s="164"/>
      <c r="B23" s="164"/>
    </row>
    <row r="24" spans="1:2" x14ac:dyDescent="0.2">
      <c r="A24" s="164"/>
      <c r="B24" s="164"/>
    </row>
    <row r="25" spans="1:2" x14ac:dyDescent="0.2">
      <c r="A25" s="164"/>
      <c r="B25" s="164"/>
    </row>
    <row r="26" spans="1:2" x14ac:dyDescent="0.2">
      <c r="A26" s="164"/>
      <c r="B26" s="164"/>
    </row>
    <row r="27" spans="1:2" x14ac:dyDescent="0.2">
      <c r="A27" s="164"/>
      <c r="B27" s="164"/>
    </row>
    <row r="28" spans="1:2" x14ac:dyDescent="0.2">
      <c r="A28" s="164"/>
      <c r="B28" s="164"/>
    </row>
    <row r="29" spans="1:2" x14ac:dyDescent="0.2">
      <c r="A29" s="164"/>
      <c r="B29" s="164"/>
    </row>
    <row r="30" spans="1:2" x14ac:dyDescent="0.2">
      <c r="A30" s="164"/>
      <c r="B30" s="164"/>
    </row>
  </sheetData>
  <mergeCells count="16">
    <mergeCell ref="A9:B9"/>
    <mergeCell ref="A10:B10"/>
    <mergeCell ref="A3:B3"/>
    <mergeCell ref="A4:B4"/>
    <mergeCell ref="A5:B5"/>
    <mergeCell ref="A6:B6"/>
    <mergeCell ref="A7:B7"/>
    <mergeCell ref="A8:B8"/>
    <mergeCell ref="A28:B28"/>
    <mergeCell ref="A29:B29"/>
    <mergeCell ref="A30:B30"/>
    <mergeCell ref="A23:B23"/>
    <mergeCell ref="A24:B24"/>
    <mergeCell ref="A25:B25"/>
    <mergeCell ref="A26:B26"/>
    <mergeCell ref="A27:B27"/>
  </mergeCells>
  <phoneticPr fontId="1" type="noConversion"/>
  <pageMargins left="0.7" right="0.7" top="0.75" bottom="0.75" header="0.3" footer="0.3"/>
  <pageSetup paperSize="9"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63"/>
  <sheetViews>
    <sheetView zoomScaleNormal="100" workbookViewId="0">
      <selection activeCell="G36" sqref="G36"/>
    </sheetView>
  </sheetViews>
  <sheetFormatPr defaultRowHeight="14.25" x14ac:dyDescent="0.2"/>
  <cols>
    <col min="1" max="1" width="9" style="108"/>
    <col min="2" max="2" width="12.875" style="108" bestFit="1" customWidth="1"/>
    <col min="3" max="3" width="14.875" style="108" bestFit="1" customWidth="1"/>
    <col min="4" max="4" width="15" style="108" bestFit="1" customWidth="1"/>
    <col min="5" max="7" width="9" style="108"/>
    <col min="8" max="8" width="12.875" style="108" bestFit="1" customWidth="1"/>
    <col min="9" max="10" width="18.125" style="108" bestFit="1" customWidth="1"/>
    <col min="11" max="12" width="12.625" style="108" bestFit="1" customWidth="1"/>
    <col min="13" max="16384" width="9" style="108"/>
  </cols>
  <sheetData>
    <row r="1" spans="1:10" x14ac:dyDescent="0.2">
      <c r="A1" s="108" t="s">
        <v>419</v>
      </c>
      <c r="B1" s="108" t="s">
        <v>416</v>
      </c>
      <c r="C1" s="108" t="s">
        <v>417</v>
      </c>
      <c r="D1" s="108" t="s">
        <v>418</v>
      </c>
      <c r="G1" s="108" t="s">
        <v>422</v>
      </c>
      <c r="H1" s="108" t="s">
        <v>416</v>
      </c>
      <c r="I1" s="108" t="s">
        <v>417</v>
      </c>
      <c r="J1" s="108" t="s">
        <v>418</v>
      </c>
    </row>
    <row r="2" spans="1:10" x14ac:dyDescent="0.2">
      <c r="A2" s="108" t="s">
        <v>420</v>
      </c>
      <c r="B2" s="108">
        <v>108643679</v>
      </c>
      <c r="C2" s="108">
        <v>92786808</v>
      </c>
      <c r="D2" s="108">
        <v>201430487</v>
      </c>
      <c r="G2" s="108" t="s">
        <v>420</v>
      </c>
      <c r="H2" s="108">
        <v>336065049</v>
      </c>
      <c r="I2" s="108">
        <v>146833036</v>
      </c>
      <c r="J2" s="108">
        <v>482898085</v>
      </c>
    </row>
    <row r="3" spans="1:10" x14ac:dyDescent="0.2">
      <c r="A3" s="108" t="s">
        <v>396</v>
      </c>
      <c r="B3" s="108">
        <v>79261976.620042399</v>
      </c>
      <c r="C3" s="108">
        <v>102058592.704669</v>
      </c>
      <c r="D3" s="108">
        <v>181320569.32471201</v>
      </c>
      <c r="G3" s="108" t="s">
        <v>396</v>
      </c>
      <c r="H3" s="108">
        <v>263496148.78962299</v>
      </c>
      <c r="I3" s="108">
        <v>227635404.09401301</v>
      </c>
      <c r="J3" s="108">
        <v>491131552.88363498</v>
      </c>
    </row>
    <row r="4" spans="1:10" x14ac:dyDescent="0.2">
      <c r="A4" s="108" t="s">
        <v>53</v>
      </c>
      <c r="B4" s="108">
        <v>91957101.969886005</v>
      </c>
      <c r="C4" s="108">
        <v>85217844.766883701</v>
      </c>
      <c r="D4" s="108">
        <v>177174946.73677</v>
      </c>
      <c r="G4" s="108" t="s">
        <v>53</v>
      </c>
      <c r="H4" s="108">
        <v>454774318.965644</v>
      </c>
      <c r="I4" s="108">
        <v>121054672.029817</v>
      </c>
      <c r="J4" s="108">
        <v>575828990.99546099</v>
      </c>
    </row>
    <row r="5" spans="1:10" x14ac:dyDescent="0.2">
      <c r="A5" s="108" t="s">
        <v>56</v>
      </c>
      <c r="B5" s="108">
        <v>61686936.563983999</v>
      </c>
      <c r="C5" s="108">
        <v>59137723.082652196</v>
      </c>
      <c r="D5" s="108">
        <v>120824659.64663599</v>
      </c>
      <c r="G5" s="108" t="s">
        <v>56</v>
      </c>
      <c r="H5" s="108">
        <v>246008856.453006</v>
      </c>
      <c r="I5" s="108">
        <v>77688172.120640606</v>
      </c>
      <c r="J5" s="108">
        <v>323697028.57364601</v>
      </c>
    </row>
    <row r="6" spans="1:10" x14ac:dyDescent="0.2">
      <c r="A6" s="108" t="s">
        <v>58</v>
      </c>
      <c r="B6" s="108">
        <v>108239573</v>
      </c>
      <c r="C6" s="108">
        <v>15742688428.620501</v>
      </c>
      <c r="D6" s="108">
        <v>15850928001.620501</v>
      </c>
      <c r="G6" s="108" t="s">
        <v>58</v>
      </c>
      <c r="H6" s="108">
        <v>335132163.22222197</v>
      </c>
      <c r="I6" s="108">
        <v>20189558187484.801</v>
      </c>
      <c r="J6" s="108">
        <v>20189893319648</v>
      </c>
    </row>
    <row r="7" spans="1:10" x14ac:dyDescent="0.2">
      <c r="A7" s="108" t="s">
        <v>57</v>
      </c>
      <c r="B7" s="108">
        <v>64229733.525576301</v>
      </c>
      <c r="C7" s="108">
        <v>65823328.467670999</v>
      </c>
      <c r="D7" s="108">
        <v>130053061.993247</v>
      </c>
      <c r="G7" s="108" t="s">
        <v>57</v>
      </c>
      <c r="H7" s="108">
        <v>229728067.059811</v>
      </c>
      <c r="I7" s="108">
        <v>92711902.362469107</v>
      </c>
      <c r="J7" s="108">
        <v>322439969.42228001</v>
      </c>
    </row>
    <row r="20" spans="1:10" x14ac:dyDescent="0.2">
      <c r="A20" s="108" t="s">
        <v>419</v>
      </c>
      <c r="B20" s="108" t="s">
        <v>416</v>
      </c>
      <c r="C20" s="108" t="s">
        <v>417</v>
      </c>
      <c r="D20" s="108" t="s">
        <v>418</v>
      </c>
      <c r="G20" s="108" t="s">
        <v>423</v>
      </c>
      <c r="H20" s="108" t="s">
        <v>416</v>
      </c>
      <c r="I20" s="108" t="s">
        <v>417</v>
      </c>
      <c r="J20" s="108" t="s">
        <v>418</v>
      </c>
    </row>
    <row r="21" spans="1:10" x14ac:dyDescent="0.2">
      <c r="A21" s="108" t="s">
        <v>69</v>
      </c>
      <c r="B21" s="108">
        <v>77138265</v>
      </c>
      <c r="C21" s="108">
        <v>57516139</v>
      </c>
      <c r="D21" s="108">
        <v>134654404</v>
      </c>
      <c r="G21" s="108" t="s">
        <v>69</v>
      </c>
      <c r="H21" s="108">
        <v>131881373</v>
      </c>
      <c r="I21" s="108">
        <v>75140353</v>
      </c>
      <c r="J21" s="108">
        <v>207021726</v>
      </c>
    </row>
    <row r="22" spans="1:10" x14ac:dyDescent="0.2">
      <c r="A22" s="108" t="s">
        <v>396</v>
      </c>
      <c r="B22" s="108">
        <v>62018171.389262304</v>
      </c>
      <c r="C22" s="108">
        <v>32524113.388161302</v>
      </c>
      <c r="D22" s="108">
        <v>94542284.777423605</v>
      </c>
      <c r="G22" s="108" t="s">
        <v>396</v>
      </c>
      <c r="H22" s="108">
        <v>126658890.01749501</v>
      </c>
      <c r="I22" s="108">
        <v>31893031.726076301</v>
      </c>
      <c r="J22" s="108">
        <v>158551921.74357101</v>
      </c>
    </row>
    <row r="23" spans="1:10" x14ac:dyDescent="0.2">
      <c r="A23" s="108" t="s">
        <v>53</v>
      </c>
      <c r="B23" s="108">
        <v>117475813.526437</v>
      </c>
      <c r="C23" s="108">
        <v>52419955.826708503</v>
      </c>
      <c r="D23" s="108">
        <v>169895769.35314599</v>
      </c>
      <c r="G23" s="108" t="s">
        <v>53</v>
      </c>
      <c r="H23" s="108">
        <v>445890500.38056302</v>
      </c>
      <c r="I23" s="108">
        <v>63375926.129295602</v>
      </c>
      <c r="J23" s="108">
        <v>509266426.50985903</v>
      </c>
    </row>
    <row r="24" spans="1:10" x14ac:dyDescent="0.2">
      <c r="A24" s="108" t="s">
        <v>56</v>
      </c>
      <c r="B24" s="108">
        <v>84909440.171169698</v>
      </c>
      <c r="C24" s="108">
        <v>38488492.090433598</v>
      </c>
      <c r="D24" s="108">
        <v>123397932.261603</v>
      </c>
      <c r="G24" s="108" t="s">
        <v>56</v>
      </c>
      <c r="H24" s="108">
        <v>276408115.75669998</v>
      </c>
      <c r="I24" s="108">
        <v>44265500.698253997</v>
      </c>
      <c r="J24" s="108">
        <v>320673616.45495403</v>
      </c>
    </row>
    <row r="25" spans="1:10" x14ac:dyDescent="0.2">
      <c r="A25" s="108" t="s">
        <v>58</v>
      </c>
      <c r="B25" s="108">
        <v>77029923</v>
      </c>
      <c r="C25" s="108">
        <v>6451834986.0535603</v>
      </c>
      <c r="D25" s="108">
        <v>6528864909.0535603</v>
      </c>
      <c r="G25" s="108" t="s">
        <v>58</v>
      </c>
      <c r="H25" s="108">
        <v>131772473</v>
      </c>
      <c r="I25" s="108">
        <v>5668052300808.6797</v>
      </c>
      <c r="J25" s="108">
        <v>5668184073281.6797</v>
      </c>
    </row>
    <row r="26" spans="1:10" x14ac:dyDescent="0.2">
      <c r="A26" s="108" t="s">
        <v>57</v>
      </c>
      <c r="B26" s="108">
        <v>88581708.767785102</v>
      </c>
      <c r="C26" s="108">
        <v>41986044.996015802</v>
      </c>
      <c r="D26" s="108">
        <v>130567753.76380099</v>
      </c>
      <c r="G26" s="108" t="s">
        <v>57</v>
      </c>
      <c r="H26" s="108">
        <v>259869680.87764299</v>
      </c>
      <c r="I26" s="108">
        <v>49439374.287037298</v>
      </c>
      <c r="J26" s="108">
        <v>309309055.16468</v>
      </c>
    </row>
    <row r="56" spans="9:12" x14ac:dyDescent="0.2">
      <c r="J56" s="108" t="s">
        <v>416</v>
      </c>
      <c r="K56" s="108" t="s">
        <v>417</v>
      </c>
      <c r="L56" s="108" t="s">
        <v>418</v>
      </c>
    </row>
    <row r="57" spans="9:12" x14ac:dyDescent="0.2">
      <c r="I57" s="108" t="s">
        <v>421</v>
      </c>
      <c r="J57" s="108">
        <v>23456545</v>
      </c>
      <c r="K57" s="108">
        <v>17841503</v>
      </c>
      <c r="L57" s="108">
        <v>41298048</v>
      </c>
    </row>
    <row r="58" spans="9:12" x14ac:dyDescent="0.2">
      <c r="I58" s="108" t="s">
        <v>396</v>
      </c>
      <c r="J58" s="108">
        <v>23664123.987195998</v>
      </c>
      <c r="K58" s="108">
        <v>13748911.5639886</v>
      </c>
      <c r="L58" s="108">
        <v>37413035.551184602</v>
      </c>
    </row>
    <row r="59" spans="9:12" x14ac:dyDescent="0.2">
      <c r="I59" s="108" t="s">
        <v>53</v>
      </c>
      <c r="J59" s="108">
        <v>36822908.722096898</v>
      </c>
      <c r="K59" s="108">
        <v>16252134.0956672</v>
      </c>
      <c r="L59" s="108">
        <v>53075042.817764103</v>
      </c>
    </row>
    <row r="60" spans="9:12" x14ac:dyDescent="0.2">
      <c r="I60" s="108" t="s">
        <v>54</v>
      </c>
      <c r="J60" s="108">
        <v>26095382.141014401</v>
      </c>
      <c r="K60" s="108">
        <v>14135408.2241931</v>
      </c>
      <c r="L60" s="108">
        <v>40230790.365207501</v>
      </c>
    </row>
    <row r="61" spans="9:12" x14ac:dyDescent="0.2">
      <c r="I61" s="108" t="s">
        <v>56</v>
      </c>
      <c r="J61" s="108">
        <v>25138561.437527299</v>
      </c>
      <c r="K61" s="108">
        <v>11510367.1372068</v>
      </c>
      <c r="L61" s="108">
        <v>36648928.574734099</v>
      </c>
    </row>
    <row r="62" spans="9:12" x14ac:dyDescent="0.2">
      <c r="I62" s="108" t="s">
        <v>58</v>
      </c>
      <c r="J62" s="108">
        <v>23402172</v>
      </c>
      <c r="K62" s="108">
        <v>544594176.12811899</v>
      </c>
      <c r="L62" s="108">
        <v>567996348.12811899</v>
      </c>
    </row>
    <row r="63" spans="9:12" x14ac:dyDescent="0.2">
      <c r="I63" s="108" t="s">
        <v>57</v>
      </c>
      <c r="J63" s="108">
        <v>26021890.843357898</v>
      </c>
      <c r="K63" s="108">
        <v>12198337.1415246</v>
      </c>
      <c r="L63" s="108">
        <v>38220227.984882496</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33"/>
  <sheetViews>
    <sheetView workbookViewId="0">
      <selection activeCell="G14" sqref="G14"/>
    </sheetView>
  </sheetViews>
  <sheetFormatPr defaultRowHeight="14.25" x14ac:dyDescent="0.2"/>
  <cols>
    <col min="1" max="1" width="11.125" bestFit="1" customWidth="1"/>
    <col min="2" max="3" width="12.75" bestFit="1" customWidth="1"/>
    <col min="4" max="4" width="15.125" bestFit="1" customWidth="1"/>
    <col min="5" max="5" width="22.875" bestFit="1" customWidth="1"/>
    <col min="6" max="6" width="8.125" bestFit="1" customWidth="1"/>
    <col min="7" max="7" width="19.5" bestFit="1" customWidth="1"/>
    <col min="8" max="8" width="19.375" bestFit="1" customWidth="1"/>
  </cols>
  <sheetData>
    <row r="1" spans="1:10" x14ac:dyDescent="0.2">
      <c r="A1" s="1" t="s">
        <v>382</v>
      </c>
    </row>
    <row r="2" spans="1:10" s="73" customFormat="1" x14ac:dyDescent="0.2">
      <c r="A2" s="73" t="s">
        <v>381</v>
      </c>
      <c r="B2" s="73" t="s">
        <v>374</v>
      </c>
      <c r="C2" s="73" t="s">
        <v>375</v>
      </c>
      <c r="D2" s="73" t="s">
        <v>376</v>
      </c>
      <c r="E2" s="73" t="s">
        <v>377</v>
      </c>
      <c r="F2" s="73" t="s">
        <v>380</v>
      </c>
      <c r="G2" s="73" t="s">
        <v>378</v>
      </c>
      <c r="H2" s="73" t="s">
        <v>379</v>
      </c>
    </row>
    <row r="3" spans="1:10" x14ac:dyDescent="0.2">
      <c r="A3" s="77">
        <v>0</v>
      </c>
      <c r="B3" s="77">
        <v>9.3733261917514695E-4</v>
      </c>
      <c r="C3" s="77">
        <v>7.1179081859274004E-2</v>
      </c>
      <c r="D3" s="77">
        <v>4.5652173913043499E-2</v>
      </c>
      <c r="E3" s="77">
        <v>0</v>
      </c>
      <c r="F3" s="77">
        <v>1</v>
      </c>
      <c r="G3" s="77">
        <v>1</v>
      </c>
      <c r="H3" s="77">
        <v>0</v>
      </c>
      <c r="I3" s="77"/>
      <c r="J3" s="77"/>
    </row>
    <row r="4" spans="1:10" x14ac:dyDescent="0.2">
      <c r="A4" s="77">
        <v>16</v>
      </c>
      <c r="B4" s="77">
        <v>0.89486252454918802</v>
      </c>
      <c r="C4" s="77">
        <v>0.83212885670171899</v>
      </c>
      <c r="D4" s="77">
        <v>0.94671085335542704</v>
      </c>
      <c r="E4" s="77">
        <v>0.78794505569603002</v>
      </c>
      <c r="F4" s="77">
        <v>44</v>
      </c>
      <c r="G4" s="77">
        <v>9</v>
      </c>
      <c r="H4" s="77">
        <v>7</v>
      </c>
      <c r="I4" s="77"/>
      <c r="J4" s="77"/>
    </row>
    <row r="5" spans="1:10" x14ac:dyDescent="0.2">
      <c r="A5" s="77">
        <v>32</v>
      </c>
      <c r="B5" s="77">
        <v>0.91287270130333897</v>
      </c>
      <c r="C5" s="77">
        <v>0.90925866046651604</v>
      </c>
      <c r="D5" s="77">
        <v>0.98774238227146804</v>
      </c>
      <c r="E5" s="77">
        <v>0.77712204922149697</v>
      </c>
      <c r="F5" s="77">
        <v>40</v>
      </c>
      <c r="G5" s="77">
        <v>8</v>
      </c>
      <c r="H5" s="77">
        <v>7</v>
      </c>
      <c r="I5" s="77"/>
      <c r="J5" s="77"/>
    </row>
    <row r="6" spans="1:10" x14ac:dyDescent="0.2">
      <c r="A6" s="77">
        <v>48</v>
      </c>
      <c r="B6" s="77">
        <v>0.94527762899482204</v>
      </c>
      <c r="C6" s="77">
        <v>0.90486722079946802</v>
      </c>
      <c r="D6" s="77">
        <v>0.97661454792658098</v>
      </c>
      <c r="E6" s="77">
        <v>0.88536521965167703</v>
      </c>
      <c r="F6" s="77">
        <v>37</v>
      </c>
      <c r="G6" s="77">
        <v>9</v>
      </c>
      <c r="H6" s="77">
        <v>5</v>
      </c>
      <c r="I6" s="77"/>
      <c r="J6" s="77"/>
    </row>
    <row r="7" spans="1:10" x14ac:dyDescent="0.2">
      <c r="A7" s="77">
        <v>64</v>
      </c>
      <c r="B7" s="77">
        <v>0.91256025709694699</v>
      </c>
      <c r="C7" s="77">
        <v>0.892707297755572</v>
      </c>
      <c r="D7" s="77">
        <v>0.96602639051277805</v>
      </c>
      <c r="E7" s="77">
        <v>0.804948564512876</v>
      </c>
      <c r="F7" s="77">
        <v>38</v>
      </c>
      <c r="G7" s="77">
        <v>9</v>
      </c>
      <c r="H7" s="77">
        <v>4</v>
      </c>
      <c r="I7" s="77"/>
      <c r="J7" s="77"/>
    </row>
    <row r="8" spans="1:10" x14ac:dyDescent="0.2">
      <c r="A8" s="77">
        <v>80</v>
      </c>
      <c r="B8" s="77">
        <v>0.94393858239600104</v>
      </c>
      <c r="C8" s="77">
        <v>0.90239216950339096</v>
      </c>
      <c r="D8" s="77">
        <v>0.97348510437073599</v>
      </c>
      <c r="E8" s="77">
        <v>0.88639652677279301</v>
      </c>
      <c r="F8" s="77">
        <v>35</v>
      </c>
      <c r="G8" s="77">
        <v>9</v>
      </c>
      <c r="H8" s="77">
        <v>6</v>
      </c>
      <c r="I8" s="77"/>
      <c r="J8" s="77"/>
    </row>
    <row r="9" spans="1:10" x14ac:dyDescent="0.2">
      <c r="A9" s="77">
        <v>96</v>
      </c>
      <c r="B9" s="77">
        <v>0.88339135868594898</v>
      </c>
      <c r="C9" s="77">
        <v>0.82725992384583902</v>
      </c>
      <c r="D9" s="77">
        <v>0.98121745376189595</v>
      </c>
      <c r="E9" s="77">
        <v>0.72280846548370004</v>
      </c>
      <c r="F9" s="77">
        <v>35</v>
      </c>
      <c r="G9" s="77">
        <v>10</v>
      </c>
      <c r="H9" s="77">
        <v>8</v>
      </c>
      <c r="I9" s="77"/>
      <c r="J9" s="77"/>
    </row>
    <row r="10" spans="1:10" x14ac:dyDescent="0.2">
      <c r="A10" s="77">
        <v>112</v>
      </c>
      <c r="B10" s="77">
        <v>0.88740849848241399</v>
      </c>
      <c r="C10" s="77">
        <v>0.78252464377058795</v>
      </c>
      <c r="D10" s="77">
        <v>0.98442835165659803</v>
      </c>
      <c r="E10" s="77">
        <v>0.74500192763121698</v>
      </c>
      <c r="F10" s="77">
        <v>40</v>
      </c>
      <c r="G10" s="77">
        <v>9</v>
      </c>
      <c r="H10" s="77">
        <v>10</v>
      </c>
      <c r="I10" s="77"/>
      <c r="J10" s="77"/>
    </row>
    <row r="11" spans="1:10" x14ac:dyDescent="0.2">
      <c r="A11" s="77">
        <v>128</v>
      </c>
      <c r="B11" s="77">
        <v>0.93914033208355696</v>
      </c>
      <c r="C11" s="77">
        <v>0.90524813334389498</v>
      </c>
      <c r="D11" s="77">
        <v>0.97985729404936694</v>
      </c>
      <c r="E11" s="77">
        <v>0.862280079912354</v>
      </c>
      <c r="F11" s="77">
        <v>37</v>
      </c>
      <c r="G11" s="77">
        <v>10</v>
      </c>
      <c r="H11" s="77">
        <v>6</v>
      </c>
      <c r="I11" s="77"/>
      <c r="J11" s="77"/>
    </row>
    <row r="12" spans="1:10" x14ac:dyDescent="0.2">
      <c r="A12" s="77">
        <v>144</v>
      </c>
      <c r="B12" s="77">
        <v>0.94625959650062497</v>
      </c>
      <c r="C12" s="77">
        <v>0.91152832206604495</v>
      </c>
      <c r="D12" s="77">
        <v>0.98214957425708704</v>
      </c>
      <c r="E12" s="77">
        <v>0.878830709926116</v>
      </c>
      <c r="F12" s="77">
        <v>39</v>
      </c>
      <c r="G12" s="77">
        <v>9</v>
      </c>
      <c r="H12" s="77">
        <v>5</v>
      </c>
      <c r="I12" s="77"/>
      <c r="J12" s="77"/>
    </row>
    <row r="13" spans="1:10" x14ac:dyDescent="0.2">
      <c r="A13" s="77">
        <v>160</v>
      </c>
      <c r="B13" s="77">
        <v>0.94351455097304004</v>
      </c>
      <c r="C13" s="77">
        <v>0.90394034092398901</v>
      </c>
      <c r="D13" s="77">
        <v>0.97941066001980404</v>
      </c>
      <c r="E13" s="77">
        <v>0.87578119966497003</v>
      </c>
      <c r="F13" s="77">
        <v>36</v>
      </c>
      <c r="G13" s="77">
        <v>9</v>
      </c>
      <c r="H13" s="77">
        <v>5</v>
      </c>
      <c r="I13" s="77"/>
      <c r="J13" s="77"/>
    </row>
    <row r="14" spans="1:10" x14ac:dyDescent="0.2">
      <c r="A14" s="77">
        <v>176</v>
      </c>
      <c r="B14" s="77">
        <v>0.92673183360114297</v>
      </c>
      <c r="C14" s="77">
        <v>0.86132624731622698</v>
      </c>
      <c r="D14" s="77">
        <v>0.98165137614678899</v>
      </c>
      <c r="E14" s="77">
        <v>0.83222006315278096</v>
      </c>
      <c r="F14" s="77">
        <v>35</v>
      </c>
      <c r="G14" s="77">
        <v>11</v>
      </c>
      <c r="H14" s="77">
        <v>3</v>
      </c>
      <c r="I14" s="77"/>
      <c r="J14" s="77"/>
    </row>
    <row r="15" spans="1:10" x14ac:dyDescent="0.2">
      <c r="A15" s="77">
        <v>192</v>
      </c>
      <c r="B15" s="77"/>
      <c r="C15" s="77"/>
      <c r="D15" s="77"/>
      <c r="E15" s="77"/>
      <c r="F15" s="77"/>
      <c r="G15" s="77"/>
      <c r="H15" s="77"/>
      <c r="I15" s="77"/>
      <c r="J15" s="77"/>
    </row>
    <row r="16" spans="1:10" x14ac:dyDescent="0.2">
      <c r="A16" s="77">
        <v>208</v>
      </c>
      <c r="B16" s="77">
        <v>0.941729155507945</v>
      </c>
      <c r="C16" s="77">
        <v>0.89665369995472699</v>
      </c>
      <c r="D16" s="77">
        <v>0.97802122560766902</v>
      </c>
      <c r="E16" s="77">
        <v>0.87376586741890006</v>
      </c>
      <c r="F16" s="77">
        <v>34</v>
      </c>
      <c r="G16" s="77">
        <v>9</v>
      </c>
      <c r="H16" s="77">
        <v>5</v>
      </c>
      <c r="I16" s="77"/>
      <c r="J16" s="77"/>
    </row>
    <row r="17" spans="1:10" x14ac:dyDescent="0.2">
      <c r="A17" s="77">
        <v>224</v>
      </c>
      <c r="B17" s="77">
        <v>0.942153186930905</v>
      </c>
      <c r="C17" s="77">
        <v>0.90299763505045605</v>
      </c>
      <c r="D17" s="77">
        <v>0.98161108823932997</v>
      </c>
      <c r="E17" s="77">
        <v>0.86871008939974503</v>
      </c>
      <c r="F17" s="77">
        <v>39</v>
      </c>
      <c r="G17" s="77">
        <v>9</v>
      </c>
      <c r="H17" s="77">
        <v>5</v>
      </c>
      <c r="I17" s="77"/>
      <c r="J17" s="77"/>
    </row>
    <row r="18" spans="1:10" x14ac:dyDescent="0.2">
      <c r="A18" s="77">
        <v>240</v>
      </c>
      <c r="B18" s="77">
        <v>0.94556775575789997</v>
      </c>
      <c r="C18" s="77">
        <v>0.91075011508651105</v>
      </c>
      <c r="D18" s="77">
        <v>0.98069050218340603</v>
      </c>
      <c r="E18" s="77">
        <v>0.87913009808983</v>
      </c>
      <c r="F18" s="77">
        <v>37</v>
      </c>
      <c r="G18" s="77">
        <v>9</v>
      </c>
      <c r="H18" s="77">
        <v>6</v>
      </c>
      <c r="I18" s="77"/>
      <c r="J18" s="77"/>
    </row>
    <row r="19" spans="1:10" x14ac:dyDescent="0.2">
      <c r="A19" s="77"/>
      <c r="B19" s="77"/>
      <c r="C19" s="77"/>
      <c r="D19" s="77"/>
      <c r="E19" s="77"/>
      <c r="F19" s="77"/>
      <c r="G19" s="77"/>
      <c r="H19" s="77"/>
      <c r="I19" s="77"/>
      <c r="J19" s="77"/>
    </row>
    <row r="20" spans="1:10" x14ac:dyDescent="0.2">
      <c r="A20" s="77"/>
      <c r="B20" s="77"/>
      <c r="C20" s="77"/>
      <c r="D20" s="77"/>
      <c r="E20" s="77"/>
      <c r="F20" s="77"/>
      <c r="G20" s="77"/>
      <c r="H20" s="77"/>
      <c r="I20" s="77"/>
      <c r="J20" s="77"/>
    </row>
    <row r="21" spans="1:10" x14ac:dyDescent="0.2">
      <c r="A21" s="1" t="s">
        <v>383</v>
      </c>
      <c r="I21" s="77"/>
      <c r="J21" s="77"/>
    </row>
    <row r="22" spans="1:10" x14ac:dyDescent="0.2">
      <c r="A22" s="73" t="s">
        <v>381</v>
      </c>
      <c r="B22" s="73" t="s">
        <v>374</v>
      </c>
      <c r="C22" s="73" t="s">
        <v>375</v>
      </c>
      <c r="D22" s="73" t="s">
        <v>376</v>
      </c>
      <c r="E22" s="73" t="s">
        <v>377</v>
      </c>
      <c r="F22" s="73" t="s">
        <v>380</v>
      </c>
      <c r="G22" s="73" t="s">
        <v>378</v>
      </c>
      <c r="H22" s="73" t="s">
        <v>379</v>
      </c>
      <c r="I22" s="77"/>
      <c r="J22" s="77"/>
    </row>
    <row r="23" spans="1:10" x14ac:dyDescent="0.2">
      <c r="A23" s="77">
        <v>80</v>
      </c>
      <c r="B23" s="77">
        <v>0.92191126584538496</v>
      </c>
      <c r="C23" s="77">
        <v>0.84618472368428499</v>
      </c>
      <c r="D23" s="77">
        <v>0.94750345372014999</v>
      </c>
      <c r="E23" s="77">
        <v>0.86790226294599504</v>
      </c>
      <c r="F23" s="77">
        <v>34</v>
      </c>
      <c r="G23" s="77">
        <v>9</v>
      </c>
      <c r="H23" s="77">
        <v>5</v>
      </c>
    </row>
    <row r="24" spans="1:10" x14ac:dyDescent="0.2">
      <c r="A24" s="77">
        <v>96</v>
      </c>
      <c r="B24" s="77">
        <v>0.94849134083199305</v>
      </c>
      <c r="C24" s="77">
        <v>0.91222128199534702</v>
      </c>
      <c r="D24" s="77">
        <v>0.98048032703116905</v>
      </c>
      <c r="E24" s="77">
        <v>0.88772406652429903</v>
      </c>
      <c r="F24" s="77">
        <v>38</v>
      </c>
      <c r="G24" s="77">
        <v>10</v>
      </c>
      <c r="H24" s="77">
        <v>3</v>
      </c>
    </row>
    <row r="25" spans="1:10" x14ac:dyDescent="0.2">
      <c r="A25" s="77">
        <v>112</v>
      </c>
      <c r="B25" s="77">
        <v>0.94594715229423199</v>
      </c>
      <c r="C25" s="77">
        <v>0.90788977981973695</v>
      </c>
      <c r="D25" s="77">
        <v>0.97523732306341004</v>
      </c>
      <c r="E25" s="77">
        <v>0.888932728348787</v>
      </c>
      <c r="F25" s="77">
        <v>37</v>
      </c>
      <c r="G25" s="77">
        <v>9</v>
      </c>
      <c r="H25" s="77">
        <v>5</v>
      </c>
    </row>
    <row r="26" spans="1:10" x14ac:dyDescent="0.2">
      <c r="A26" s="77">
        <v>128</v>
      </c>
      <c r="B26" s="77">
        <v>0.77724959828602003</v>
      </c>
      <c r="C26" s="77">
        <v>0.56275869230176701</v>
      </c>
      <c r="D26" s="77">
        <v>0.97094961859955198</v>
      </c>
      <c r="E26" s="77">
        <v>0.59218852280165801</v>
      </c>
      <c r="F26" s="77">
        <v>36</v>
      </c>
      <c r="G26" s="77">
        <v>9</v>
      </c>
      <c r="H26" s="77">
        <v>5</v>
      </c>
    </row>
    <row r="27" spans="1:10" x14ac:dyDescent="0.2">
      <c r="A27" s="77">
        <v>144</v>
      </c>
      <c r="B27" s="77">
        <v>0.94070255311551498</v>
      </c>
      <c r="C27" s="77">
        <v>0.90665995120445297</v>
      </c>
      <c r="D27" s="77">
        <v>0.97733365002884198</v>
      </c>
      <c r="E27" s="77">
        <v>0.87031362065592999</v>
      </c>
      <c r="F27" s="77">
        <v>37</v>
      </c>
      <c r="G27" s="77">
        <v>9</v>
      </c>
      <c r="H27" s="77">
        <v>5</v>
      </c>
    </row>
    <row r="28" spans="1:10" x14ac:dyDescent="0.2">
      <c r="A28" s="77">
        <v>160</v>
      </c>
      <c r="B28" s="77">
        <v>0.945366898768077</v>
      </c>
      <c r="C28" s="77">
        <v>0.91430790862309796</v>
      </c>
      <c r="D28" s="77">
        <v>0.98129663066807404</v>
      </c>
      <c r="E28" s="77">
        <v>0.87712714331931396</v>
      </c>
      <c r="F28" s="77">
        <v>38</v>
      </c>
      <c r="G28" s="77">
        <v>9</v>
      </c>
      <c r="H28" s="77">
        <v>5</v>
      </c>
    </row>
    <row r="29" spans="1:10" x14ac:dyDescent="0.2">
      <c r="A29" s="77">
        <v>176</v>
      </c>
      <c r="B29" s="77">
        <v>0.949004642028209</v>
      </c>
      <c r="C29" s="77">
        <v>0.90311274461298796</v>
      </c>
      <c r="D29" s="77">
        <v>0.97442230266941798</v>
      </c>
      <c r="E29" s="77">
        <v>0.89974427906366705</v>
      </c>
      <c r="F29" s="77">
        <v>34</v>
      </c>
      <c r="G29" s="77">
        <v>9</v>
      </c>
      <c r="H29" s="77">
        <v>3</v>
      </c>
    </row>
    <row r="30" spans="1:10" x14ac:dyDescent="0.2">
      <c r="A30" s="77">
        <v>192</v>
      </c>
      <c r="B30" s="77">
        <v>0.95005356186395296</v>
      </c>
      <c r="C30" s="77">
        <v>0.91266710420464203</v>
      </c>
      <c r="D30" s="77">
        <v>0.980362794813327</v>
      </c>
      <c r="E30" s="77">
        <v>0.89231766612641705</v>
      </c>
      <c r="F30" s="77">
        <v>36</v>
      </c>
      <c r="G30" s="77">
        <v>10</v>
      </c>
      <c r="H30" s="77">
        <v>3</v>
      </c>
    </row>
    <row r="31" spans="1:10" x14ac:dyDescent="0.2">
      <c r="A31" s="77">
        <v>208</v>
      </c>
      <c r="B31" s="77">
        <v>0.94717461167648598</v>
      </c>
      <c r="C31" s="77">
        <v>0.91190279768846005</v>
      </c>
      <c r="D31" s="77">
        <v>0.97797207536939101</v>
      </c>
      <c r="E31" s="77">
        <v>0.887777777777777</v>
      </c>
      <c r="F31" s="77">
        <v>37</v>
      </c>
      <c r="G31" s="77">
        <v>10</v>
      </c>
      <c r="H31" s="77">
        <v>4</v>
      </c>
    </row>
    <row r="32" spans="1:10" x14ac:dyDescent="0.2">
      <c r="A32" s="77">
        <v>224</v>
      </c>
      <c r="B32" s="77">
        <v>0.94639350116050702</v>
      </c>
      <c r="C32" s="77">
        <v>0.90497238339379504</v>
      </c>
      <c r="D32" s="77">
        <v>0.97499915423390504</v>
      </c>
      <c r="E32" s="77">
        <v>0.89094366843727502</v>
      </c>
      <c r="F32" s="77">
        <v>37</v>
      </c>
      <c r="G32" s="77">
        <v>9</v>
      </c>
      <c r="H32" s="77">
        <v>5</v>
      </c>
    </row>
    <row r="33" spans="1:8" s="77" customFormat="1" x14ac:dyDescent="0.2">
      <c r="A33" s="77">
        <v>240</v>
      </c>
      <c r="B33" s="77">
        <v>0.94494286734511701</v>
      </c>
      <c r="C33" s="77">
        <v>0.91368578789114996</v>
      </c>
      <c r="D33" s="77">
        <v>0.97966320363957404</v>
      </c>
      <c r="E33" s="77">
        <v>0.878337892405888</v>
      </c>
      <c r="F33" s="77">
        <v>34</v>
      </c>
      <c r="G33" s="77">
        <v>9</v>
      </c>
      <c r="H33" s="77">
        <v>5</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73"/>
  <sheetViews>
    <sheetView topLeftCell="A34" workbookViewId="0">
      <selection activeCell="D23" sqref="D23"/>
    </sheetView>
  </sheetViews>
  <sheetFormatPr defaultRowHeight="14.25" x14ac:dyDescent="0.2"/>
  <cols>
    <col min="1" max="1" width="33.25" bestFit="1" customWidth="1"/>
    <col min="2" max="2" width="19.25" bestFit="1" customWidth="1"/>
    <col min="3" max="3" width="18" style="20" bestFit="1" customWidth="1"/>
    <col min="4" max="4" width="17.125" bestFit="1" customWidth="1"/>
  </cols>
  <sheetData>
    <row r="1" spans="1:14" s="1" customFormat="1" x14ac:dyDescent="0.2">
      <c r="A1" s="9" t="s">
        <v>72</v>
      </c>
      <c r="B1" s="9" t="s">
        <v>77</v>
      </c>
      <c r="C1" s="16" t="s">
        <v>75</v>
      </c>
    </row>
    <row r="2" spans="1:14" x14ac:dyDescent="0.2">
      <c r="A2" s="163" t="s">
        <v>12</v>
      </c>
      <c r="B2" s="3" t="s">
        <v>93</v>
      </c>
      <c r="C2" s="17" t="s">
        <v>95</v>
      </c>
      <c r="D2" s="3"/>
      <c r="E2" s="18"/>
      <c r="F2" s="3"/>
      <c r="G2" s="3"/>
      <c r="H2" s="3"/>
      <c r="I2" s="3"/>
      <c r="J2" s="3"/>
      <c r="K2" s="3"/>
      <c r="L2" s="3"/>
      <c r="M2" s="10"/>
      <c r="N2" s="10"/>
    </row>
    <row r="3" spans="1:14" x14ac:dyDescent="0.2">
      <c r="A3" s="163"/>
      <c r="B3" s="3" t="s">
        <v>32</v>
      </c>
      <c r="C3" s="17" t="s">
        <v>78</v>
      </c>
      <c r="D3" s="3"/>
      <c r="E3" s="19"/>
      <c r="F3" s="3"/>
      <c r="G3" s="3"/>
      <c r="H3" s="3"/>
      <c r="I3" s="3"/>
      <c r="J3" s="3"/>
      <c r="K3" s="3"/>
      <c r="L3" s="3"/>
      <c r="M3" s="10"/>
      <c r="N3" s="10"/>
    </row>
    <row r="4" spans="1:14" x14ac:dyDescent="0.2">
      <c r="A4" s="163"/>
      <c r="B4" s="3" t="s">
        <v>73</v>
      </c>
      <c r="C4" s="17" t="s">
        <v>100</v>
      </c>
      <c r="D4" s="3"/>
      <c r="E4" s="19"/>
      <c r="F4" s="3"/>
      <c r="G4" s="3"/>
      <c r="H4" s="3"/>
      <c r="I4" s="3"/>
      <c r="J4" s="3"/>
      <c r="K4" s="3"/>
      <c r="L4" s="3"/>
      <c r="M4" s="10"/>
      <c r="N4" s="10"/>
    </row>
    <row r="5" spans="1:14" x14ac:dyDescent="0.2">
      <c r="A5" s="163"/>
      <c r="B5" s="3" t="s">
        <v>79</v>
      </c>
      <c r="C5" s="17" t="s">
        <v>80</v>
      </c>
      <c r="D5" s="3" t="s">
        <v>141</v>
      </c>
      <c r="E5" s="19"/>
      <c r="F5" s="3"/>
      <c r="G5" s="3"/>
      <c r="H5" s="3"/>
      <c r="I5" s="3"/>
      <c r="J5" s="3"/>
      <c r="K5" s="3"/>
      <c r="L5" s="3"/>
      <c r="M5" s="10"/>
      <c r="N5" s="10"/>
    </row>
    <row r="6" spans="1:14" x14ac:dyDescent="0.2">
      <c r="A6" s="163"/>
      <c r="B6" s="3" t="s">
        <v>94</v>
      </c>
      <c r="C6" s="17" t="s">
        <v>82</v>
      </c>
      <c r="D6" s="3"/>
      <c r="E6" s="19"/>
      <c r="F6" s="3"/>
      <c r="G6" s="3"/>
      <c r="H6" s="3"/>
      <c r="I6" s="3"/>
      <c r="J6" s="3"/>
      <c r="K6" s="3"/>
      <c r="L6" s="3"/>
      <c r="M6" s="10"/>
      <c r="N6" s="10"/>
    </row>
    <row r="7" spans="1:14" x14ac:dyDescent="0.2">
      <c r="A7" s="163"/>
      <c r="B7" s="3" t="s">
        <v>37</v>
      </c>
      <c r="C7" s="17" t="s">
        <v>83</v>
      </c>
      <c r="D7" s="3"/>
      <c r="E7" s="19"/>
      <c r="F7" s="3"/>
      <c r="G7" s="3"/>
      <c r="H7" s="3"/>
      <c r="I7" s="3"/>
      <c r="J7" s="3"/>
      <c r="K7" s="3"/>
      <c r="L7" s="3"/>
      <c r="M7" s="10"/>
      <c r="N7" s="10"/>
    </row>
    <row r="8" spans="1:14" x14ac:dyDescent="0.2">
      <c r="A8" s="163"/>
      <c r="B8" s="3" t="s">
        <v>31</v>
      </c>
      <c r="C8" s="17" t="s">
        <v>99</v>
      </c>
      <c r="D8" s="3"/>
      <c r="E8" s="19"/>
      <c r="F8" s="3"/>
      <c r="G8" s="3"/>
      <c r="H8" s="3"/>
      <c r="I8" s="3"/>
      <c r="J8" s="3"/>
      <c r="K8" s="3"/>
      <c r="L8" s="3"/>
      <c r="M8" s="10"/>
      <c r="N8" s="10"/>
    </row>
    <row r="9" spans="1:14" x14ac:dyDescent="0.2">
      <c r="A9" s="163"/>
      <c r="B9" s="3" t="s">
        <v>39</v>
      </c>
      <c r="C9" s="17" t="s">
        <v>97</v>
      </c>
      <c r="D9" s="3"/>
      <c r="E9" s="19"/>
      <c r="F9" s="3"/>
      <c r="G9" s="3"/>
      <c r="H9" s="3"/>
      <c r="I9" s="3"/>
      <c r="J9" s="3"/>
      <c r="K9" s="3"/>
      <c r="L9" s="3"/>
      <c r="M9" s="10"/>
      <c r="N9" s="10"/>
    </row>
    <row r="10" spans="1:14" x14ac:dyDescent="0.2">
      <c r="A10" s="163"/>
      <c r="B10" s="3" t="s">
        <v>74</v>
      </c>
      <c r="C10" s="17" t="s">
        <v>98</v>
      </c>
      <c r="D10" s="3"/>
      <c r="E10" s="19"/>
      <c r="F10" s="3"/>
      <c r="G10" s="3"/>
      <c r="H10" s="3"/>
      <c r="I10" s="3"/>
      <c r="J10" s="3"/>
      <c r="K10" s="3"/>
      <c r="L10" s="3"/>
      <c r="M10" s="10"/>
      <c r="N10" s="10"/>
    </row>
    <row r="11" spans="1:14" x14ac:dyDescent="0.2">
      <c r="A11" s="163" t="s">
        <v>84</v>
      </c>
      <c r="B11" s="3" t="s">
        <v>92</v>
      </c>
      <c r="C11" s="17" t="s">
        <v>85</v>
      </c>
      <c r="D11" s="3"/>
      <c r="E11" s="3"/>
      <c r="F11" s="3"/>
      <c r="G11" s="3"/>
      <c r="H11" s="3"/>
      <c r="I11" s="3"/>
      <c r="J11" s="3"/>
      <c r="K11" s="3"/>
      <c r="L11" s="3"/>
      <c r="M11" s="10"/>
      <c r="N11" s="10"/>
    </row>
    <row r="12" spans="1:14" x14ac:dyDescent="0.2">
      <c r="A12" s="163"/>
      <c r="B12" s="3" t="s">
        <v>32</v>
      </c>
      <c r="C12" s="21" t="s">
        <v>96</v>
      </c>
      <c r="D12" s="3"/>
      <c r="E12" s="3"/>
      <c r="F12" s="3"/>
      <c r="G12" s="3"/>
      <c r="H12" s="3"/>
      <c r="I12" s="3"/>
      <c r="J12" s="3"/>
      <c r="K12" s="3"/>
      <c r="L12" s="3"/>
      <c r="M12" s="10"/>
      <c r="N12" s="10"/>
    </row>
    <row r="13" spans="1:14" x14ac:dyDescent="0.2">
      <c r="A13" s="163"/>
      <c r="B13" s="3" t="s">
        <v>73</v>
      </c>
      <c r="C13" s="17" t="s">
        <v>89</v>
      </c>
      <c r="D13" s="3"/>
      <c r="E13" s="3"/>
      <c r="F13" s="3"/>
      <c r="G13" s="3"/>
      <c r="H13" s="3"/>
      <c r="I13" s="3"/>
      <c r="J13" s="3"/>
      <c r="K13" s="3"/>
      <c r="L13" s="3"/>
      <c r="M13" s="10"/>
      <c r="N13" s="10"/>
    </row>
    <row r="14" spans="1:14" x14ac:dyDescent="0.2">
      <c r="A14" s="163"/>
      <c r="B14" s="3" t="s">
        <v>79</v>
      </c>
      <c r="C14" s="17" t="s">
        <v>86</v>
      </c>
      <c r="D14" s="3"/>
      <c r="E14" s="3"/>
      <c r="F14" s="3"/>
      <c r="G14" s="3"/>
      <c r="H14" s="3"/>
      <c r="I14" s="3"/>
      <c r="J14" s="3"/>
      <c r="K14" s="3"/>
      <c r="L14" s="3"/>
      <c r="M14" s="10"/>
      <c r="N14" s="10"/>
    </row>
    <row r="15" spans="1:14" x14ac:dyDescent="0.2">
      <c r="A15" s="163"/>
      <c r="B15" s="3" t="s">
        <v>81</v>
      </c>
      <c r="C15" s="17" t="s">
        <v>87</v>
      </c>
      <c r="D15" s="3"/>
      <c r="E15" s="3"/>
      <c r="F15" s="3"/>
      <c r="G15" s="3"/>
      <c r="H15" s="3"/>
      <c r="I15" s="3"/>
      <c r="J15" s="3"/>
      <c r="K15" s="3"/>
      <c r="L15" s="3"/>
      <c r="M15" s="10"/>
      <c r="N15" s="10"/>
    </row>
    <row r="16" spans="1:14" x14ac:dyDescent="0.2">
      <c r="A16" s="163"/>
      <c r="B16" s="3" t="s">
        <v>37</v>
      </c>
      <c r="C16" s="17" t="s">
        <v>88</v>
      </c>
      <c r="D16" s="3"/>
      <c r="E16" s="3"/>
      <c r="F16" s="3"/>
      <c r="G16" s="3"/>
      <c r="H16" s="3"/>
      <c r="I16" s="3"/>
      <c r="J16" s="3"/>
      <c r="K16" s="3"/>
      <c r="L16" s="3"/>
      <c r="M16" s="10"/>
      <c r="N16" s="10"/>
    </row>
    <row r="17" spans="1:14" x14ac:dyDescent="0.2">
      <c r="A17" s="163"/>
      <c r="B17" s="3" t="s">
        <v>31</v>
      </c>
      <c r="C17" s="17" t="s">
        <v>90</v>
      </c>
      <c r="D17" s="3"/>
      <c r="E17" s="3"/>
      <c r="F17" s="3"/>
      <c r="G17" s="3"/>
      <c r="H17" s="3"/>
      <c r="I17" s="3"/>
      <c r="J17" s="3"/>
      <c r="K17" s="3"/>
      <c r="L17" s="3"/>
      <c r="M17" s="10"/>
      <c r="N17" s="10"/>
    </row>
    <row r="18" spans="1:14" x14ac:dyDescent="0.2">
      <c r="A18" s="163"/>
      <c r="B18" s="3" t="s">
        <v>39</v>
      </c>
      <c r="C18" s="17" t="s">
        <v>101</v>
      </c>
      <c r="D18" s="17" t="s">
        <v>131</v>
      </c>
      <c r="E18" s="3"/>
      <c r="F18" s="3"/>
      <c r="G18" s="3"/>
      <c r="H18" s="3"/>
      <c r="I18" s="3"/>
      <c r="J18" s="3"/>
      <c r="K18" s="3"/>
      <c r="L18" s="3"/>
      <c r="M18" s="10"/>
      <c r="N18" s="10"/>
    </row>
    <row r="19" spans="1:14" x14ac:dyDescent="0.2">
      <c r="A19" s="163"/>
      <c r="B19" s="3" t="s">
        <v>74</v>
      </c>
      <c r="C19" s="17" t="s">
        <v>91</v>
      </c>
      <c r="D19" s="3"/>
      <c r="E19" s="3"/>
      <c r="F19" s="3"/>
      <c r="G19" s="3"/>
      <c r="H19" s="3"/>
      <c r="I19" s="3"/>
      <c r="J19" s="3"/>
      <c r="K19" s="3"/>
      <c r="L19" s="3"/>
      <c r="M19" s="10"/>
      <c r="N19" s="10"/>
    </row>
    <row r="20" spans="1:14" x14ac:dyDescent="0.2">
      <c r="A20" s="163" t="s">
        <v>140</v>
      </c>
      <c r="B20" s="3" t="s">
        <v>143</v>
      </c>
      <c r="C20" s="17" t="s">
        <v>144</v>
      </c>
      <c r="D20" s="3"/>
      <c r="E20" s="3"/>
      <c r="F20" s="3"/>
      <c r="G20" s="3"/>
      <c r="H20" s="3"/>
      <c r="I20" s="3"/>
      <c r="J20" s="3"/>
      <c r="K20" s="3"/>
      <c r="L20" s="3"/>
      <c r="M20" s="10"/>
      <c r="N20" s="10"/>
    </row>
    <row r="21" spans="1:14" x14ac:dyDescent="0.2">
      <c r="A21" s="163"/>
      <c r="B21" s="3" t="s">
        <v>32</v>
      </c>
      <c r="C21" s="21" t="s">
        <v>142</v>
      </c>
      <c r="D21" s="3"/>
      <c r="E21" s="3"/>
      <c r="F21" s="3"/>
      <c r="G21" s="3"/>
      <c r="H21" s="3"/>
      <c r="I21" s="3"/>
      <c r="J21" s="3"/>
      <c r="K21" s="3"/>
      <c r="L21" s="3"/>
      <c r="M21" s="10"/>
      <c r="N21" s="10"/>
    </row>
    <row r="22" spans="1:14" x14ac:dyDescent="0.2">
      <c r="A22" s="163"/>
      <c r="B22" s="3" t="s">
        <v>159</v>
      </c>
      <c r="C22" s="17" t="s">
        <v>160</v>
      </c>
      <c r="D22" s="3"/>
      <c r="E22" s="3"/>
      <c r="F22" s="3"/>
      <c r="G22" s="3"/>
      <c r="H22" s="3"/>
      <c r="I22" s="3"/>
      <c r="J22" s="3"/>
      <c r="K22" s="3"/>
      <c r="L22" s="3"/>
      <c r="M22" s="10"/>
      <c r="N22" s="10"/>
    </row>
    <row r="23" spans="1:14" x14ac:dyDescent="0.2">
      <c r="A23" s="163"/>
      <c r="B23" s="3" t="s">
        <v>34</v>
      </c>
      <c r="C23" s="17" t="s">
        <v>86</v>
      </c>
      <c r="D23" s="3"/>
      <c r="E23" s="3"/>
      <c r="F23" s="3"/>
      <c r="G23" s="3"/>
      <c r="H23" s="3"/>
      <c r="I23" s="3"/>
      <c r="J23" s="3"/>
      <c r="K23" s="3"/>
      <c r="L23" s="3"/>
      <c r="M23" s="10"/>
      <c r="N23" s="10"/>
    </row>
    <row r="24" spans="1:14" x14ac:dyDescent="0.2">
      <c r="A24" s="163"/>
      <c r="B24" s="3" t="s">
        <v>36</v>
      </c>
      <c r="C24" s="17" t="s">
        <v>86</v>
      </c>
      <c r="D24" s="3"/>
      <c r="E24" s="3"/>
      <c r="F24" s="3"/>
      <c r="G24" s="3"/>
      <c r="H24" s="3"/>
      <c r="I24" s="3"/>
      <c r="J24" s="3"/>
      <c r="K24" s="3"/>
      <c r="L24" s="3"/>
      <c r="M24" s="10"/>
      <c r="N24" s="10"/>
    </row>
    <row r="25" spans="1:14" x14ac:dyDescent="0.2">
      <c r="A25" s="163"/>
      <c r="B25" s="3" t="s">
        <v>37</v>
      </c>
      <c r="C25" s="17" t="s">
        <v>86</v>
      </c>
      <c r="D25" s="3"/>
      <c r="E25" s="3"/>
      <c r="F25" s="3"/>
      <c r="G25" s="3"/>
      <c r="H25" s="3"/>
      <c r="I25" s="3"/>
      <c r="J25" s="3"/>
      <c r="K25" s="3"/>
      <c r="L25" s="3"/>
      <c r="M25" s="10"/>
      <c r="N25" s="10"/>
    </row>
    <row r="26" spans="1:14" x14ac:dyDescent="0.2">
      <c r="A26" s="163"/>
      <c r="B26" s="3" t="s">
        <v>154</v>
      </c>
      <c r="C26" s="17" t="s">
        <v>153</v>
      </c>
      <c r="D26" s="3"/>
      <c r="E26" s="3"/>
      <c r="F26" s="3"/>
      <c r="G26" s="3"/>
      <c r="H26" s="3"/>
      <c r="I26" s="3"/>
      <c r="J26" s="3"/>
      <c r="K26" s="3"/>
      <c r="L26" s="3"/>
      <c r="M26" s="10"/>
      <c r="N26" s="10"/>
    </row>
    <row r="27" spans="1:14" x14ac:dyDescent="0.2">
      <c r="A27" s="163"/>
      <c r="B27" s="3" t="s">
        <v>156</v>
      </c>
      <c r="C27" s="17" t="s">
        <v>155</v>
      </c>
      <c r="D27" s="17"/>
      <c r="E27" s="3"/>
      <c r="F27" s="3"/>
      <c r="G27" s="3"/>
      <c r="H27" s="3"/>
      <c r="I27" s="3"/>
      <c r="J27" s="3"/>
      <c r="K27" s="3"/>
      <c r="L27" s="3"/>
      <c r="M27" s="10"/>
      <c r="N27" s="10"/>
    </row>
    <row r="28" spans="1:14" x14ac:dyDescent="0.2">
      <c r="A28" s="163"/>
      <c r="B28" s="3" t="s">
        <v>157</v>
      </c>
      <c r="C28" s="17" t="s">
        <v>158</v>
      </c>
      <c r="D28" s="3"/>
      <c r="E28" s="3"/>
      <c r="F28" s="3"/>
      <c r="G28" s="3"/>
      <c r="H28" s="3"/>
      <c r="I28" s="3"/>
      <c r="J28" s="3"/>
      <c r="K28" s="3"/>
      <c r="L28" s="3"/>
      <c r="M28" s="10"/>
      <c r="N28" s="10"/>
    </row>
    <row r="29" spans="1:14" x14ac:dyDescent="0.2">
      <c r="A29" s="163" t="s">
        <v>145</v>
      </c>
      <c r="B29" s="3" t="s">
        <v>146</v>
      </c>
      <c r="C29" s="17" t="s">
        <v>166</v>
      </c>
      <c r="D29" s="3"/>
      <c r="E29" s="3"/>
      <c r="F29" s="3"/>
      <c r="G29" s="3"/>
      <c r="H29" s="3"/>
      <c r="I29" s="3"/>
      <c r="J29" s="3"/>
      <c r="K29" s="3"/>
      <c r="L29" s="3"/>
      <c r="M29" s="10"/>
      <c r="N29" s="10"/>
    </row>
    <row r="30" spans="1:14" x14ac:dyDescent="0.2">
      <c r="A30" s="163"/>
      <c r="B30" s="3" t="s">
        <v>32</v>
      </c>
      <c r="C30" s="21" t="s">
        <v>169</v>
      </c>
      <c r="D30" s="3"/>
      <c r="E30" s="3"/>
      <c r="F30" s="3"/>
      <c r="G30" s="3"/>
      <c r="H30" s="3"/>
      <c r="I30" s="3"/>
      <c r="J30" s="3"/>
      <c r="K30" s="3"/>
      <c r="L30" s="3"/>
      <c r="M30" s="10"/>
      <c r="N30" s="10"/>
    </row>
    <row r="31" spans="1:14" x14ac:dyDescent="0.2">
      <c r="A31" s="163"/>
      <c r="B31" s="3" t="s">
        <v>147</v>
      </c>
      <c r="C31" s="17" t="s">
        <v>161</v>
      </c>
      <c r="D31" s="3"/>
      <c r="E31" s="3"/>
      <c r="F31" s="3"/>
      <c r="G31" s="3"/>
      <c r="H31" s="3"/>
      <c r="I31" s="3"/>
      <c r="J31" s="3"/>
      <c r="K31" s="3"/>
      <c r="L31" s="3"/>
      <c r="M31" s="10"/>
      <c r="N31" s="10"/>
    </row>
    <row r="32" spans="1:14" x14ac:dyDescent="0.2">
      <c r="A32" s="163"/>
      <c r="B32" s="3" t="s">
        <v>34</v>
      </c>
      <c r="C32" s="17"/>
      <c r="D32" s="3"/>
      <c r="E32" s="3"/>
      <c r="F32" s="3"/>
      <c r="G32" s="3"/>
      <c r="H32" s="3"/>
      <c r="I32" s="3"/>
      <c r="J32" s="3"/>
      <c r="K32" s="3"/>
      <c r="L32" s="3"/>
      <c r="M32" s="10"/>
      <c r="N32" s="10"/>
    </row>
    <row r="33" spans="1:14" x14ac:dyDescent="0.2">
      <c r="A33" s="163"/>
      <c r="B33" s="3" t="s">
        <v>36</v>
      </c>
      <c r="C33" s="17"/>
      <c r="D33" s="3"/>
      <c r="E33" s="3"/>
      <c r="F33" s="3"/>
      <c r="G33" s="3"/>
      <c r="H33" s="3"/>
      <c r="I33" s="3"/>
      <c r="J33" s="3"/>
      <c r="K33" s="3"/>
      <c r="L33" s="3"/>
      <c r="M33" s="10"/>
      <c r="N33" s="10"/>
    </row>
    <row r="34" spans="1:14" x14ac:dyDescent="0.2">
      <c r="A34" s="163"/>
      <c r="B34" s="3" t="s">
        <v>37</v>
      </c>
      <c r="C34" s="17"/>
      <c r="D34" s="3"/>
      <c r="E34" s="3"/>
      <c r="F34" s="3"/>
      <c r="G34" s="3"/>
      <c r="H34" s="3"/>
      <c r="I34" s="3"/>
      <c r="J34" s="3"/>
      <c r="K34" s="3"/>
      <c r="L34" s="3"/>
      <c r="M34" s="10"/>
      <c r="N34" s="10"/>
    </row>
    <row r="35" spans="1:14" x14ac:dyDescent="0.2">
      <c r="A35" s="163"/>
      <c r="B35" s="3" t="s">
        <v>148</v>
      </c>
      <c r="C35" s="17" t="s">
        <v>163</v>
      </c>
      <c r="D35" s="3"/>
      <c r="E35" s="3"/>
      <c r="F35" s="3"/>
      <c r="G35" s="3"/>
      <c r="H35" s="3"/>
      <c r="I35" s="3"/>
      <c r="J35" s="3"/>
      <c r="K35" s="3"/>
      <c r="L35" s="3"/>
      <c r="M35" s="10"/>
      <c r="N35" s="10"/>
    </row>
    <row r="36" spans="1:14" x14ac:dyDescent="0.2">
      <c r="A36" s="163"/>
      <c r="B36" s="3" t="s">
        <v>149</v>
      </c>
      <c r="C36" s="17" t="s">
        <v>162</v>
      </c>
      <c r="D36" s="3"/>
      <c r="E36" s="3"/>
      <c r="F36" s="3"/>
      <c r="G36" s="3"/>
      <c r="H36" s="3"/>
      <c r="I36" s="3"/>
      <c r="J36" s="3"/>
      <c r="K36" s="3"/>
      <c r="L36" s="3"/>
      <c r="M36" s="10"/>
      <c r="N36" s="10"/>
    </row>
    <row r="37" spans="1:14" x14ac:dyDescent="0.2">
      <c r="A37" s="163"/>
      <c r="B37" s="3" t="s">
        <v>150</v>
      </c>
      <c r="C37" s="17" t="s">
        <v>175</v>
      </c>
      <c r="D37" s="10"/>
      <c r="E37" s="10"/>
      <c r="F37" s="10"/>
      <c r="G37" s="10"/>
      <c r="H37" s="10"/>
      <c r="I37" s="10"/>
      <c r="J37" s="10"/>
      <c r="K37" s="10"/>
      <c r="L37" s="10"/>
      <c r="M37" s="10"/>
      <c r="N37" s="10"/>
    </row>
    <row r="38" spans="1:14" x14ac:dyDescent="0.2">
      <c r="A38" s="163" t="s">
        <v>151</v>
      </c>
      <c r="B38" s="3" t="s">
        <v>146</v>
      </c>
      <c r="C38" s="17"/>
      <c r="D38" s="10"/>
      <c r="E38" s="10"/>
      <c r="F38" s="10"/>
      <c r="G38" s="10"/>
      <c r="H38" s="10"/>
      <c r="I38" s="10"/>
      <c r="J38" s="10"/>
      <c r="K38" s="10"/>
      <c r="L38" s="10"/>
      <c r="M38" s="10"/>
      <c r="N38" s="10"/>
    </row>
    <row r="39" spans="1:14" x14ac:dyDescent="0.2">
      <c r="A39" s="163"/>
      <c r="B39" s="3" t="s">
        <v>32</v>
      </c>
      <c r="C39" s="21" t="s">
        <v>165</v>
      </c>
      <c r="D39" s="10"/>
      <c r="E39" s="10"/>
      <c r="F39" s="10"/>
      <c r="G39" s="10"/>
      <c r="H39" s="10"/>
      <c r="I39" s="10"/>
      <c r="J39" s="10"/>
      <c r="K39" s="10"/>
      <c r="L39" s="10"/>
      <c r="M39" s="10"/>
      <c r="N39" s="10"/>
    </row>
    <row r="40" spans="1:14" x14ac:dyDescent="0.2">
      <c r="A40" s="163"/>
      <c r="B40" s="3" t="s">
        <v>147</v>
      </c>
      <c r="C40" s="17" t="s">
        <v>168</v>
      </c>
      <c r="D40" s="10"/>
      <c r="E40" s="10"/>
      <c r="F40" s="10"/>
      <c r="G40" s="10"/>
      <c r="H40" s="10"/>
      <c r="I40" s="10"/>
      <c r="J40" s="10"/>
      <c r="K40" s="10"/>
      <c r="L40" s="10"/>
      <c r="M40" s="10"/>
      <c r="N40" s="10"/>
    </row>
    <row r="41" spans="1:14" x14ac:dyDescent="0.2">
      <c r="A41" s="163"/>
      <c r="B41" s="3" t="s">
        <v>34</v>
      </c>
      <c r="C41" s="17"/>
    </row>
    <row r="42" spans="1:14" x14ac:dyDescent="0.2">
      <c r="A42" s="163"/>
      <c r="B42" s="3" t="s">
        <v>36</v>
      </c>
      <c r="C42" s="17"/>
    </row>
    <row r="43" spans="1:14" x14ac:dyDescent="0.2">
      <c r="A43" s="163"/>
      <c r="B43" s="3" t="s">
        <v>37</v>
      </c>
      <c r="C43" s="17"/>
    </row>
    <row r="44" spans="1:14" x14ac:dyDescent="0.2">
      <c r="A44" s="163"/>
      <c r="B44" s="3" t="s">
        <v>148</v>
      </c>
      <c r="C44" s="17" t="s">
        <v>171</v>
      </c>
    </row>
    <row r="45" spans="1:14" x14ac:dyDescent="0.2">
      <c r="A45" s="163"/>
      <c r="B45" s="3" t="s">
        <v>149</v>
      </c>
      <c r="C45" s="17" t="s">
        <v>170</v>
      </c>
    </row>
    <row r="46" spans="1:14" x14ac:dyDescent="0.2">
      <c r="A46" s="163"/>
      <c r="B46" s="3" t="s">
        <v>150</v>
      </c>
      <c r="C46" s="17" t="s">
        <v>176</v>
      </c>
    </row>
    <row r="47" spans="1:14" x14ac:dyDescent="0.2">
      <c r="A47" s="163" t="s">
        <v>152</v>
      </c>
      <c r="B47" s="3" t="s">
        <v>146</v>
      </c>
      <c r="C47" s="17" t="s">
        <v>167</v>
      </c>
    </row>
    <row r="48" spans="1:14" x14ac:dyDescent="0.2">
      <c r="A48" s="163"/>
      <c r="B48" s="3" t="s">
        <v>32</v>
      </c>
      <c r="C48" s="21" t="s">
        <v>164</v>
      </c>
    </row>
    <row r="49" spans="1:3" x14ac:dyDescent="0.2">
      <c r="A49" s="163"/>
      <c r="B49" s="3" t="s">
        <v>147</v>
      </c>
      <c r="C49" s="17" t="s">
        <v>172</v>
      </c>
    </row>
    <row r="50" spans="1:3" x14ac:dyDescent="0.2">
      <c r="A50" s="163"/>
      <c r="B50" s="3" t="s">
        <v>34</v>
      </c>
      <c r="C50" s="17" t="s">
        <v>289</v>
      </c>
    </row>
    <row r="51" spans="1:3" x14ac:dyDescent="0.2">
      <c r="A51" s="163"/>
      <c r="B51" s="3" t="s">
        <v>272</v>
      </c>
      <c r="C51" s="17" t="s">
        <v>273</v>
      </c>
    </row>
    <row r="52" spans="1:3" x14ac:dyDescent="0.2">
      <c r="A52" s="163"/>
      <c r="B52" s="3" t="s">
        <v>37</v>
      </c>
      <c r="C52" s="17" t="s">
        <v>288</v>
      </c>
    </row>
    <row r="53" spans="1:3" x14ac:dyDescent="0.2">
      <c r="A53" s="163"/>
      <c r="B53" s="3" t="s">
        <v>148</v>
      </c>
      <c r="C53" s="17" t="s">
        <v>174</v>
      </c>
    </row>
    <row r="54" spans="1:3" x14ac:dyDescent="0.2">
      <c r="A54" s="163"/>
      <c r="B54" s="3" t="s">
        <v>149</v>
      </c>
      <c r="C54" s="17" t="s">
        <v>173</v>
      </c>
    </row>
    <row r="55" spans="1:3" x14ac:dyDescent="0.2">
      <c r="A55" s="163"/>
      <c r="B55" s="3" t="s">
        <v>150</v>
      </c>
      <c r="C55" s="17"/>
    </row>
    <row r="56" spans="1:3" x14ac:dyDescent="0.2">
      <c r="A56" s="163" t="s">
        <v>243</v>
      </c>
      <c r="B56" s="3" t="s">
        <v>244</v>
      </c>
      <c r="C56" s="17" t="s">
        <v>248</v>
      </c>
    </row>
    <row r="57" spans="1:3" x14ac:dyDescent="0.2">
      <c r="A57" s="163"/>
      <c r="B57" s="3" t="s">
        <v>32</v>
      </c>
      <c r="C57" s="21" t="s">
        <v>246</v>
      </c>
    </row>
    <row r="58" spans="1:3" x14ac:dyDescent="0.2">
      <c r="A58" s="163"/>
      <c r="B58" s="3" t="s">
        <v>147</v>
      </c>
      <c r="C58" s="17" t="s">
        <v>247</v>
      </c>
    </row>
    <row r="59" spans="1:3" x14ac:dyDescent="0.2">
      <c r="A59" s="163"/>
      <c r="B59" s="3" t="s">
        <v>34</v>
      </c>
      <c r="C59" s="17"/>
    </row>
    <row r="60" spans="1:3" x14ac:dyDescent="0.2">
      <c r="A60" s="163"/>
      <c r="B60" s="3" t="s">
        <v>36</v>
      </c>
      <c r="C60" s="17"/>
    </row>
    <row r="61" spans="1:3" x14ac:dyDescent="0.2">
      <c r="A61" s="163"/>
      <c r="B61" s="3" t="s">
        <v>37</v>
      </c>
      <c r="C61" s="17"/>
    </row>
    <row r="62" spans="1:3" x14ac:dyDescent="0.2">
      <c r="A62" s="163"/>
      <c r="B62" s="3" t="s">
        <v>148</v>
      </c>
      <c r="C62" s="17" t="s">
        <v>249</v>
      </c>
    </row>
    <row r="63" spans="1:3" x14ac:dyDescent="0.2">
      <c r="A63" s="163"/>
      <c r="B63" s="3" t="s">
        <v>149</v>
      </c>
      <c r="C63" s="17" t="s">
        <v>245</v>
      </c>
    </row>
    <row r="64" spans="1:3" x14ac:dyDescent="0.2">
      <c r="A64" s="163"/>
      <c r="B64" s="3" t="s">
        <v>150</v>
      </c>
      <c r="C64" s="17"/>
    </row>
    <row r="65" spans="1:3" x14ac:dyDescent="0.2">
      <c r="A65" s="163" t="s">
        <v>274</v>
      </c>
      <c r="B65" s="3" t="s">
        <v>275</v>
      </c>
      <c r="C65" s="17"/>
    </row>
    <row r="66" spans="1:3" x14ac:dyDescent="0.2">
      <c r="A66" s="163"/>
      <c r="B66" s="3" t="s">
        <v>32</v>
      </c>
      <c r="C66" s="21" t="s">
        <v>277</v>
      </c>
    </row>
    <row r="67" spans="1:3" x14ac:dyDescent="0.2">
      <c r="A67" s="163"/>
      <c r="B67" s="3" t="s">
        <v>147</v>
      </c>
      <c r="C67" s="17" t="s">
        <v>276</v>
      </c>
    </row>
    <row r="68" spans="1:3" x14ac:dyDescent="0.2">
      <c r="A68" s="163"/>
      <c r="B68" s="3" t="s">
        <v>34</v>
      </c>
      <c r="C68" s="17"/>
    </row>
    <row r="69" spans="1:3" x14ac:dyDescent="0.2">
      <c r="A69" s="163"/>
      <c r="B69" s="3" t="s">
        <v>36</v>
      </c>
      <c r="C69" s="17"/>
    </row>
    <row r="70" spans="1:3" x14ac:dyDescent="0.2">
      <c r="A70" s="163"/>
      <c r="B70" s="3" t="s">
        <v>37</v>
      </c>
      <c r="C70" s="17"/>
    </row>
    <row r="71" spans="1:3" x14ac:dyDescent="0.2">
      <c r="A71" s="163"/>
      <c r="B71" s="3" t="s">
        <v>148</v>
      </c>
      <c r="C71" s="17" t="s">
        <v>287</v>
      </c>
    </row>
    <row r="72" spans="1:3" x14ac:dyDescent="0.2">
      <c r="A72" s="163"/>
      <c r="B72" s="3" t="s">
        <v>149</v>
      </c>
      <c r="C72" s="17" t="s">
        <v>278</v>
      </c>
    </row>
    <row r="73" spans="1:3" x14ac:dyDescent="0.2">
      <c r="A73" s="163"/>
      <c r="B73" s="3" t="s">
        <v>150</v>
      </c>
      <c r="C73" s="17"/>
    </row>
  </sheetData>
  <mergeCells count="8">
    <mergeCell ref="A56:A64"/>
    <mergeCell ref="A65:A73"/>
    <mergeCell ref="A47:A55"/>
    <mergeCell ref="A2:A10"/>
    <mergeCell ref="A11:A19"/>
    <mergeCell ref="A20:A28"/>
    <mergeCell ref="A29:A37"/>
    <mergeCell ref="A38:A46"/>
  </mergeCells>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56"/>
  <sheetViews>
    <sheetView workbookViewId="0">
      <selection sqref="A1:A2"/>
    </sheetView>
  </sheetViews>
  <sheetFormatPr defaultRowHeight="14.25" x14ac:dyDescent="0.2"/>
  <cols>
    <col min="1" max="1" width="13" style="1" bestFit="1" customWidth="1"/>
  </cols>
  <sheetData>
    <row r="1" spans="1:19" x14ac:dyDescent="0.2">
      <c r="A1" s="163" t="s">
        <v>23</v>
      </c>
      <c r="B1" s="163" t="s">
        <v>68</v>
      </c>
      <c r="C1" s="153" t="s">
        <v>67</v>
      </c>
      <c r="D1" s="153"/>
    </row>
    <row r="2" spans="1:19" s="1" customFormat="1" x14ac:dyDescent="0.2">
      <c r="A2" s="163"/>
      <c r="B2" s="163"/>
      <c r="C2" s="6" t="s">
        <v>61</v>
      </c>
      <c r="D2" s="6" t="s">
        <v>66</v>
      </c>
    </row>
    <row r="3" spans="1:19" x14ac:dyDescent="0.2">
      <c r="A3" s="1" t="s">
        <v>70</v>
      </c>
      <c r="B3" s="3">
        <v>119</v>
      </c>
      <c r="C3" s="3">
        <v>115</v>
      </c>
      <c r="D3" s="3">
        <v>4</v>
      </c>
      <c r="E3" s="10"/>
      <c r="F3" s="10"/>
      <c r="G3" s="10"/>
      <c r="H3" s="10"/>
      <c r="I3" s="10"/>
      <c r="J3" s="10"/>
      <c r="K3" s="10"/>
      <c r="L3" s="10"/>
      <c r="M3" s="10"/>
      <c r="N3" s="10"/>
      <c r="O3" s="10"/>
      <c r="P3" s="10"/>
    </row>
    <row r="4" spans="1:19" x14ac:dyDescent="0.2">
      <c r="A4" s="1" t="s">
        <v>52</v>
      </c>
      <c r="B4" s="3">
        <v>32</v>
      </c>
      <c r="C4" s="3">
        <v>30</v>
      </c>
      <c r="D4" s="3">
        <v>2</v>
      </c>
      <c r="E4" s="10"/>
      <c r="F4" s="10"/>
      <c r="G4" s="10"/>
      <c r="H4" s="10"/>
      <c r="I4" s="10"/>
      <c r="J4" s="10"/>
      <c r="K4" s="10"/>
      <c r="L4" s="10"/>
      <c r="M4" s="10"/>
      <c r="N4" s="10"/>
      <c r="O4" s="10"/>
      <c r="P4" s="10"/>
    </row>
    <row r="5" spans="1:19" x14ac:dyDescent="0.2">
      <c r="A5" s="1" t="s">
        <v>53</v>
      </c>
      <c r="B5" s="3">
        <v>40</v>
      </c>
      <c r="C5" s="3">
        <v>40</v>
      </c>
      <c r="D5" s="3">
        <v>0</v>
      </c>
      <c r="E5" s="10"/>
      <c r="F5" s="10"/>
      <c r="G5" s="10"/>
      <c r="H5" s="10"/>
      <c r="I5" s="10"/>
      <c r="J5" s="10"/>
      <c r="K5" s="10"/>
      <c r="L5" s="10"/>
      <c r="M5" s="10"/>
      <c r="N5" s="10"/>
      <c r="O5" s="10"/>
      <c r="P5" s="10"/>
    </row>
    <row r="6" spans="1:19" x14ac:dyDescent="0.2">
      <c r="A6" s="1" t="s">
        <v>54</v>
      </c>
      <c r="B6" s="3">
        <v>86</v>
      </c>
      <c r="C6" s="3">
        <v>86</v>
      </c>
      <c r="D6" s="3">
        <v>0</v>
      </c>
      <c r="E6" s="10"/>
      <c r="F6" s="10"/>
      <c r="G6" s="10"/>
      <c r="H6" s="10"/>
      <c r="I6" s="10"/>
      <c r="J6" s="10"/>
      <c r="K6" s="10"/>
      <c r="L6" s="10"/>
      <c r="M6" s="10"/>
      <c r="N6" s="10"/>
      <c r="O6" s="10"/>
      <c r="P6" s="10"/>
    </row>
    <row r="7" spans="1:19" x14ac:dyDescent="0.2">
      <c r="A7" s="1" t="s">
        <v>55</v>
      </c>
      <c r="B7" s="3">
        <v>145</v>
      </c>
      <c r="C7" s="3">
        <v>111</v>
      </c>
      <c r="D7" s="3">
        <v>34</v>
      </c>
      <c r="E7" s="10"/>
      <c r="F7" s="10"/>
      <c r="G7" s="10"/>
      <c r="H7" s="10"/>
      <c r="I7" s="10"/>
      <c r="J7" s="10"/>
      <c r="K7" s="10"/>
      <c r="L7" s="10"/>
      <c r="M7" s="10"/>
      <c r="N7" s="10"/>
      <c r="O7" s="10"/>
      <c r="P7" s="10"/>
    </row>
    <row r="8" spans="1:19" x14ac:dyDescent="0.2">
      <c r="A8" s="1" t="s">
        <v>56</v>
      </c>
      <c r="B8" s="3">
        <v>75</v>
      </c>
      <c r="C8" s="3">
        <v>75</v>
      </c>
      <c r="D8" s="3">
        <v>0</v>
      </c>
      <c r="E8" s="10"/>
      <c r="F8" s="10"/>
      <c r="G8" s="10"/>
      <c r="H8" s="10"/>
      <c r="I8" s="10"/>
      <c r="J8" s="10"/>
      <c r="K8" s="10"/>
      <c r="L8" s="10"/>
      <c r="M8" s="10"/>
      <c r="N8" s="10"/>
      <c r="O8" s="10"/>
      <c r="P8" s="10"/>
    </row>
    <row r="9" spans="1:19" x14ac:dyDescent="0.2">
      <c r="A9" s="1" t="s">
        <v>57</v>
      </c>
      <c r="B9" s="3">
        <v>123</v>
      </c>
      <c r="C9" s="3">
        <v>102</v>
      </c>
      <c r="D9" s="3">
        <v>21</v>
      </c>
      <c r="E9" s="10"/>
      <c r="F9" s="10"/>
      <c r="G9" s="10"/>
      <c r="H9" s="10"/>
      <c r="I9" s="10"/>
      <c r="J9" s="10"/>
      <c r="K9" s="10"/>
      <c r="L9" s="10"/>
      <c r="M9" s="10"/>
      <c r="N9" s="10"/>
      <c r="O9" s="10"/>
      <c r="P9" s="10"/>
    </row>
    <row r="10" spans="1:19" x14ac:dyDescent="0.2">
      <c r="A10" s="1" t="s">
        <v>58</v>
      </c>
      <c r="B10" s="3">
        <v>271</v>
      </c>
      <c r="C10" s="3">
        <v>18</v>
      </c>
      <c r="D10" s="3">
        <v>253</v>
      </c>
      <c r="E10" s="10"/>
      <c r="F10" s="10"/>
      <c r="G10" s="10"/>
      <c r="H10" s="10"/>
      <c r="I10" s="10"/>
      <c r="J10" s="10"/>
      <c r="K10" s="10"/>
      <c r="L10" s="10"/>
      <c r="M10" s="10"/>
      <c r="N10" s="10"/>
      <c r="O10" s="10"/>
      <c r="P10" s="10"/>
    </row>
    <row r="11" spans="1:19" x14ac:dyDescent="0.2">
      <c r="A11" s="1" t="s">
        <v>59</v>
      </c>
      <c r="B11" s="3">
        <v>75</v>
      </c>
      <c r="C11" s="3">
        <v>75</v>
      </c>
      <c r="D11" s="3">
        <v>0</v>
      </c>
      <c r="E11" s="10"/>
      <c r="F11" s="10"/>
      <c r="G11" s="10"/>
      <c r="H11" s="10"/>
      <c r="I11" s="10"/>
      <c r="J11" s="10"/>
      <c r="K11" s="10"/>
      <c r="L11" s="10"/>
      <c r="M11" s="10"/>
      <c r="N11" s="10"/>
      <c r="O11" s="10"/>
      <c r="P11" s="10"/>
    </row>
    <row r="12" spans="1:19" x14ac:dyDescent="0.2">
      <c r="A12" s="1" t="s">
        <v>60</v>
      </c>
      <c r="B12" s="3">
        <v>118</v>
      </c>
      <c r="C12" s="3">
        <v>105</v>
      </c>
      <c r="D12" s="3">
        <v>13</v>
      </c>
      <c r="E12" s="10"/>
      <c r="F12" s="10"/>
      <c r="G12" s="10"/>
      <c r="H12" s="10"/>
      <c r="I12" s="10"/>
      <c r="J12" s="10"/>
      <c r="K12" s="10"/>
      <c r="L12" s="10"/>
      <c r="M12" s="10"/>
      <c r="N12" s="10"/>
      <c r="O12" s="10"/>
      <c r="P12" s="10"/>
    </row>
    <row r="13" spans="1:19" x14ac:dyDescent="0.2">
      <c r="B13" s="10"/>
      <c r="C13" s="10"/>
      <c r="D13" s="10"/>
      <c r="E13" s="10"/>
      <c r="F13" s="10"/>
      <c r="G13" s="10"/>
      <c r="H13" s="10"/>
      <c r="I13" s="10"/>
      <c r="J13" s="10"/>
      <c r="K13" s="10"/>
      <c r="L13" s="10"/>
      <c r="M13" s="10"/>
      <c r="N13" s="10"/>
      <c r="O13" s="10"/>
      <c r="P13" s="10"/>
    </row>
    <row r="14" spans="1:19" x14ac:dyDescent="0.2">
      <c r="A14" s="163" t="s">
        <v>23</v>
      </c>
      <c r="B14" s="163" t="s">
        <v>68</v>
      </c>
      <c r="C14" s="153" t="s">
        <v>67</v>
      </c>
      <c r="D14" s="153"/>
    </row>
    <row r="15" spans="1:19" s="12" customFormat="1" ht="15" x14ac:dyDescent="0.25">
      <c r="A15" s="163"/>
      <c r="B15" s="163"/>
      <c r="C15" s="6" t="s">
        <v>61</v>
      </c>
      <c r="D15" s="6" t="s">
        <v>66</v>
      </c>
      <c r="E15" s="13"/>
      <c r="F15" s="13"/>
      <c r="G15" s="13"/>
      <c r="H15" s="13"/>
      <c r="I15" s="13"/>
      <c r="J15" s="13"/>
      <c r="K15" s="13"/>
      <c r="L15" s="13"/>
      <c r="M15" s="11"/>
      <c r="N15" s="11"/>
      <c r="O15" s="11"/>
      <c r="P15" s="11"/>
    </row>
    <row r="16" spans="1:19" x14ac:dyDescent="0.2">
      <c r="A16" s="1" t="s">
        <v>69</v>
      </c>
      <c r="B16" s="3">
        <v>118</v>
      </c>
      <c r="C16" s="3">
        <v>115</v>
      </c>
      <c r="D16" s="3">
        <v>3</v>
      </c>
      <c r="E16" s="3"/>
      <c r="F16" s="3"/>
      <c r="G16" s="3"/>
      <c r="H16" s="3"/>
      <c r="I16" s="3"/>
      <c r="J16" s="3"/>
      <c r="K16" s="3"/>
      <c r="L16" s="3"/>
      <c r="M16" s="3"/>
      <c r="N16" s="3"/>
      <c r="O16" s="3"/>
      <c r="P16" s="3"/>
      <c r="Q16" s="4"/>
      <c r="R16" s="4"/>
      <c r="S16" s="4"/>
    </row>
    <row r="17" spans="1:19" ht="15" x14ac:dyDescent="0.25">
      <c r="A17" s="1" t="s">
        <v>62</v>
      </c>
      <c r="B17" s="3">
        <v>58</v>
      </c>
      <c r="C17" s="3">
        <v>56</v>
      </c>
      <c r="D17" s="3">
        <v>2</v>
      </c>
      <c r="E17" s="3"/>
      <c r="F17" s="3"/>
      <c r="G17" s="13"/>
      <c r="H17" s="3"/>
      <c r="I17" s="3"/>
      <c r="J17" s="3"/>
      <c r="K17" s="3"/>
      <c r="L17" s="3"/>
      <c r="M17" s="3"/>
      <c r="N17" s="3"/>
      <c r="O17" s="3"/>
      <c r="P17" s="3"/>
      <c r="Q17" s="4"/>
      <c r="R17" s="4"/>
      <c r="S17" s="4"/>
    </row>
    <row r="18" spans="1:19" x14ac:dyDescent="0.2">
      <c r="A18" s="1" t="s">
        <v>32</v>
      </c>
      <c r="B18" s="3">
        <v>43</v>
      </c>
      <c r="C18" s="3">
        <v>43</v>
      </c>
      <c r="D18" s="3">
        <v>0</v>
      </c>
      <c r="E18" s="3"/>
      <c r="F18" s="3"/>
      <c r="G18" s="3"/>
      <c r="H18" s="3"/>
      <c r="I18" s="3"/>
      <c r="J18" s="3"/>
      <c r="K18" s="3"/>
      <c r="L18" s="3"/>
      <c r="M18" s="3"/>
      <c r="N18" s="3"/>
      <c r="O18" s="3"/>
      <c r="P18" s="3"/>
      <c r="Q18" s="4"/>
      <c r="R18" s="4"/>
      <c r="S18" s="4"/>
    </row>
    <row r="19" spans="1:19" x14ac:dyDescent="0.2">
      <c r="A19" s="1" t="s">
        <v>27</v>
      </c>
      <c r="B19" s="3">
        <v>94</v>
      </c>
      <c r="C19" s="3">
        <v>94</v>
      </c>
      <c r="D19" s="3">
        <v>0</v>
      </c>
      <c r="E19" s="3"/>
      <c r="F19" s="3"/>
      <c r="G19" s="3"/>
      <c r="H19" s="3"/>
      <c r="I19" s="3"/>
      <c r="J19" s="3"/>
      <c r="K19" s="3"/>
    </row>
    <row r="20" spans="1:19" x14ac:dyDescent="0.2">
      <c r="A20" s="1" t="s">
        <v>36</v>
      </c>
      <c r="B20" s="3">
        <v>143</v>
      </c>
      <c r="C20" s="3">
        <v>109</v>
      </c>
      <c r="D20" s="3">
        <v>34</v>
      </c>
      <c r="E20" s="3"/>
      <c r="F20" s="3"/>
      <c r="G20" s="3"/>
      <c r="H20" s="3"/>
      <c r="I20" s="3"/>
      <c r="J20" s="3"/>
      <c r="K20" s="3"/>
    </row>
    <row r="21" spans="1:19" x14ac:dyDescent="0.2">
      <c r="A21" s="1" t="s">
        <v>63</v>
      </c>
      <c r="B21" s="3">
        <v>87</v>
      </c>
      <c r="C21" s="3">
        <v>87</v>
      </c>
      <c r="D21" s="3">
        <v>0</v>
      </c>
      <c r="E21" s="3"/>
      <c r="F21" s="3"/>
      <c r="G21" s="3"/>
      <c r="H21" s="3"/>
      <c r="I21" s="3"/>
      <c r="J21" s="3"/>
      <c r="K21" s="3"/>
    </row>
    <row r="22" spans="1:19" x14ac:dyDescent="0.2">
      <c r="A22" s="1" t="s">
        <v>31</v>
      </c>
      <c r="B22" s="3">
        <v>142</v>
      </c>
      <c r="C22" s="3">
        <v>105</v>
      </c>
      <c r="D22" s="3">
        <v>37</v>
      </c>
      <c r="E22" s="3"/>
      <c r="F22" s="3"/>
      <c r="G22" s="3"/>
      <c r="H22" s="3"/>
      <c r="I22" s="3"/>
      <c r="J22" s="3"/>
      <c r="K22" s="3"/>
    </row>
    <row r="23" spans="1:19" x14ac:dyDescent="0.2">
      <c r="A23" s="1" t="s">
        <v>39</v>
      </c>
      <c r="B23" s="3">
        <v>347</v>
      </c>
      <c r="C23" s="3">
        <v>33</v>
      </c>
      <c r="D23" s="3">
        <v>314</v>
      </c>
      <c r="E23" s="3"/>
      <c r="F23" s="3"/>
      <c r="G23" s="3"/>
      <c r="H23" s="3"/>
      <c r="I23" s="3"/>
      <c r="J23" s="3"/>
      <c r="K23" s="3"/>
    </row>
    <row r="24" spans="1:19" x14ac:dyDescent="0.2">
      <c r="A24" s="1" t="s">
        <v>38</v>
      </c>
      <c r="B24" s="3">
        <v>56</v>
      </c>
      <c r="C24" s="3">
        <v>56</v>
      </c>
      <c r="D24" s="3">
        <v>0</v>
      </c>
      <c r="E24" s="3"/>
      <c r="F24" s="3"/>
      <c r="G24" s="3"/>
      <c r="H24" s="3"/>
      <c r="I24" s="3"/>
      <c r="J24" s="3"/>
      <c r="K24" s="3"/>
    </row>
    <row r="25" spans="1:19" x14ac:dyDescent="0.2">
      <c r="A25" s="1" t="s">
        <v>64</v>
      </c>
      <c r="B25" s="3">
        <v>111</v>
      </c>
      <c r="C25" s="3">
        <v>101</v>
      </c>
      <c r="D25" s="3">
        <v>10</v>
      </c>
      <c r="E25" s="3"/>
      <c r="F25" s="3"/>
      <c r="G25" s="3"/>
      <c r="H25" s="3"/>
      <c r="I25" s="3"/>
      <c r="J25" s="3"/>
      <c r="K25" s="3"/>
    </row>
    <row r="26" spans="1:19" x14ac:dyDescent="0.2">
      <c r="B26" s="3"/>
      <c r="C26" s="3"/>
      <c r="D26" s="3"/>
      <c r="E26" s="3"/>
      <c r="F26" s="3"/>
      <c r="G26" s="3"/>
      <c r="H26" s="3"/>
      <c r="I26" s="3"/>
      <c r="J26" s="3"/>
      <c r="K26" s="3"/>
    </row>
    <row r="27" spans="1:19" x14ac:dyDescent="0.2">
      <c r="B27" s="3"/>
      <c r="C27" s="3"/>
      <c r="D27" s="3"/>
      <c r="E27" s="3"/>
      <c r="F27" s="3"/>
      <c r="G27" s="3"/>
      <c r="H27" s="3"/>
      <c r="I27" s="3"/>
      <c r="J27" s="3"/>
      <c r="K27" s="3"/>
    </row>
    <row r="28" spans="1:19" x14ac:dyDescent="0.2">
      <c r="A28" s="163" t="s">
        <v>23</v>
      </c>
      <c r="B28" s="163" t="s">
        <v>68</v>
      </c>
      <c r="C28" s="153" t="s">
        <v>67</v>
      </c>
      <c r="D28" s="153"/>
      <c r="E28" s="3"/>
      <c r="F28" s="3"/>
      <c r="G28" s="3"/>
      <c r="H28" s="3"/>
      <c r="I28" s="3"/>
      <c r="J28" s="3"/>
      <c r="K28" s="3"/>
    </row>
    <row r="29" spans="1:19" s="6" customFormat="1" x14ac:dyDescent="0.2">
      <c r="A29" s="163"/>
      <c r="B29" s="163"/>
      <c r="C29" s="6" t="s">
        <v>61</v>
      </c>
      <c r="D29" s="6" t="s">
        <v>66</v>
      </c>
    </row>
    <row r="30" spans="1:19" x14ac:dyDescent="0.2">
      <c r="A30" s="14" t="s">
        <v>65</v>
      </c>
      <c r="B30" s="3">
        <v>117</v>
      </c>
      <c r="C30" s="3">
        <v>117</v>
      </c>
      <c r="D30" s="3">
        <v>0</v>
      </c>
      <c r="E30" s="3"/>
      <c r="F30" s="3"/>
      <c r="G30" s="3"/>
      <c r="H30" s="3"/>
      <c r="I30" s="3"/>
      <c r="J30" s="3"/>
      <c r="K30" s="3"/>
    </row>
    <row r="31" spans="1:19" x14ac:dyDescent="0.2">
      <c r="A31" s="14" t="s">
        <v>52</v>
      </c>
      <c r="B31" s="3">
        <v>55</v>
      </c>
      <c r="C31" s="3">
        <v>54</v>
      </c>
      <c r="D31" s="3">
        <v>1</v>
      </c>
      <c r="E31" s="3"/>
      <c r="F31" s="3"/>
      <c r="G31" s="3"/>
      <c r="H31" s="3"/>
      <c r="I31" s="3"/>
      <c r="J31" s="3"/>
      <c r="K31" s="3"/>
    </row>
    <row r="32" spans="1:19" x14ac:dyDescent="0.2">
      <c r="A32" s="14" t="s">
        <v>53</v>
      </c>
      <c r="B32" s="3">
        <v>43</v>
      </c>
      <c r="C32" s="3">
        <v>43</v>
      </c>
      <c r="D32" s="3">
        <v>0</v>
      </c>
      <c r="E32" s="3"/>
      <c r="F32" s="3"/>
      <c r="G32" s="3"/>
      <c r="H32" s="3"/>
      <c r="I32" s="3"/>
      <c r="J32" s="3"/>
      <c r="K32" s="3"/>
      <c r="L32" s="3"/>
      <c r="M32" s="3"/>
      <c r="N32" s="4"/>
      <c r="O32" s="4"/>
      <c r="P32" s="4"/>
      <c r="Q32" s="4"/>
      <c r="R32" s="4"/>
      <c r="S32" s="4"/>
    </row>
    <row r="33" spans="1:19" x14ac:dyDescent="0.2">
      <c r="A33" s="14" t="s">
        <v>54</v>
      </c>
      <c r="B33" s="3">
        <v>98</v>
      </c>
      <c r="C33" s="3">
        <v>98</v>
      </c>
      <c r="D33" s="3">
        <v>0</v>
      </c>
      <c r="E33" s="3"/>
      <c r="F33" s="3"/>
      <c r="G33" s="3"/>
      <c r="H33" s="3"/>
      <c r="I33" s="3"/>
      <c r="J33" s="3"/>
      <c r="K33" s="3"/>
      <c r="L33" s="3"/>
      <c r="M33" s="3"/>
      <c r="N33" s="4"/>
      <c r="O33" s="4"/>
      <c r="P33" s="4"/>
      <c r="Q33" s="4"/>
      <c r="R33" s="4"/>
      <c r="S33" s="4"/>
    </row>
    <row r="34" spans="1:19" x14ac:dyDescent="0.2">
      <c r="A34" s="14" t="s">
        <v>55</v>
      </c>
      <c r="B34" s="3">
        <v>127</v>
      </c>
      <c r="C34" s="3">
        <v>108</v>
      </c>
      <c r="D34" s="3">
        <v>19</v>
      </c>
      <c r="E34" s="3"/>
      <c r="F34" s="3"/>
      <c r="G34" s="3"/>
      <c r="H34" s="3"/>
      <c r="I34" s="3"/>
      <c r="J34" s="3"/>
      <c r="K34" s="3"/>
      <c r="L34" s="3"/>
      <c r="M34" s="3"/>
      <c r="N34" s="4"/>
      <c r="O34" s="4"/>
      <c r="P34" s="4"/>
      <c r="Q34" s="4"/>
      <c r="R34" s="4"/>
      <c r="S34" s="4"/>
    </row>
    <row r="35" spans="1:19" x14ac:dyDescent="0.2">
      <c r="A35" s="14" t="s">
        <v>56</v>
      </c>
      <c r="B35" s="3">
        <v>94</v>
      </c>
      <c r="C35" s="3">
        <v>94</v>
      </c>
      <c r="D35" s="3">
        <v>0</v>
      </c>
      <c r="E35" s="3"/>
      <c r="F35" s="3"/>
      <c r="G35" s="3"/>
      <c r="H35" s="3"/>
      <c r="I35" s="3"/>
      <c r="J35" s="3"/>
      <c r="K35" s="3"/>
      <c r="L35" s="3"/>
      <c r="M35" s="3"/>
      <c r="N35" s="4"/>
      <c r="O35" s="4"/>
      <c r="P35" s="4"/>
      <c r="Q35" s="4"/>
      <c r="R35" s="4"/>
      <c r="S35" s="4"/>
    </row>
    <row r="36" spans="1:19" x14ac:dyDescent="0.2">
      <c r="A36" s="14" t="s">
        <v>57</v>
      </c>
      <c r="B36" s="3">
        <v>174</v>
      </c>
      <c r="C36" s="3">
        <v>105</v>
      </c>
      <c r="D36" s="3">
        <v>69</v>
      </c>
      <c r="E36" s="3"/>
      <c r="F36" s="3"/>
      <c r="G36" s="3"/>
      <c r="H36" s="3"/>
      <c r="I36" s="3"/>
      <c r="J36" s="3"/>
      <c r="K36" s="3"/>
      <c r="L36" s="3"/>
      <c r="M36" s="3"/>
      <c r="N36" s="4"/>
      <c r="O36" s="4"/>
      <c r="P36" s="4"/>
      <c r="Q36" s="4"/>
      <c r="R36" s="4"/>
      <c r="S36" s="4"/>
    </row>
    <row r="37" spans="1:19" x14ac:dyDescent="0.2">
      <c r="A37" s="14" t="s">
        <v>58</v>
      </c>
      <c r="B37" s="3">
        <v>421</v>
      </c>
      <c r="C37" s="3">
        <v>69</v>
      </c>
      <c r="D37" s="3">
        <v>352</v>
      </c>
      <c r="E37" s="3"/>
      <c r="F37" s="3"/>
      <c r="G37" s="3"/>
      <c r="H37" s="3"/>
      <c r="I37" s="3"/>
      <c r="J37" s="3"/>
      <c r="K37" s="3"/>
      <c r="L37" s="3"/>
      <c r="M37" s="3"/>
      <c r="N37" s="4"/>
      <c r="O37" s="4"/>
      <c r="P37" s="4"/>
      <c r="Q37" s="4"/>
      <c r="R37" s="4"/>
      <c r="S37" s="4"/>
    </row>
    <row r="38" spans="1:19" x14ac:dyDescent="0.2">
      <c r="A38" s="14" t="s">
        <v>59</v>
      </c>
      <c r="B38" s="3">
        <v>44</v>
      </c>
      <c r="C38" s="3">
        <v>43</v>
      </c>
      <c r="D38" s="3">
        <v>1</v>
      </c>
      <c r="E38" s="3"/>
      <c r="F38" s="3"/>
      <c r="G38" s="3"/>
      <c r="H38" s="3"/>
      <c r="I38" s="3"/>
      <c r="J38" s="3"/>
      <c r="K38" s="3"/>
      <c r="L38" s="3"/>
      <c r="M38" s="3"/>
      <c r="N38" s="4"/>
      <c r="O38" s="4"/>
      <c r="P38" s="4"/>
      <c r="Q38" s="4"/>
      <c r="R38" s="4"/>
      <c r="S38" s="4"/>
    </row>
    <row r="39" spans="1:19" x14ac:dyDescent="0.2">
      <c r="A39" s="14" t="s">
        <v>60</v>
      </c>
      <c r="B39" s="3">
        <v>103</v>
      </c>
      <c r="C39" s="3">
        <v>100</v>
      </c>
      <c r="D39" s="3">
        <v>3</v>
      </c>
      <c r="E39" s="3"/>
      <c r="F39" s="3"/>
      <c r="G39" s="3"/>
      <c r="H39" s="3"/>
      <c r="I39" s="3"/>
      <c r="J39" s="3"/>
      <c r="K39" s="3"/>
      <c r="L39" s="3"/>
      <c r="M39" s="3"/>
      <c r="N39" s="4"/>
      <c r="O39" s="4"/>
      <c r="P39" s="4"/>
      <c r="Q39" s="4"/>
      <c r="R39" s="4"/>
      <c r="S39" s="4"/>
    </row>
    <row r="40" spans="1:19" x14ac:dyDescent="0.2">
      <c r="B40" s="3"/>
      <c r="C40" s="3"/>
      <c r="D40" s="3"/>
      <c r="E40" s="3"/>
      <c r="F40" s="3"/>
      <c r="G40" s="3"/>
      <c r="H40" s="3"/>
      <c r="I40" s="3"/>
      <c r="J40" s="3"/>
      <c r="K40" s="3"/>
      <c r="L40" s="3"/>
      <c r="M40" s="3"/>
      <c r="N40" s="3"/>
      <c r="O40" s="3"/>
      <c r="P40" s="4"/>
      <c r="Q40" s="4"/>
      <c r="R40" s="4"/>
      <c r="S40" s="4"/>
    </row>
    <row r="41" spans="1:19" x14ac:dyDescent="0.2">
      <c r="B41" s="3"/>
      <c r="C41" s="3"/>
      <c r="D41" s="3"/>
      <c r="E41" s="3"/>
      <c r="F41" s="3"/>
      <c r="G41" s="3"/>
      <c r="H41" s="3"/>
      <c r="I41" s="3"/>
      <c r="J41" s="3"/>
      <c r="K41" s="3"/>
      <c r="L41" s="3"/>
      <c r="M41" s="3"/>
      <c r="N41" s="3"/>
      <c r="O41" s="3"/>
      <c r="P41" s="3"/>
      <c r="Q41" s="4"/>
      <c r="R41" s="4"/>
      <c r="S41" s="4"/>
    </row>
    <row r="42" spans="1:19" x14ac:dyDescent="0.2">
      <c r="B42" s="3"/>
      <c r="C42" s="3"/>
      <c r="D42" s="3"/>
      <c r="E42" s="3"/>
      <c r="F42" s="3"/>
      <c r="G42" s="3"/>
      <c r="H42" s="3"/>
      <c r="I42" s="3"/>
      <c r="J42" s="3"/>
      <c r="K42" s="3"/>
      <c r="L42" s="3"/>
      <c r="M42" s="3"/>
      <c r="N42" s="3"/>
      <c r="O42" s="3"/>
      <c r="P42" s="3"/>
      <c r="Q42" s="4"/>
      <c r="R42" s="4"/>
      <c r="S42" s="4"/>
    </row>
    <row r="43" spans="1:19" x14ac:dyDescent="0.2">
      <c r="B43" s="3"/>
      <c r="C43" s="3"/>
      <c r="D43" s="3"/>
      <c r="E43" s="3"/>
      <c r="F43" s="3"/>
      <c r="G43" s="3"/>
      <c r="H43" s="3"/>
      <c r="I43" s="3"/>
      <c r="J43" s="3"/>
      <c r="K43" s="3"/>
      <c r="L43" s="3"/>
      <c r="M43" s="3"/>
      <c r="N43" s="4"/>
      <c r="O43" s="4"/>
      <c r="P43" s="4"/>
      <c r="Q43" s="4"/>
      <c r="R43" s="4"/>
      <c r="S43" s="4"/>
    </row>
    <row r="44" spans="1:19" x14ac:dyDescent="0.2">
      <c r="B44" s="3"/>
      <c r="C44" s="3"/>
      <c r="D44" s="3"/>
      <c r="E44" s="3"/>
      <c r="F44" s="3"/>
      <c r="G44" s="3"/>
      <c r="H44" s="3"/>
      <c r="I44" s="3"/>
      <c r="J44" s="3"/>
      <c r="K44" s="3"/>
      <c r="L44" s="3"/>
      <c r="M44" s="3"/>
      <c r="N44" s="4"/>
      <c r="O44" s="4"/>
      <c r="P44" s="4"/>
      <c r="Q44" s="4"/>
      <c r="R44" s="4"/>
      <c r="S44" s="4"/>
    </row>
    <row r="45" spans="1:19" x14ac:dyDescent="0.2">
      <c r="B45" s="3"/>
      <c r="C45" s="3"/>
      <c r="D45" s="3"/>
      <c r="E45" s="3"/>
      <c r="F45" s="3"/>
      <c r="G45" s="3"/>
      <c r="H45" s="3"/>
      <c r="I45" s="3"/>
      <c r="J45" s="3"/>
      <c r="K45" s="3"/>
      <c r="L45" s="3"/>
      <c r="M45" s="3"/>
      <c r="N45" s="4"/>
      <c r="O45" s="4"/>
      <c r="P45" s="4"/>
      <c r="Q45" s="4"/>
      <c r="R45" s="4"/>
      <c r="S45" s="4"/>
    </row>
    <row r="46" spans="1:19" x14ac:dyDescent="0.2">
      <c r="B46" s="3"/>
      <c r="C46" s="3"/>
      <c r="D46" s="3"/>
      <c r="E46" s="3"/>
      <c r="F46" s="3"/>
      <c r="G46" s="3"/>
      <c r="H46" s="3"/>
      <c r="I46" s="3"/>
      <c r="J46" s="3"/>
      <c r="K46" s="3"/>
      <c r="L46" s="10"/>
      <c r="M46" s="10"/>
    </row>
    <row r="47" spans="1:19" x14ac:dyDescent="0.2">
      <c r="B47" s="3"/>
      <c r="C47" s="3"/>
      <c r="D47" s="3"/>
      <c r="E47" s="3"/>
      <c r="F47" s="3"/>
      <c r="G47" s="3"/>
      <c r="H47" s="3"/>
      <c r="I47" s="3"/>
      <c r="J47" s="3"/>
      <c r="K47" s="3"/>
    </row>
    <row r="48" spans="1:19" x14ac:dyDescent="0.2">
      <c r="B48" s="3"/>
      <c r="C48" s="3"/>
      <c r="D48" s="3"/>
      <c r="E48" s="3"/>
      <c r="F48" s="3"/>
      <c r="G48" s="3"/>
      <c r="H48" s="3"/>
      <c r="I48" s="3"/>
      <c r="J48" s="3"/>
      <c r="K48" s="3"/>
    </row>
    <row r="49" spans="2:11" x14ac:dyDescent="0.2">
      <c r="B49" s="3"/>
      <c r="C49" s="3"/>
      <c r="D49" s="3"/>
      <c r="E49" s="3"/>
      <c r="F49" s="3"/>
      <c r="G49" s="3"/>
      <c r="H49" s="3"/>
      <c r="I49" s="3"/>
      <c r="J49" s="3"/>
      <c r="K49" s="3"/>
    </row>
    <row r="50" spans="2:11" x14ac:dyDescent="0.2">
      <c r="B50" s="3"/>
      <c r="C50" s="3"/>
      <c r="D50" s="3"/>
      <c r="E50" s="3"/>
      <c r="F50" s="3"/>
      <c r="G50" s="3"/>
      <c r="H50" s="3"/>
      <c r="I50" s="3"/>
      <c r="J50" s="3"/>
      <c r="K50" s="3"/>
    </row>
    <row r="51" spans="2:11" x14ac:dyDescent="0.2">
      <c r="B51" s="3"/>
      <c r="C51" s="3"/>
      <c r="D51" s="3"/>
      <c r="E51" s="3"/>
      <c r="F51" s="3"/>
      <c r="G51" s="3"/>
      <c r="H51" s="3"/>
      <c r="I51" s="3"/>
      <c r="J51" s="3"/>
      <c r="K51" s="3"/>
    </row>
    <row r="52" spans="2:11" x14ac:dyDescent="0.2">
      <c r="B52" s="3"/>
      <c r="C52" s="3"/>
      <c r="D52" s="3"/>
      <c r="E52" s="3"/>
      <c r="F52" s="3"/>
      <c r="G52" s="3"/>
      <c r="H52" s="3"/>
      <c r="I52" s="3"/>
      <c r="J52" s="3"/>
      <c r="K52" s="3"/>
    </row>
    <row r="53" spans="2:11" x14ac:dyDescent="0.2">
      <c r="B53" s="3"/>
      <c r="C53" s="3"/>
      <c r="D53" s="3"/>
      <c r="E53" s="3"/>
      <c r="F53" s="3"/>
      <c r="G53" s="3"/>
      <c r="H53" s="3"/>
      <c r="I53" s="3"/>
      <c r="J53" s="3"/>
      <c r="K53" s="3"/>
    </row>
    <row r="54" spans="2:11" x14ac:dyDescent="0.2">
      <c r="B54" s="3"/>
      <c r="C54" s="3"/>
      <c r="D54" s="3"/>
      <c r="E54" s="3"/>
      <c r="F54" s="3"/>
      <c r="G54" s="3"/>
      <c r="H54" s="3"/>
      <c r="I54" s="3"/>
      <c r="J54" s="3"/>
      <c r="K54" s="3"/>
    </row>
    <row r="55" spans="2:11" x14ac:dyDescent="0.2">
      <c r="B55" s="3"/>
      <c r="C55" s="3"/>
      <c r="D55" s="3"/>
      <c r="E55" s="3"/>
      <c r="F55" s="3"/>
      <c r="G55" s="3"/>
      <c r="H55" s="3"/>
      <c r="I55" s="3"/>
      <c r="J55" s="3"/>
      <c r="K55" s="3"/>
    </row>
    <row r="56" spans="2:11" x14ac:dyDescent="0.2">
      <c r="B56" s="3"/>
      <c r="C56" s="3"/>
      <c r="D56" s="3"/>
      <c r="E56" s="3"/>
      <c r="F56" s="3"/>
      <c r="G56" s="3"/>
      <c r="H56" s="3"/>
      <c r="I56" s="3"/>
      <c r="J56" s="3"/>
      <c r="K56" s="3"/>
    </row>
  </sheetData>
  <mergeCells count="9">
    <mergeCell ref="A1:A2"/>
    <mergeCell ref="B1:B2"/>
    <mergeCell ref="C1:D1"/>
    <mergeCell ref="C28:D28"/>
    <mergeCell ref="A28:A29"/>
    <mergeCell ref="B28:B29"/>
    <mergeCell ref="A14:A15"/>
    <mergeCell ref="B14:B15"/>
    <mergeCell ref="C14:D14"/>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
  <sheetViews>
    <sheetView workbookViewId="0">
      <selection activeCell="G14" sqref="G14"/>
    </sheetView>
  </sheetViews>
  <sheetFormatPr defaultRowHeight="14.25" x14ac:dyDescent="0.2"/>
  <cols>
    <col min="1" max="1" width="29.125" bestFit="1" customWidth="1"/>
    <col min="2" max="6" width="8.125" bestFit="1" customWidth="1"/>
    <col min="7" max="7" width="7.125" bestFit="1" customWidth="1"/>
  </cols>
  <sheetData>
    <row r="1" spans="1:7" x14ac:dyDescent="0.2">
      <c r="A1" s="152" t="s">
        <v>485</v>
      </c>
      <c r="B1" s="152" t="s">
        <v>480</v>
      </c>
      <c r="C1" s="152"/>
      <c r="D1" s="152"/>
      <c r="E1" s="152"/>
      <c r="F1" s="152"/>
      <c r="G1" s="152"/>
    </row>
    <row r="2" spans="1:7" x14ac:dyDescent="0.2">
      <c r="A2" s="152"/>
      <c r="B2" s="116" t="s">
        <v>481</v>
      </c>
      <c r="C2" s="116" t="s">
        <v>482</v>
      </c>
      <c r="D2" s="116" t="s">
        <v>0</v>
      </c>
      <c r="E2" s="116" t="s">
        <v>483</v>
      </c>
      <c r="F2" s="116" t="s">
        <v>484</v>
      </c>
      <c r="G2" s="116" t="s">
        <v>405</v>
      </c>
    </row>
    <row r="3" spans="1:7" x14ac:dyDescent="0.2">
      <c r="A3" s="117" t="s">
        <v>4</v>
      </c>
      <c r="B3" s="77">
        <v>-17.713000000000001</v>
      </c>
      <c r="C3" s="77">
        <v>-6.1890000000000001</v>
      </c>
      <c r="D3" s="77">
        <v>-5.806</v>
      </c>
      <c r="E3" s="77">
        <v>-6.0519999999999996</v>
      </c>
      <c r="F3" s="77">
        <v>-5.5439999999999996</v>
      </c>
      <c r="G3" s="77">
        <v>-4.0309999999999997</v>
      </c>
    </row>
    <row r="4" spans="1:7" x14ac:dyDescent="0.2">
      <c r="A4" s="117" t="s">
        <v>455</v>
      </c>
      <c r="B4" s="77">
        <v>-20.684000000000001</v>
      </c>
      <c r="C4" s="77">
        <v>-7.0439999999999996</v>
      </c>
      <c r="D4" s="77">
        <v>-6.42</v>
      </c>
      <c r="E4" s="77">
        <v>-6.4530000000000003</v>
      </c>
      <c r="F4" s="77">
        <v>-5.8460000000000001</v>
      </c>
      <c r="G4" s="77">
        <v>-2.0409999999999999</v>
      </c>
    </row>
    <row r="5" spans="1:7" x14ac:dyDescent="0.2">
      <c r="A5" s="117" t="s">
        <v>456</v>
      </c>
      <c r="B5" s="77">
        <v>-19.356000000000002</v>
      </c>
      <c r="C5" s="77">
        <v>-10.419</v>
      </c>
      <c r="D5" s="77">
        <v>-10.138</v>
      </c>
      <c r="E5" s="77">
        <v>-9.9309999999999992</v>
      </c>
      <c r="F5" s="77">
        <v>-9.6479999999999997</v>
      </c>
      <c r="G5" s="77">
        <v>-2.88</v>
      </c>
    </row>
    <row r="6" spans="1:7" x14ac:dyDescent="0.2">
      <c r="A6" s="117" t="s">
        <v>463</v>
      </c>
      <c r="B6" s="77">
        <v>-25.382000000000001</v>
      </c>
      <c r="C6" s="77">
        <v>-8.5489999999999995</v>
      </c>
      <c r="D6" s="77">
        <v>-7.8490000000000002</v>
      </c>
      <c r="E6" s="77">
        <v>-8.2070000000000007</v>
      </c>
      <c r="F6" s="77">
        <v>-7.468</v>
      </c>
      <c r="G6" s="77">
        <v>-3.097</v>
      </c>
    </row>
    <row r="7" spans="1:7" x14ac:dyDescent="0.2">
      <c r="A7" s="117" t="s">
        <v>313</v>
      </c>
      <c r="B7" s="77">
        <v>-18.289000000000001</v>
      </c>
      <c r="C7" s="77">
        <v>-7.2030000000000003</v>
      </c>
      <c r="D7" s="77">
        <v>-6.6790000000000003</v>
      </c>
      <c r="E7" s="77">
        <v>-6.83</v>
      </c>
      <c r="F7" s="77">
        <v>-6.3120000000000003</v>
      </c>
      <c r="G7" s="77">
        <v>-3.081</v>
      </c>
    </row>
    <row r="8" spans="1:7" x14ac:dyDescent="0.2">
      <c r="A8" s="117" t="s">
        <v>256</v>
      </c>
      <c r="B8" s="77">
        <v>-19.207999999999998</v>
      </c>
      <c r="C8" s="77">
        <v>-14.403</v>
      </c>
      <c r="D8" s="77">
        <v>-13.898999999999999</v>
      </c>
      <c r="E8" s="77">
        <v>-13.811999999999999</v>
      </c>
      <c r="F8" s="77">
        <v>-13.282999999999999</v>
      </c>
      <c r="G8" s="77">
        <v>-4.6820000000000004</v>
      </c>
    </row>
    <row r="9" spans="1:7" x14ac:dyDescent="0.2">
      <c r="A9" s="117" t="s">
        <v>401</v>
      </c>
      <c r="B9" s="77">
        <v>-28.847000000000001</v>
      </c>
      <c r="C9" s="77">
        <v>-9.7780000000000005</v>
      </c>
      <c r="D9" s="77">
        <v>-9.4160000000000004</v>
      </c>
      <c r="E9" s="77">
        <v>-9.5120000000000005</v>
      </c>
      <c r="F9" s="77">
        <v>-9.1129999999999995</v>
      </c>
      <c r="G9" s="77">
        <v>-5.1859999999999999</v>
      </c>
    </row>
    <row r="10" spans="1:7" x14ac:dyDescent="0.2">
      <c r="A10" s="117" t="s">
        <v>411</v>
      </c>
      <c r="B10" s="77"/>
      <c r="C10" s="77"/>
      <c r="D10" s="77"/>
      <c r="E10" s="77"/>
      <c r="F10" s="77"/>
      <c r="G10" s="77"/>
    </row>
  </sheetData>
  <mergeCells count="2">
    <mergeCell ref="A1:A2"/>
    <mergeCell ref="B1:G1"/>
  </mergeCells>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S47"/>
  <sheetViews>
    <sheetView workbookViewId="0">
      <selection activeCell="A22" sqref="A22:D30"/>
    </sheetView>
  </sheetViews>
  <sheetFormatPr defaultRowHeight="14.25" x14ac:dyDescent="0.2"/>
  <cols>
    <col min="1" max="1" width="13" style="1" bestFit="1" customWidth="1"/>
  </cols>
  <sheetData>
    <row r="1" spans="1:19" x14ac:dyDescent="0.2">
      <c r="A1" s="163" t="s">
        <v>23</v>
      </c>
      <c r="B1" s="163" t="s">
        <v>68</v>
      </c>
      <c r="C1" s="153" t="s">
        <v>67</v>
      </c>
      <c r="D1" s="153"/>
    </row>
    <row r="2" spans="1:19" s="1" customFormat="1" x14ac:dyDescent="0.2">
      <c r="A2" s="163"/>
      <c r="B2" s="163"/>
      <c r="C2" s="6" t="s">
        <v>61</v>
      </c>
      <c r="D2" s="6" t="s">
        <v>66</v>
      </c>
    </row>
    <row r="3" spans="1:19" x14ac:dyDescent="0.2">
      <c r="A3" s="1" t="s">
        <v>70</v>
      </c>
      <c r="B3" s="3">
        <v>119</v>
      </c>
      <c r="C3" s="3">
        <v>115</v>
      </c>
      <c r="D3" s="3">
        <v>4</v>
      </c>
      <c r="E3" s="10"/>
      <c r="F3" s="10"/>
      <c r="G3" s="10"/>
      <c r="H3" s="10"/>
      <c r="I3" s="10"/>
      <c r="J3" s="10"/>
      <c r="K3" s="10"/>
      <c r="L3" s="10"/>
      <c r="M3" s="10"/>
      <c r="N3" s="10"/>
      <c r="O3" s="10"/>
      <c r="P3" s="10"/>
    </row>
    <row r="4" spans="1:19" x14ac:dyDescent="0.2">
      <c r="A4" s="1" t="s">
        <v>52</v>
      </c>
      <c r="B4" s="3">
        <v>32</v>
      </c>
      <c r="C4" s="3">
        <v>30</v>
      </c>
      <c r="D4" s="3">
        <v>2</v>
      </c>
      <c r="E4" s="10"/>
      <c r="F4" s="10"/>
      <c r="G4" s="10"/>
      <c r="H4" s="10"/>
      <c r="I4" s="10"/>
      <c r="J4" s="10"/>
      <c r="K4" s="10"/>
      <c r="L4" s="10"/>
      <c r="M4" s="10"/>
      <c r="N4" s="10"/>
      <c r="O4" s="10"/>
      <c r="P4" s="10"/>
    </row>
    <row r="5" spans="1:19" x14ac:dyDescent="0.2">
      <c r="A5" s="1" t="s">
        <v>53</v>
      </c>
      <c r="B5" s="3">
        <v>40</v>
      </c>
      <c r="C5" s="3">
        <v>40</v>
      </c>
      <c r="D5" s="3">
        <v>0</v>
      </c>
      <c r="E5" s="10"/>
      <c r="F5" s="10"/>
      <c r="G5" s="10"/>
      <c r="H5" s="10"/>
      <c r="I5" s="10"/>
      <c r="J5" s="10"/>
      <c r="K5" s="10"/>
      <c r="L5" s="10"/>
      <c r="M5" s="10"/>
      <c r="N5" s="10"/>
      <c r="O5" s="10"/>
      <c r="P5" s="10"/>
    </row>
    <row r="6" spans="1:19" x14ac:dyDescent="0.2">
      <c r="A6" s="1" t="s">
        <v>54</v>
      </c>
      <c r="B6" s="3">
        <v>86</v>
      </c>
      <c r="C6" s="3">
        <v>86</v>
      </c>
      <c r="D6" s="3">
        <v>0</v>
      </c>
      <c r="E6" s="10"/>
      <c r="F6" s="10"/>
      <c r="G6" s="10"/>
      <c r="H6" s="10"/>
      <c r="I6" s="10"/>
      <c r="J6" s="10"/>
      <c r="K6" s="10"/>
      <c r="L6" s="10"/>
      <c r="M6" s="10"/>
      <c r="N6" s="10"/>
      <c r="O6" s="10"/>
      <c r="P6" s="10"/>
    </row>
    <row r="7" spans="1:19" x14ac:dyDescent="0.2">
      <c r="A7" s="1" t="s">
        <v>55</v>
      </c>
      <c r="B7" s="3">
        <v>145</v>
      </c>
      <c r="C7" s="3">
        <v>111</v>
      </c>
      <c r="D7" s="3">
        <v>34</v>
      </c>
      <c r="E7" s="10"/>
      <c r="F7" s="10"/>
      <c r="G7" s="10"/>
      <c r="H7" s="10"/>
      <c r="I7" s="10"/>
      <c r="J7" s="10"/>
      <c r="K7" s="10"/>
      <c r="L7" s="10"/>
      <c r="M7" s="10"/>
      <c r="N7" s="10"/>
      <c r="O7" s="10"/>
      <c r="P7" s="10"/>
    </row>
    <row r="8" spans="1:19" x14ac:dyDescent="0.2">
      <c r="A8" s="1" t="s">
        <v>56</v>
      </c>
      <c r="B8" s="3">
        <v>75</v>
      </c>
      <c r="C8" s="3">
        <v>75</v>
      </c>
      <c r="D8" s="3">
        <v>0</v>
      </c>
      <c r="E8" s="10"/>
      <c r="F8" s="10"/>
      <c r="G8" s="10"/>
      <c r="H8" s="10"/>
      <c r="I8" s="10"/>
      <c r="J8" s="10"/>
      <c r="K8" s="10"/>
      <c r="L8" s="10"/>
      <c r="M8" s="10"/>
      <c r="N8" s="10"/>
      <c r="O8" s="10"/>
      <c r="P8" s="10"/>
    </row>
    <row r="9" spans="1:19" x14ac:dyDescent="0.2">
      <c r="A9" s="1" t="s">
        <v>57</v>
      </c>
      <c r="B9" s="3">
        <v>123</v>
      </c>
      <c r="C9" s="3">
        <v>102</v>
      </c>
      <c r="D9" s="3">
        <v>21</v>
      </c>
      <c r="E9" s="10"/>
      <c r="F9" s="10"/>
      <c r="G9" s="10"/>
      <c r="H9" s="10"/>
      <c r="I9" s="10"/>
      <c r="J9" s="10"/>
      <c r="K9" s="10"/>
      <c r="L9" s="10"/>
      <c r="M9" s="10"/>
      <c r="N9" s="10"/>
      <c r="O9" s="10"/>
      <c r="P9" s="10"/>
    </row>
    <row r="10" spans="1:19" x14ac:dyDescent="0.2">
      <c r="B10" s="10"/>
      <c r="C10" s="10"/>
      <c r="D10" s="10"/>
      <c r="E10" s="10"/>
      <c r="F10" s="10"/>
      <c r="G10" s="10"/>
      <c r="H10" s="10"/>
      <c r="I10" s="10"/>
      <c r="J10" s="10"/>
      <c r="K10" s="10"/>
      <c r="L10" s="10"/>
      <c r="M10" s="10"/>
      <c r="N10" s="10"/>
      <c r="O10" s="10"/>
      <c r="P10" s="10"/>
    </row>
    <row r="11" spans="1:19" x14ac:dyDescent="0.2">
      <c r="A11" s="163" t="s">
        <v>23</v>
      </c>
      <c r="B11" s="163" t="s">
        <v>68</v>
      </c>
      <c r="C11" s="153" t="s">
        <v>67</v>
      </c>
      <c r="D11" s="153"/>
    </row>
    <row r="12" spans="1:19" s="12" customFormat="1" ht="15" x14ac:dyDescent="0.25">
      <c r="A12" s="163"/>
      <c r="B12" s="163"/>
      <c r="C12" s="6" t="s">
        <v>61</v>
      </c>
      <c r="D12" s="6" t="s">
        <v>66</v>
      </c>
      <c r="E12" s="13"/>
      <c r="F12" s="13"/>
      <c r="G12" s="13"/>
      <c r="H12" s="13"/>
      <c r="I12" s="13"/>
      <c r="J12" s="13"/>
      <c r="K12" s="13"/>
      <c r="L12" s="13"/>
      <c r="M12" s="11"/>
      <c r="N12" s="11"/>
      <c r="O12" s="11"/>
      <c r="P12" s="11"/>
    </row>
    <row r="13" spans="1:19" x14ac:dyDescent="0.2">
      <c r="A13" s="1" t="s">
        <v>69</v>
      </c>
      <c r="B13" s="3">
        <v>118</v>
      </c>
      <c r="C13" s="3">
        <v>115</v>
      </c>
      <c r="D13" s="3">
        <v>3</v>
      </c>
      <c r="E13" s="3"/>
      <c r="F13" s="3"/>
      <c r="G13" s="3"/>
      <c r="H13" s="3"/>
      <c r="I13" s="3"/>
      <c r="J13" s="3"/>
      <c r="K13" s="3"/>
      <c r="L13" s="3"/>
      <c r="M13" s="3"/>
      <c r="N13" s="3"/>
      <c r="O13" s="3"/>
      <c r="P13" s="3"/>
      <c r="Q13" s="4"/>
      <c r="R13" s="4"/>
      <c r="S13" s="4"/>
    </row>
    <row r="14" spans="1:19" ht="15" x14ac:dyDescent="0.25">
      <c r="A14" s="1" t="s">
        <v>62</v>
      </c>
      <c r="B14" s="3">
        <v>58</v>
      </c>
      <c r="C14" s="3">
        <v>56</v>
      </c>
      <c r="D14" s="3">
        <v>2</v>
      </c>
      <c r="E14" s="3"/>
      <c r="F14" s="3"/>
      <c r="G14" s="13"/>
      <c r="H14" s="3"/>
      <c r="I14" s="3"/>
      <c r="J14" s="3"/>
      <c r="K14" s="3"/>
      <c r="L14" s="3"/>
      <c r="M14" s="3"/>
      <c r="N14" s="3"/>
      <c r="O14" s="3"/>
      <c r="P14" s="3"/>
      <c r="Q14" s="4"/>
      <c r="R14" s="4"/>
      <c r="S14" s="4"/>
    </row>
    <row r="15" spans="1:19" x14ac:dyDescent="0.2">
      <c r="A15" s="1" t="s">
        <v>32</v>
      </c>
      <c r="B15" s="3">
        <v>43</v>
      </c>
      <c r="C15" s="3">
        <v>43</v>
      </c>
      <c r="D15" s="3">
        <v>0</v>
      </c>
      <c r="E15" s="3"/>
      <c r="F15" s="3"/>
      <c r="G15" s="3"/>
      <c r="H15" s="3"/>
      <c r="I15" s="3"/>
      <c r="J15" s="3"/>
      <c r="K15" s="3"/>
      <c r="L15" s="3"/>
      <c r="M15" s="3"/>
      <c r="N15" s="3"/>
      <c r="O15" s="3"/>
      <c r="P15" s="3"/>
      <c r="Q15" s="4"/>
      <c r="R15" s="4"/>
      <c r="S15" s="4"/>
    </row>
    <row r="16" spans="1:19" x14ac:dyDescent="0.2">
      <c r="A16" s="1" t="s">
        <v>27</v>
      </c>
      <c r="B16" s="3">
        <v>94</v>
      </c>
      <c r="C16" s="3">
        <v>94</v>
      </c>
      <c r="D16" s="3">
        <v>0</v>
      </c>
      <c r="E16" s="3"/>
      <c r="F16" s="3"/>
      <c r="G16" s="3"/>
      <c r="H16" s="3"/>
      <c r="I16" s="3"/>
      <c r="J16" s="3"/>
      <c r="K16" s="3"/>
    </row>
    <row r="17" spans="1:19" x14ac:dyDescent="0.2">
      <c r="A17" s="1" t="s">
        <v>36</v>
      </c>
      <c r="B17" s="3">
        <v>143</v>
      </c>
      <c r="C17" s="3">
        <v>109</v>
      </c>
      <c r="D17" s="3">
        <v>34</v>
      </c>
      <c r="E17" s="3"/>
      <c r="F17" s="3"/>
      <c r="G17" s="3"/>
      <c r="H17" s="3"/>
      <c r="I17" s="3"/>
      <c r="J17" s="3"/>
      <c r="K17" s="3"/>
    </row>
    <row r="18" spans="1:19" x14ac:dyDescent="0.2">
      <c r="A18" s="1" t="s">
        <v>63</v>
      </c>
      <c r="B18" s="3">
        <v>87</v>
      </c>
      <c r="C18" s="3">
        <v>87</v>
      </c>
      <c r="D18" s="3">
        <v>0</v>
      </c>
      <c r="E18" s="3"/>
      <c r="F18" s="3"/>
      <c r="G18" s="3"/>
      <c r="H18" s="3"/>
      <c r="I18" s="3"/>
      <c r="J18" s="3"/>
      <c r="K18" s="3"/>
    </row>
    <row r="19" spans="1:19" x14ac:dyDescent="0.2">
      <c r="A19" s="1" t="s">
        <v>31</v>
      </c>
      <c r="B19" s="3">
        <v>142</v>
      </c>
      <c r="C19" s="3">
        <v>105</v>
      </c>
      <c r="D19" s="3">
        <v>37</v>
      </c>
      <c r="E19" s="3"/>
      <c r="F19" s="3"/>
      <c r="G19" s="3"/>
      <c r="H19" s="3"/>
      <c r="I19" s="3"/>
      <c r="J19" s="3"/>
      <c r="K19" s="3"/>
    </row>
    <row r="20" spans="1:19" x14ac:dyDescent="0.2">
      <c r="B20" s="3"/>
      <c r="C20" s="3"/>
      <c r="D20" s="3"/>
      <c r="E20" s="3"/>
      <c r="F20" s="3"/>
      <c r="G20" s="3"/>
      <c r="H20" s="3"/>
      <c r="I20" s="3"/>
      <c r="J20" s="3"/>
      <c r="K20" s="3"/>
    </row>
    <row r="21" spans="1:19" x14ac:dyDescent="0.2">
      <c r="B21" s="3"/>
      <c r="C21" s="3"/>
      <c r="D21" s="3"/>
      <c r="E21" s="3"/>
      <c r="F21" s="3"/>
      <c r="G21" s="3"/>
      <c r="H21" s="3"/>
      <c r="I21" s="3"/>
      <c r="J21" s="3"/>
      <c r="K21" s="3"/>
    </row>
    <row r="22" spans="1:19" x14ac:dyDescent="0.2">
      <c r="A22" s="163" t="s">
        <v>23</v>
      </c>
      <c r="B22" s="163" t="s">
        <v>68</v>
      </c>
      <c r="C22" s="153" t="s">
        <v>67</v>
      </c>
      <c r="D22" s="153"/>
      <c r="E22" s="3"/>
      <c r="F22" s="3"/>
      <c r="G22" s="3"/>
      <c r="H22" s="3"/>
      <c r="I22" s="3"/>
      <c r="J22" s="3"/>
      <c r="K22" s="3"/>
    </row>
    <row r="23" spans="1:19" s="6" customFormat="1" x14ac:dyDescent="0.2">
      <c r="A23" s="163"/>
      <c r="B23" s="163"/>
      <c r="C23" s="6" t="s">
        <v>61</v>
      </c>
      <c r="D23" s="6" t="s">
        <v>66</v>
      </c>
    </row>
    <row r="24" spans="1:19" x14ac:dyDescent="0.2">
      <c r="A24" s="14" t="s">
        <v>65</v>
      </c>
      <c r="B24" s="3">
        <v>117</v>
      </c>
      <c r="C24" s="3">
        <v>117</v>
      </c>
      <c r="D24" s="3">
        <v>0</v>
      </c>
      <c r="E24" s="3"/>
      <c r="F24" s="3"/>
      <c r="G24" s="3"/>
      <c r="H24" s="3"/>
      <c r="I24" s="3"/>
      <c r="J24" s="3"/>
      <c r="K24" s="3"/>
    </row>
    <row r="25" spans="1:19" x14ac:dyDescent="0.2">
      <c r="A25" s="14" t="s">
        <v>52</v>
      </c>
      <c r="B25" s="3">
        <v>55</v>
      </c>
      <c r="C25" s="3">
        <v>54</v>
      </c>
      <c r="D25" s="3">
        <v>1</v>
      </c>
      <c r="E25" s="3"/>
      <c r="F25" s="3"/>
      <c r="G25" s="3"/>
      <c r="H25" s="3"/>
      <c r="I25" s="3"/>
      <c r="J25" s="3"/>
      <c r="K25" s="3"/>
    </row>
    <row r="26" spans="1:19" x14ac:dyDescent="0.2">
      <c r="A26" s="14" t="s">
        <v>53</v>
      </c>
      <c r="B26" s="3">
        <v>43</v>
      </c>
      <c r="C26" s="3">
        <v>43</v>
      </c>
      <c r="D26" s="3">
        <v>0</v>
      </c>
      <c r="E26" s="3"/>
      <c r="F26" s="3"/>
      <c r="G26" s="3"/>
      <c r="H26" s="3"/>
      <c r="I26" s="3"/>
      <c r="J26" s="3"/>
      <c r="K26" s="3"/>
      <c r="L26" s="3"/>
      <c r="M26" s="3"/>
      <c r="N26" s="4"/>
      <c r="O26" s="4"/>
      <c r="P26" s="4"/>
      <c r="Q26" s="4"/>
      <c r="R26" s="4"/>
      <c r="S26" s="4"/>
    </row>
    <row r="27" spans="1:19" x14ac:dyDescent="0.2">
      <c r="A27" s="14" t="s">
        <v>54</v>
      </c>
      <c r="B27" s="3">
        <v>98</v>
      </c>
      <c r="C27" s="3">
        <v>98</v>
      </c>
      <c r="D27" s="3">
        <v>0</v>
      </c>
      <c r="E27" s="3"/>
      <c r="F27" s="3"/>
      <c r="G27" s="3"/>
      <c r="H27" s="3"/>
      <c r="I27" s="3"/>
      <c r="J27" s="3"/>
      <c r="K27" s="3"/>
      <c r="L27" s="3"/>
      <c r="M27" s="3"/>
      <c r="N27" s="4"/>
      <c r="O27" s="4"/>
      <c r="P27" s="4"/>
      <c r="Q27" s="4"/>
      <c r="R27" s="4"/>
      <c r="S27" s="4"/>
    </row>
    <row r="28" spans="1:19" x14ac:dyDescent="0.2">
      <c r="A28" s="14" t="s">
        <v>55</v>
      </c>
      <c r="B28" s="3">
        <v>127</v>
      </c>
      <c r="C28" s="3">
        <v>108</v>
      </c>
      <c r="D28" s="3">
        <v>19</v>
      </c>
      <c r="E28" s="3"/>
      <c r="F28" s="3"/>
      <c r="G28" s="3"/>
      <c r="H28" s="3"/>
      <c r="I28" s="3"/>
      <c r="J28" s="3"/>
      <c r="K28" s="3"/>
      <c r="L28" s="3"/>
      <c r="M28" s="3"/>
      <c r="N28" s="4"/>
      <c r="O28" s="4"/>
      <c r="P28" s="4"/>
      <c r="Q28" s="4"/>
      <c r="R28" s="4"/>
      <c r="S28" s="4"/>
    </row>
    <row r="29" spans="1:19" x14ac:dyDescent="0.2">
      <c r="A29" s="14" t="s">
        <v>56</v>
      </c>
      <c r="B29" s="3">
        <v>94</v>
      </c>
      <c r="C29" s="3">
        <v>94</v>
      </c>
      <c r="D29" s="3">
        <v>0</v>
      </c>
      <c r="E29" s="3"/>
      <c r="F29" s="3"/>
      <c r="G29" s="3"/>
      <c r="H29" s="3"/>
      <c r="I29" s="3"/>
      <c r="J29" s="3"/>
      <c r="K29" s="3"/>
      <c r="L29" s="3"/>
      <c r="M29" s="3"/>
      <c r="N29" s="4"/>
      <c r="O29" s="4"/>
      <c r="P29" s="4"/>
      <c r="Q29" s="4"/>
      <c r="R29" s="4"/>
      <c r="S29" s="4"/>
    </row>
    <row r="30" spans="1:19" x14ac:dyDescent="0.2">
      <c r="A30" s="14" t="s">
        <v>57</v>
      </c>
      <c r="B30" s="3">
        <v>174</v>
      </c>
      <c r="C30" s="3">
        <v>105</v>
      </c>
      <c r="D30" s="3">
        <v>69</v>
      </c>
      <c r="E30" s="3"/>
      <c r="F30" s="3"/>
      <c r="G30" s="3"/>
      <c r="H30" s="3"/>
      <c r="I30" s="3"/>
      <c r="J30" s="3"/>
      <c r="K30" s="3"/>
      <c r="L30" s="3"/>
      <c r="M30" s="3"/>
      <c r="N30" s="4"/>
      <c r="O30" s="4"/>
      <c r="P30" s="4"/>
      <c r="Q30" s="4"/>
      <c r="R30" s="4"/>
      <c r="S30" s="4"/>
    </row>
    <row r="31" spans="1:19" x14ac:dyDescent="0.2">
      <c r="B31" s="3"/>
      <c r="C31" s="3"/>
      <c r="D31" s="3"/>
      <c r="E31" s="3"/>
      <c r="F31" s="3"/>
      <c r="G31" s="3"/>
      <c r="H31" s="3"/>
      <c r="I31" s="3"/>
      <c r="J31" s="3"/>
      <c r="K31" s="3"/>
      <c r="L31" s="3"/>
      <c r="M31" s="3"/>
      <c r="N31" s="3"/>
      <c r="O31" s="3"/>
      <c r="P31" s="4"/>
      <c r="Q31" s="4"/>
      <c r="R31" s="4"/>
      <c r="S31" s="4"/>
    </row>
    <row r="32" spans="1:19" x14ac:dyDescent="0.2">
      <c r="B32" s="3"/>
      <c r="C32" s="3"/>
      <c r="D32" s="3"/>
      <c r="E32" s="3"/>
      <c r="F32" s="3"/>
      <c r="G32" s="3"/>
      <c r="H32" s="3"/>
      <c r="I32" s="3"/>
      <c r="J32" s="3"/>
      <c r="K32" s="3"/>
      <c r="L32" s="3"/>
      <c r="M32" s="3"/>
      <c r="N32" s="3"/>
      <c r="O32" s="3"/>
      <c r="P32" s="3"/>
      <c r="Q32" s="4"/>
      <c r="R32" s="4"/>
      <c r="S32" s="4"/>
    </row>
    <row r="33" spans="2:19" x14ac:dyDescent="0.2">
      <c r="B33" s="3"/>
      <c r="C33" s="3"/>
      <c r="D33" s="3"/>
      <c r="E33" s="3"/>
      <c r="F33" s="3"/>
      <c r="G33" s="3"/>
      <c r="H33" s="3"/>
      <c r="I33" s="3"/>
      <c r="J33" s="3"/>
      <c r="K33" s="3"/>
      <c r="L33" s="3"/>
      <c r="M33" s="3"/>
      <c r="N33" s="3"/>
      <c r="O33" s="3"/>
      <c r="P33" s="3"/>
      <c r="Q33" s="4"/>
      <c r="R33" s="4"/>
      <c r="S33" s="4"/>
    </row>
    <row r="34" spans="2:19" x14ac:dyDescent="0.2">
      <c r="B34" s="3"/>
      <c r="C34" s="3"/>
      <c r="D34" s="3"/>
      <c r="E34" s="3"/>
      <c r="F34" s="3"/>
      <c r="G34" s="3"/>
      <c r="H34" s="3"/>
      <c r="I34" s="3"/>
      <c r="J34" s="3"/>
      <c r="K34" s="3"/>
      <c r="L34" s="3"/>
      <c r="M34" s="3"/>
      <c r="N34" s="4"/>
      <c r="O34" s="4"/>
      <c r="P34" s="4"/>
      <c r="Q34" s="4"/>
      <c r="R34" s="4"/>
      <c r="S34" s="4"/>
    </row>
    <row r="35" spans="2:19" x14ac:dyDescent="0.2">
      <c r="B35" s="3"/>
      <c r="C35" s="3"/>
      <c r="D35" s="3"/>
      <c r="E35" s="3"/>
      <c r="F35" s="3"/>
      <c r="G35" s="3"/>
      <c r="H35" s="3"/>
      <c r="I35" s="3"/>
      <c r="J35" s="3"/>
      <c r="K35" s="3"/>
      <c r="L35" s="3"/>
      <c r="M35" s="3"/>
      <c r="N35" s="4"/>
      <c r="O35" s="4"/>
      <c r="P35" s="4"/>
      <c r="Q35" s="4"/>
      <c r="R35" s="4"/>
      <c r="S35" s="4"/>
    </row>
    <row r="36" spans="2:19" x14ac:dyDescent="0.2">
      <c r="B36" s="3"/>
      <c r="C36" s="3"/>
      <c r="D36" s="3"/>
      <c r="E36" s="3"/>
      <c r="F36" s="3"/>
      <c r="G36" s="3"/>
      <c r="H36" s="3"/>
      <c r="I36" s="3"/>
      <c r="J36" s="3"/>
      <c r="K36" s="3"/>
      <c r="L36" s="3"/>
      <c r="M36" s="3"/>
      <c r="N36" s="4"/>
      <c r="O36" s="4"/>
      <c r="P36" s="4"/>
      <c r="Q36" s="4"/>
      <c r="R36" s="4"/>
      <c r="S36" s="4"/>
    </row>
    <row r="37" spans="2:19" x14ac:dyDescent="0.2">
      <c r="B37" s="3"/>
      <c r="C37" s="3"/>
      <c r="D37" s="3"/>
      <c r="E37" s="3"/>
      <c r="F37" s="3"/>
      <c r="G37" s="3"/>
      <c r="H37" s="3"/>
      <c r="I37" s="3"/>
      <c r="J37" s="3"/>
      <c r="K37" s="3"/>
      <c r="L37" s="10"/>
      <c r="M37" s="10"/>
    </row>
    <row r="38" spans="2:19" x14ac:dyDescent="0.2">
      <c r="B38" s="3"/>
      <c r="C38" s="3"/>
      <c r="D38" s="3"/>
      <c r="E38" s="3"/>
      <c r="F38" s="3"/>
      <c r="G38" s="3"/>
      <c r="H38" s="3"/>
      <c r="I38" s="3"/>
      <c r="J38" s="3"/>
      <c r="K38" s="3"/>
    </row>
    <row r="39" spans="2:19" x14ac:dyDescent="0.2">
      <c r="B39" s="3"/>
      <c r="C39" s="3"/>
      <c r="D39" s="3"/>
      <c r="E39" s="3"/>
      <c r="F39" s="3"/>
      <c r="G39" s="3"/>
      <c r="H39" s="3"/>
      <c r="I39" s="3"/>
      <c r="J39" s="3"/>
      <c r="K39" s="3"/>
    </row>
    <row r="40" spans="2:19" x14ac:dyDescent="0.2">
      <c r="B40" s="3"/>
      <c r="C40" s="3"/>
      <c r="D40" s="3"/>
      <c r="E40" s="3"/>
      <c r="F40" s="3"/>
      <c r="G40" s="3"/>
      <c r="H40" s="3"/>
      <c r="I40" s="3"/>
      <c r="J40" s="3"/>
      <c r="K40" s="3"/>
    </row>
    <row r="41" spans="2:19" x14ac:dyDescent="0.2">
      <c r="B41" s="3"/>
      <c r="C41" s="3"/>
      <c r="D41" s="3"/>
      <c r="E41" s="3"/>
      <c r="F41" s="3"/>
      <c r="G41" s="3"/>
      <c r="H41" s="3"/>
      <c r="I41" s="3"/>
      <c r="J41" s="3"/>
      <c r="K41" s="3"/>
    </row>
    <row r="42" spans="2:19" x14ac:dyDescent="0.2">
      <c r="B42" s="3"/>
      <c r="C42" s="3"/>
      <c r="D42" s="3"/>
      <c r="E42" s="3"/>
      <c r="F42" s="3"/>
      <c r="G42" s="3"/>
      <c r="H42" s="3"/>
      <c r="I42" s="3"/>
      <c r="J42" s="3"/>
      <c r="K42" s="3"/>
    </row>
    <row r="43" spans="2:19" x14ac:dyDescent="0.2">
      <c r="B43" s="3"/>
      <c r="C43" s="3"/>
      <c r="D43" s="3"/>
      <c r="E43" s="3"/>
      <c r="F43" s="3"/>
      <c r="G43" s="3"/>
      <c r="H43" s="3"/>
      <c r="I43" s="3"/>
      <c r="J43" s="3"/>
      <c r="K43" s="3"/>
    </row>
    <row r="44" spans="2:19" x14ac:dyDescent="0.2">
      <c r="B44" s="3"/>
      <c r="C44" s="3"/>
      <c r="D44" s="3"/>
      <c r="E44" s="3"/>
      <c r="F44" s="3"/>
      <c r="G44" s="3"/>
      <c r="H44" s="3"/>
      <c r="I44" s="3"/>
      <c r="J44" s="3"/>
      <c r="K44" s="3"/>
    </row>
    <row r="45" spans="2:19" x14ac:dyDescent="0.2">
      <c r="B45" s="3"/>
      <c r="C45" s="3"/>
      <c r="D45" s="3"/>
      <c r="E45" s="3"/>
      <c r="F45" s="3"/>
      <c r="G45" s="3"/>
      <c r="H45" s="3"/>
      <c r="I45" s="3"/>
      <c r="J45" s="3"/>
      <c r="K45" s="3"/>
    </row>
    <row r="46" spans="2:19" x14ac:dyDescent="0.2">
      <c r="B46" s="3"/>
      <c r="C46" s="3"/>
      <c r="D46" s="3"/>
      <c r="E46" s="3"/>
      <c r="F46" s="3"/>
      <c r="G46" s="3"/>
      <c r="H46" s="3"/>
      <c r="I46" s="3"/>
      <c r="J46" s="3"/>
      <c r="K46" s="3"/>
    </row>
    <row r="47" spans="2:19" x14ac:dyDescent="0.2">
      <c r="B47" s="3"/>
      <c r="C47" s="3"/>
      <c r="D47" s="3"/>
      <c r="E47" s="3"/>
      <c r="F47" s="3"/>
      <c r="G47" s="3"/>
      <c r="H47" s="3"/>
      <c r="I47" s="3"/>
      <c r="J47" s="3"/>
      <c r="K47" s="3"/>
    </row>
  </sheetData>
  <mergeCells count="9">
    <mergeCell ref="A22:A23"/>
    <mergeCell ref="B22:B23"/>
    <mergeCell ref="C22:D22"/>
    <mergeCell ref="A1:A2"/>
    <mergeCell ref="B1:B2"/>
    <mergeCell ref="C1:D1"/>
    <mergeCell ref="A11:A12"/>
    <mergeCell ref="B11:B12"/>
    <mergeCell ref="C11:D11"/>
  </mergeCells>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P37"/>
  <sheetViews>
    <sheetView workbookViewId="0">
      <selection activeCell="D10" sqref="D10"/>
    </sheetView>
  </sheetViews>
  <sheetFormatPr defaultRowHeight="14.25" x14ac:dyDescent="0.2"/>
  <cols>
    <col min="1" max="1" width="35.25" style="5" bestFit="1" customWidth="1"/>
    <col min="2" max="2" width="8.125" style="4" bestFit="1" customWidth="1"/>
    <col min="3" max="3" width="8.5" style="4" bestFit="1" customWidth="1"/>
    <col min="4" max="4" width="8.125" style="4" bestFit="1" customWidth="1"/>
    <col min="5" max="5" width="9.125" style="4" bestFit="1" customWidth="1"/>
    <col min="6" max="16384" width="9" style="4"/>
  </cols>
  <sheetData>
    <row r="1" spans="1:16" s="2" customFormat="1" x14ac:dyDescent="0.2">
      <c r="A1" s="152" t="s">
        <v>11</v>
      </c>
      <c r="B1" s="153" t="s">
        <v>16</v>
      </c>
      <c r="C1" s="153"/>
      <c r="D1" s="153" t="s">
        <v>19</v>
      </c>
      <c r="E1" s="153"/>
    </row>
    <row r="2" spans="1:16" s="2" customFormat="1" x14ac:dyDescent="0.2">
      <c r="A2" s="152"/>
      <c r="B2" s="2" t="s">
        <v>17</v>
      </c>
      <c r="C2" s="2" t="s">
        <v>18</v>
      </c>
      <c r="D2" s="2" t="s">
        <v>17</v>
      </c>
      <c r="E2" s="2" t="s">
        <v>18</v>
      </c>
    </row>
    <row r="3" spans="1:16" x14ac:dyDescent="0.2">
      <c r="A3" s="5" t="s">
        <v>12</v>
      </c>
      <c r="B3" s="3">
        <v>1156</v>
      </c>
      <c r="C3" s="3">
        <v>2593.1469999999999</v>
      </c>
      <c r="D3" s="3">
        <v>710</v>
      </c>
      <c r="E3" s="3">
        <v>1127.153</v>
      </c>
      <c r="F3" s="3"/>
      <c r="G3" s="3"/>
      <c r="H3" s="3"/>
      <c r="I3" s="3"/>
      <c r="J3" s="3"/>
      <c r="K3" s="3"/>
      <c r="L3" s="3"/>
      <c r="M3" s="3"/>
      <c r="N3" s="3"/>
      <c r="O3" s="3"/>
      <c r="P3" s="3"/>
    </row>
    <row r="4" spans="1:16" x14ac:dyDescent="0.2">
      <c r="A4" s="5" t="s">
        <v>13</v>
      </c>
      <c r="B4" s="3">
        <v>2851</v>
      </c>
      <c r="C4" s="3">
        <v>4152.4880000000003</v>
      </c>
      <c r="D4" s="3">
        <v>1492.5</v>
      </c>
      <c r="E4" s="3">
        <v>1805.461</v>
      </c>
      <c r="F4" s="3"/>
      <c r="G4" s="3"/>
      <c r="H4" s="3"/>
      <c r="I4" s="3"/>
      <c r="J4" s="3"/>
      <c r="K4" s="3"/>
      <c r="L4" s="3"/>
      <c r="M4" s="3"/>
      <c r="N4" s="3"/>
      <c r="O4" s="3"/>
      <c r="P4" s="3"/>
    </row>
    <row r="5" spans="1:16" x14ac:dyDescent="0.2">
      <c r="A5" s="5" t="s">
        <v>14</v>
      </c>
      <c r="B5" s="3">
        <v>1888</v>
      </c>
      <c r="C5" s="3">
        <v>2900.2930000000001</v>
      </c>
      <c r="D5" s="3">
        <v>1169</v>
      </c>
      <c r="E5" s="3">
        <v>1494.0820000000001</v>
      </c>
      <c r="F5" s="3"/>
      <c r="G5" s="3"/>
      <c r="H5" s="3"/>
      <c r="I5" s="3"/>
      <c r="J5" s="3"/>
      <c r="K5" s="3"/>
      <c r="L5" s="3"/>
      <c r="M5" s="3"/>
      <c r="N5" s="3"/>
      <c r="O5" s="3"/>
      <c r="P5" s="3"/>
    </row>
    <row r="6" spans="1:16" x14ac:dyDescent="0.2">
      <c r="A6" s="5" t="s">
        <v>15</v>
      </c>
      <c r="B6" s="3">
        <v>2237</v>
      </c>
      <c r="C6" s="3">
        <v>3487.453</v>
      </c>
      <c r="D6" s="3">
        <v>1288</v>
      </c>
      <c r="E6" s="3">
        <v>1640.0889999999999</v>
      </c>
      <c r="F6" s="3"/>
      <c r="G6" s="3"/>
      <c r="H6" s="3"/>
      <c r="I6" s="3"/>
      <c r="J6" s="3"/>
      <c r="K6" s="3"/>
      <c r="L6" s="3"/>
      <c r="M6" s="3"/>
      <c r="N6" s="3"/>
      <c r="O6" s="3"/>
      <c r="P6" s="3"/>
    </row>
    <row r="7" spans="1:16" x14ac:dyDescent="0.2">
      <c r="A7" s="5" t="s">
        <v>21</v>
      </c>
      <c r="B7" s="3">
        <v>744</v>
      </c>
      <c r="C7" s="3">
        <v>1287.4110000000001</v>
      </c>
      <c r="D7" s="3">
        <v>518</v>
      </c>
      <c r="E7" s="3">
        <v>768.35080000000005</v>
      </c>
      <c r="F7" s="3"/>
      <c r="G7" s="3"/>
      <c r="H7" s="3"/>
      <c r="I7" s="3"/>
      <c r="J7" s="3"/>
      <c r="K7" s="3"/>
      <c r="L7" s="3"/>
      <c r="M7" s="3"/>
      <c r="N7" s="3"/>
      <c r="O7" s="3"/>
      <c r="P7" s="3"/>
    </row>
    <row r="8" spans="1:16" x14ac:dyDescent="0.2">
      <c r="A8" s="5" t="s">
        <v>20</v>
      </c>
      <c r="B8" s="3">
        <v>13987</v>
      </c>
      <c r="C8" s="3">
        <v>15040.69</v>
      </c>
      <c r="D8" s="3">
        <v>3409</v>
      </c>
      <c r="E8" s="3">
        <v>3406.7359999999999</v>
      </c>
      <c r="F8" s="3"/>
      <c r="G8" s="3"/>
      <c r="H8" s="3"/>
      <c r="I8" s="3"/>
      <c r="J8" s="3"/>
      <c r="K8" s="3"/>
      <c r="L8" s="3"/>
      <c r="M8" s="3"/>
      <c r="N8" s="3"/>
      <c r="O8" s="3"/>
      <c r="P8" s="3"/>
    </row>
    <row r="9" spans="1:16" x14ac:dyDescent="0.2">
      <c r="A9" s="5" t="s">
        <v>22</v>
      </c>
      <c r="B9" s="3">
        <v>13923</v>
      </c>
      <c r="C9" s="3">
        <v>14992.44</v>
      </c>
      <c r="D9" s="3">
        <v>3405.5</v>
      </c>
      <c r="E9" s="3">
        <v>3404.5360000000001</v>
      </c>
      <c r="F9" s="3"/>
      <c r="G9" s="3"/>
      <c r="H9" s="3"/>
      <c r="I9" s="3"/>
      <c r="J9" s="3"/>
      <c r="K9" s="3"/>
      <c r="L9" s="3"/>
      <c r="M9" s="3"/>
      <c r="N9" s="3"/>
      <c r="O9" s="3"/>
      <c r="P9" s="3"/>
    </row>
    <row r="10" spans="1:16" x14ac:dyDescent="0.2">
      <c r="A10" s="5" t="s">
        <v>40</v>
      </c>
      <c r="B10" s="3">
        <v>4177</v>
      </c>
      <c r="C10" s="3">
        <v>4497.723</v>
      </c>
      <c r="D10" s="3">
        <v>1686</v>
      </c>
      <c r="E10" s="3">
        <v>1700.4380000000001</v>
      </c>
      <c r="F10" s="3"/>
      <c r="G10" s="3"/>
      <c r="H10" s="3"/>
      <c r="I10" s="3"/>
      <c r="J10" s="3"/>
      <c r="K10" s="3"/>
      <c r="L10" s="3"/>
      <c r="M10" s="3"/>
      <c r="N10" s="3"/>
      <c r="O10" s="3"/>
      <c r="P10" s="3"/>
    </row>
    <row r="11" spans="1:16" x14ac:dyDescent="0.2">
      <c r="A11" s="5" t="s">
        <v>51</v>
      </c>
      <c r="B11" s="3">
        <v>6962</v>
      </c>
      <c r="C11" s="3">
        <v>7496.22</v>
      </c>
      <c r="D11" s="3">
        <v>2318</v>
      </c>
      <c r="E11" s="3">
        <v>2330.1280000000002</v>
      </c>
      <c r="F11" s="3"/>
      <c r="G11" s="3"/>
      <c r="H11" s="3"/>
      <c r="I11" s="3"/>
      <c r="J11" s="3"/>
      <c r="K11" s="3"/>
      <c r="L11" s="3"/>
      <c r="M11" s="3"/>
      <c r="N11" s="3"/>
      <c r="O11" s="3"/>
      <c r="P11" s="3"/>
    </row>
    <row r="12" spans="1:16" x14ac:dyDescent="0.2">
      <c r="A12" s="5" t="s">
        <v>390</v>
      </c>
      <c r="B12" s="3">
        <v>999</v>
      </c>
      <c r="C12" s="3">
        <v>1329.0150000000001</v>
      </c>
      <c r="D12" s="3"/>
      <c r="E12" s="3"/>
      <c r="F12" s="3"/>
      <c r="G12" s="3"/>
      <c r="H12" s="3"/>
      <c r="I12" s="3"/>
      <c r="J12" s="3"/>
      <c r="K12" s="3"/>
      <c r="L12" s="3"/>
      <c r="M12" s="3"/>
      <c r="N12" s="3"/>
      <c r="O12" s="3"/>
      <c r="P12" s="3"/>
    </row>
    <row r="13" spans="1:16" x14ac:dyDescent="0.2">
      <c r="B13" s="3"/>
      <c r="C13" s="3"/>
      <c r="D13" s="3"/>
      <c r="E13" s="3"/>
      <c r="F13" s="3"/>
      <c r="G13" s="3"/>
      <c r="H13" s="3"/>
      <c r="I13" s="3"/>
      <c r="J13" s="3"/>
      <c r="K13" s="3"/>
      <c r="L13" s="3"/>
      <c r="M13" s="3"/>
      <c r="N13" s="3"/>
      <c r="O13" s="3"/>
      <c r="P13" s="3"/>
    </row>
    <row r="14" spans="1:16" x14ac:dyDescent="0.2">
      <c r="B14" s="3"/>
      <c r="C14" s="3"/>
      <c r="D14" s="3"/>
      <c r="E14" s="3"/>
      <c r="F14" s="3"/>
      <c r="G14" s="3"/>
      <c r="H14" s="3"/>
      <c r="I14" s="3"/>
      <c r="J14" s="3"/>
      <c r="K14" s="3"/>
      <c r="L14" s="3"/>
      <c r="M14" s="3"/>
      <c r="N14" s="3"/>
      <c r="O14" s="3"/>
      <c r="P14" s="3"/>
    </row>
    <row r="15" spans="1:16" x14ac:dyDescent="0.2">
      <c r="B15" s="3"/>
      <c r="C15" s="3"/>
      <c r="D15" s="3"/>
      <c r="E15" s="3"/>
      <c r="F15" s="3"/>
      <c r="G15" s="3"/>
      <c r="H15" s="3"/>
      <c r="I15" s="3"/>
      <c r="J15" s="3"/>
      <c r="K15" s="3"/>
      <c r="L15" s="3"/>
      <c r="M15" s="3"/>
      <c r="N15" s="3"/>
      <c r="O15" s="3"/>
      <c r="P15" s="3"/>
    </row>
    <row r="16" spans="1:16" x14ac:dyDescent="0.2">
      <c r="B16" s="3"/>
      <c r="C16" s="3"/>
      <c r="D16" s="3"/>
      <c r="E16" s="3"/>
      <c r="F16" s="3"/>
      <c r="G16" s="3"/>
      <c r="H16" s="3"/>
      <c r="I16" s="3"/>
      <c r="J16" s="3"/>
      <c r="K16" s="3"/>
      <c r="L16" s="3"/>
      <c r="M16" s="3"/>
      <c r="N16" s="3"/>
      <c r="O16" s="3"/>
      <c r="P16" s="3"/>
    </row>
    <row r="17" spans="2:16" x14ac:dyDescent="0.2">
      <c r="B17" s="3"/>
      <c r="C17" s="3"/>
      <c r="D17" s="3"/>
      <c r="E17" s="3"/>
      <c r="F17" s="3"/>
      <c r="G17" s="3"/>
      <c r="H17" s="3"/>
      <c r="I17" s="3"/>
      <c r="J17" s="3"/>
      <c r="K17" s="3"/>
      <c r="L17" s="3"/>
      <c r="M17" s="3"/>
      <c r="N17" s="3"/>
      <c r="O17" s="3"/>
      <c r="P17" s="3"/>
    </row>
    <row r="18" spans="2:16" x14ac:dyDescent="0.2">
      <c r="B18" s="3"/>
      <c r="C18" s="3"/>
      <c r="D18" s="3"/>
      <c r="E18" s="3"/>
      <c r="F18" s="3"/>
      <c r="G18" s="3"/>
      <c r="H18" s="3"/>
      <c r="I18" s="3"/>
      <c r="J18" s="3"/>
      <c r="K18" s="3"/>
      <c r="L18" s="3"/>
      <c r="M18" s="3"/>
      <c r="N18" s="3"/>
      <c r="O18" s="3"/>
      <c r="P18" s="3"/>
    </row>
    <row r="19" spans="2:16" x14ac:dyDescent="0.2">
      <c r="B19" s="3"/>
      <c r="C19" s="3"/>
      <c r="D19" s="3"/>
      <c r="E19" s="3"/>
      <c r="F19" s="3"/>
      <c r="G19" s="3"/>
      <c r="H19" s="3"/>
      <c r="I19" s="3"/>
      <c r="J19" s="3"/>
      <c r="K19" s="3"/>
      <c r="L19" s="3"/>
      <c r="M19" s="3"/>
      <c r="N19" s="3"/>
      <c r="O19" s="3"/>
      <c r="P19" s="3"/>
    </row>
    <row r="20" spans="2:16" x14ac:dyDescent="0.2">
      <c r="B20" s="3"/>
      <c r="C20" s="3"/>
      <c r="D20" s="3"/>
      <c r="E20" s="3"/>
      <c r="F20" s="3"/>
      <c r="G20" s="3"/>
      <c r="H20" s="3"/>
      <c r="I20" s="3"/>
      <c r="J20" s="3"/>
      <c r="K20" s="3"/>
      <c r="L20" s="3"/>
      <c r="M20" s="3"/>
      <c r="N20" s="3"/>
      <c r="O20" s="3"/>
      <c r="P20" s="3"/>
    </row>
    <row r="21" spans="2:16" x14ac:dyDescent="0.2">
      <c r="B21" s="3"/>
      <c r="C21" s="3"/>
      <c r="D21" s="3"/>
      <c r="E21" s="3"/>
      <c r="F21" s="3"/>
      <c r="G21" s="3"/>
      <c r="H21" s="3"/>
      <c r="I21" s="3"/>
      <c r="J21" s="3"/>
      <c r="K21" s="3"/>
      <c r="L21" s="3"/>
      <c r="M21" s="3"/>
      <c r="N21" s="3"/>
      <c r="O21" s="3"/>
      <c r="P21" s="3"/>
    </row>
    <row r="22" spans="2:16" x14ac:dyDescent="0.2">
      <c r="B22" s="3"/>
      <c r="C22" s="3"/>
      <c r="D22" s="3"/>
      <c r="E22" s="3"/>
      <c r="F22" s="3"/>
      <c r="G22" s="3"/>
      <c r="H22" s="3"/>
      <c r="I22" s="3"/>
      <c r="J22" s="3"/>
      <c r="K22" s="3"/>
      <c r="L22" s="3"/>
      <c r="M22" s="3"/>
      <c r="N22" s="3"/>
      <c r="O22" s="3"/>
      <c r="P22" s="3"/>
    </row>
    <row r="23" spans="2:16" x14ac:dyDescent="0.2">
      <c r="B23" s="3"/>
      <c r="C23" s="3"/>
      <c r="D23" s="3"/>
      <c r="E23" s="3"/>
      <c r="F23" s="3"/>
      <c r="G23" s="3"/>
      <c r="H23" s="3"/>
      <c r="I23" s="3"/>
      <c r="J23" s="3"/>
      <c r="K23" s="3"/>
      <c r="L23" s="3"/>
      <c r="M23" s="3"/>
      <c r="N23" s="3"/>
      <c r="O23" s="3"/>
      <c r="P23" s="3"/>
    </row>
    <row r="24" spans="2:16" x14ac:dyDescent="0.2">
      <c r="B24" s="3"/>
      <c r="C24" s="3"/>
      <c r="D24" s="3"/>
      <c r="E24" s="3"/>
      <c r="F24" s="3"/>
      <c r="G24" s="3"/>
      <c r="H24" s="3"/>
      <c r="I24" s="3"/>
      <c r="J24" s="3"/>
      <c r="K24" s="3"/>
      <c r="L24" s="3"/>
      <c r="M24" s="3"/>
      <c r="N24" s="3"/>
      <c r="O24" s="3"/>
      <c r="P24" s="3"/>
    </row>
    <row r="25" spans="2:16" x14ac:dyDescent="0.2">
      <c r="B25" s="3"/>
      <c r="C25" s="3"/>
      <c r="D25" s="3"/>
      <c r="E25" s="3"/>
      <c r="F25" s="3"/>
      <c r="G25" s="3"/>
      <c r="H25" s="3"/>
      <c r="I25" s="3"/>
      <c r="J25" s="3"/>
      <c r="K25" s="3"/>
      <c r="L25" s="3"/>
      <c r="M25" s="3"/>
      <c r="N25" s="3"/>
      <c r="O25" s="3"/>
      <c r="P25" s="3"/>
    </row>
    <row r="26" spans="2:16" x14ac:dyDescent="0.2">
      <c r="B26" s="3"/>
      <c r="C26" s="3"/>
      <c r="D26" s="3"/>
      <c r="E26" s="3"/>
      <c r="F26" s="3"/>
      <c r="G26" s="3"/>
      <c r="H26" s="3"/>
      <c r="I26" s="3"/>
      <c r="J26" s="3"/>
      <c r="K26" s="3"/>
      <c r="L26" s="3"/>
      <c r="M26" s="3"/>
      <c r="N26" s="3"/>
      <c r="O26" s="3"/>
      <c r="P26" s="3"/>
    </row>
    <row r="27" spans="2:16" x14ac:dyDescent="0.2">
      <c r="B27" s="3"/>
      <c r="C27" s="3"/>
      <c r="D27" s="3"/>
      <c r="E27" s="3"/>
      <c r="F27" s="3"/>
      <c r="G27" s="3"/>
      <c r="H27" s="3"/>
      <c r="I27" s="3"/>
      <c r="J27" s="3"/>
      <c r="K27" s="3"/>
      <c r="L27" s="3"/>
      <c r="M27" s="3"/>
      <c r="N27" s="3"/>
      <c r="O27" s="3"/>
      <c r="P27" s="3"/>
    </row>
    <row r="28" spans="2:16" x14ac:dyDescent="0.2">
      <c r="B28" s="3"/>
      <c r="C28" s="3"/>
      <c r="D28" s="3"/>
      <c r="E28" s="3"/>
      <c r="F28" s="3"/>
      <c r="G28" s="3"/>
      <c r="H28" s="3"/>
      <c r="I28" s="3"/>
      <c r="J28" s="3"/>
      <c r="K28" s="3"/>
      <c r="L28" s="3"/>
      <c r="M28" s="3"/>
      <c r="N28" s="3"/>
      <c r="O28" s="3"/>
      <c r="P28" s="3"/>
    </row>
    <row r="29" spans="2:16" x14ac:dyDescent="0.2">
      <c r="B29" s="3"/>
      <c r="C29" s="3"/>
      <c r="D29" s="3"/>
      <c r="E29" s="3"/>
      <c r="F29" s="3"/>
      <c r="G29" s="3"/>
      <c r="H29" s="3"/>
      <c r="I29" s="3"/>
      <c r="J29" s="3"/>
      <c r="K29" s="3"/>
      <c r="L29" s="3"/>
      <c r="M29" s="3"/>
      <c r="N29" s="3"/>
      <c r="O29" s="3"/>
      <c r="P29" s="3"/>
    </row>
    <row r="30" spans="2:16" x14ac:dyDescent="0.2">
      <c r="B30" s="3"/>
      <c r="C30" s="3"/>
      <c r="D30" s="3"/>
      <c r="E30" s="3"/>
      <c r="F30" s="3"/>
      <c r="G30" s="3"/>
      <c r="H30" s="3"/>
      <c r="I30" s="3"/>
      <c r="J30" s="3"/>
      <c r="K30" s="3"/>
      <c r="L30" s="3"/>
      <c r="M30" s="3"/>
      <c r="N30" s="3"/>
      <c r="O30" s="3"/>
      <c r="P30" s="3"/>
    </row>
    <row r="31" spans="2:16" x14ac:dyDescent="0.2">
      <c r="B31" s="3"/>
      <c r="C31" s="3"/>
      <c r="D31" s="3"/>
      <c r="E31" s="3"/>
      <c r="F31" s="3"/>
      <c r="G31" s="3"/>
      <c r="H31" s="3"/>
      <c r="I31" s="3"/>
      <c r="J31" s="3"/>
      <c r="K31" s="3"/>
      <c r="L31" s="3"/>
      <c r="M31" s="3"/>
      <c r="N31" s="3"/>
      <c r="O31" s="3"/>
      <c r="P31" s="3"/>
    </row>
    <row r="32" spans="2:16" x14ac:dyDescent="0.2">
      <c r="B32" s="3"/>
      <c r="C32" s="3"/>
      <c r="D32" s="3"/>
      <c r="E32" s="3"/>
      <c r="F32" s="3"/>
      <c r="G32" s="3"/>
      <c r="H32" s="3"/>
      <c r="I32" s="3"/>
      <c r="J32" s="3"/>
      <c r="K32" s="3"/>
      <c r="L32" s="3"/>
      <c r="M32" s="3"/>
      <c r="N32" s="3"/>
      <c r="O32" s="3"/>
      <c r="P32" s="3"/>
    </row>
    <row r="33" spans="2:16" x14ac:dyDescent="0.2">
      <c r="B33" s="3"/>
      <c r="C33" s="3"/>
      <c r="D33" s="3"/>
      <c r="E33" s="3"/>
      <c r="F33" s="3"/>
      <c r="G33" s="3"/>
      <c r="H33" s="3"/>
      <c r="I33" s="3"/>
      <c r="J33" s="3"/>
      <c r="K33" s="3"/>
      <c r="L33" s="3"/>
      <c r="M33" s="3"/>
      <c r="N33" s="3"/>
      <c r="O33" s="3"/>
      <c r="P33" s="3"/>
    </row>
    <row r="34" spans="2:16" x14ac:dyDescent="0.2">
      <c r="B34" s="3"/>
      <c r="C34" s="3"/>
      <c r="D34" s="3"/>
      <c r="E34" s="3"/>
      <c r="F34" s="3"/>
      <c r="G34" s="3"/>
      <c r="H34" s="3"/>
      <c r="I34" s="3"/>
      <c r="J34" s="3"/>
      <c r="K34" s="3"/>
      <c r="L34" s="3"/>
      <c r="M34" s="3"/>
      <c r="N34" s="3"/>
      <c r="O34" s="3"/>
      <c r="P34" s="3"/>
    </row>
    <row r="35" spans="2:16" x14ac:dyDescent="0.2">
      <c r="B35" s="3"/>
      <c r="C35" s="3"/>
      <c r="D35" s="3"/>
      <c r="E35" s="3"/>
      <c r="F35" s="3"/>
      <c r="G35" s="3"/>
      <c r="H35" s="3"/>
      <c r="I35" s="3"/>
      <c r="J35" s="3"/>
      <c r="K35" s="3"/>
      <c r="L35" s="3"/>
      <c r="M35" s="3"/>
      <c r="N35" s="3"/>
      <c r="O35" s="3"/>
      <c r="P35" s="3"/>
    </row>
    <row r="36" spans="2:16" x14ac:dyDescent="0.2">
      <c r="B36" s="3"/>
      <c r="C36" s="3"/>
      <c r="D36" s="3"/>
      <c r="E36" s="3"/>
      <c r="F36" s="3"/>
      <c r="G36" s="3"/>
      <c r="H36" s="3"/>
      <c r="I36" s="3"/>
      <c r="J36" s="3"/>
      <c r="K36" s="3"/>
      <c r="L36" s="3"/>
      <c r="M36" s="3"/>
      <c r="N36" s="3"/>
      <c r="O36" s="3"/>
      <c r="P36" s="3"/>
    </row>
    <row r="37" spans="2:16" x14ac:dyDescent="0.2">
      <c r="B37" s="3"/>
      <c r="C37" s="3"/>
      <c r="D37" s="3"/>
      <c r="E37" s="3"/>
      <c r="F37" s="3"/>
      <c r="G37" s="3"/>
      <c r="H37" s="3"/>
      <c r="I37" s="3"/>
      <c r="J37" s="3"/>
      <c r="K37" s="3"/>
      <c r="L37" s="3"/>
      <c r="M37" s="3"/>
      <c r="N37" s="3"/>
      <c r="O37" s="3"/>
      <c r="P37" s="3"/>
    </row>
  </sheetData>
  <mergeCells count="3">
    <mergeCell ref="B1:C1"/>
    <mergeCell ref="D1:E1"/>
    <mergeCell ref="A1:A2"/>
  </mergeCells>
  <phoneticPr fontId="1"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T62"/>
  <sheetViews>
    <sheetView workbookViewId="0">
      <selection activeCell="D3" sqref="D3"/>
    </sheetView>
  </sheetViews>
  <sheetFormatPr defaultRowHeight="14.25" x14ac:dyDescent="0.2"/>
  <cols>
    <col min="1" max="1" width="11.875" style="5" bestFit="1" customWidth="1"/>
    <col min="2" max="2" width="24" bestFit="1" customWidth="1"/>
    <col min="3" max="3" width="19.25" customWidth="1"/>
    <col min="4" max="4" width="18" style="24" customWidth="1"/>
    <col min="5" max="5" width="26" style="4" bestFit="1" customWidth="1"/>
    <col min="6" max="6" width="22.75" style="24" bestFit="1" customWidth="1"/>
    <col min="7" max="7" width="22.75" bestFit="1" customWidth="1"/>
    <col min="8" max="8" width="9" bestFit="1" customWidth="1"/>
    <col min="9" max="9" width="10.125" bestFit="1" customWidth="1"/>
    <col min="10" max="10" width="10.125" customWidth="1"/>
    <col min="11" max="11" width="12.625" customWidth="1"/>
    <col min="12" max="12" width="11.25" bestFit="1" customWidth="1"/>
    <col min="13" max="13" width="6.625" bestFit="1" customWidth="1"/>
    <col min="14" max="14" width="5.5" bestFit="1" customWidth="1"/>
    <col min="15" max="15" width="8" bestFit="1" customWidth="1"/>
    <col min="16" max="16" width="7.625" bestFit="1" customWidth="1"/>
    <col min="17" max="17" width="19.375" customWidth="1"/>
    <col min="18" max="18" width="16.875" customWidth="1"/>
    <col min="19" max="19" width="14" customWidth="1"/>
    <col min="20" max="20" width="23" customWidth="1"/>
  </cols>
  <sheetData>
    <row r="1" spans="1:20" s="1" customFormat="1" x14ac:dyDescent="0.2">
      <c r="A1" s="5" t="s">
        <v>103</v>
      </c>
      <c r="B1" s="15" t="s">
        <v>130</v>
      </c>
      <c r="C1" s="153" t="s">
        <v>227</v>
      </c>
      <c r="D1" s="153"/>
      <c r="E1" s="15" t="s">
        <v>226</v>
      </c>
      <c r="F1" s="15" t="s">
        <v>128</v>
      </c>
      <c r="G1" s="15" t="s">
        <v>129</v>
      </c>
      <c r="H1" s="69" t="s">
        <v>228</v>
      </c>
      <c r="I1" s="69" t="s">
        <v>229</v>
      </c>
      <c r="J1" s="69" t="s">
        <v>230</v>
      </c>
      <c r="L1" s="154" t="s">
        <v>113</v>
      </c>
      <c r="M1" s="152" t="s">
        <v>115</v>
      </c>
      <c r="N1" s="152" t="s">
        <v>116</v>
      </c>
      <c r="O1" s="167" t="s">
        <v>117</v>
      </c>
      <c r="P1" s="152" t="s">
        <v>118</v>
      </c>
      <c r="Q1" s="167" t="s">
        <v>123</v>
      </c>
      <c r="R1" s="167"/>
      <c r="S1" s="167"/>
      <c r="T1" s="166" t="s">
        <v>122</v>
      </c>
    </row>
    <row r="2" spans="1:20" x14ac:dyDescent="0.2">
      <c r="A2" s="5" t="s">
        <v>225</v>
      </c>
      <c r="B2" s="3">
        <v>429</v>
      </c>
      <c r="C2" s="3">
        <v>429</v>
      </c>
      <c r="D2" s="23">
        <f>C2/726</f>
        <v>0.59090909090909094</v>
      </c>
      <c r="E2" s="3">
        <v>0</v>
      </c>
      <c r="F2" s="23">
        <f>E2/73</f>
        <v>0</v>
      </c>
      <c r="G2" s="3">
        <v>0</v>
      </c>
      <c r="H2" s="3">
        <v>73</v>
      </c>
      <c r="I2" s="23">
        <f>H2 / (13031-726)</f>
        <v>5.9325477448191792E-3</v>
      </c>
      <c r="J2" s="23">
        <f>(726-C2) / 726</f>
        <v>0.40909090909090912</v>
      </c>
      <c r="L2" s="154"/>
      <c r="M2" s="152"/>
      <c r="N2" s="152"/>
      <c r="O2" s="167"/>
      <c r="P2" s="152"/>
      <c r="Q2" s="22" t="s">
        <v>119</v>
      </c>
      <c r="R2" s="15" t="s">
        <v>120</v>
      </c>
      <c r="S2" s="22" t="s">
        <v>121</v>
      </c>
      <c r="T2" s="166"/>
    </row>
    <row r="3" spans="1:20" x14ac:dyDescent="0.2">
      <c r="A3" s="5" t="s">
        <v>53</v>
      </c>
      <c r="B3" s="3">
        <v>429</v>
      </c>
      <c r="C3" s="3">
        <v>404</v>
      </c>
      <c r="D3" s="23">
        <f>C3/726</f>
        <v>0.55647382920110189</v>
      </c>
      <c r="E3" s="3">
        <v>15</v>
      </c>
      <c r="F3" s="23">
        <f>E3/73</f>
        <v>0.20547945205479451</v>
      </c>
      <c r="G3" s="3">
        <v>40</v>
      </c>
      <c r="H3" s="3">
        <f>73-E3 +G3</f>
        <v>98</v>
      </c>
      <c r="I3" s="23">
        <f t="shared" ref="I3:I9" si="0">H3 / (13031-726)</f>
        <v>7.9642421779764321E-3</v>
      </c>
      <c r="J3" s="23">
        <f t="shared" ref="J3:J9" si="1">(726-C3) / 726</f>
        <v>0.44352617079889806</v>
      </c>
      <c r="L3" s="5" t="s">
        <v>114</v>
      </c>
      <c r="M3" s="3">
        <v>30000</v>
      </c>
      <c r="N3" s="3">
        <v>5000</v>
      </c>
      <c r="O3" s="25">
        <v>1</v>
      </c>
      <c r="P3" s="25">
        <v>2</v>
      </c>
      <c r="Q3" s="26">
        <v>0.4</v>
      </c>
      <c r="R3" s="26">
        <v>0.3</v>
      </c>
      <c r="S3" s="26">
        <v>0.6</v>
      </c>
      <c r="T3" s="26">
        <v>4</v>
      </c>
    </row>
    <row r="4" spans="1:20" x14ac:dyDescent="0.2">
      <c r="A4" s="5" t="s">
        <v>56</v>
      </c>
      <c r="B4" s="3">
        <v>429</v>
      </c>
      <c r="C4" s="3">
        <v>677</v>
      </c>
      <c r="D4" s="23">
        <f t="shared" ref="D4:D9" si="2">C4/726</f>
        <v>0.93250688705234164</v>
      </c>
      <c r="E4" s="3">
        <v>55</v>
      </c>
      <c r="F4" s="23">
        <f t="shared" ref="F4:F9" si="3">E4/73</f>
        <v>0.75342465753424659</v>
      </c>
      <c r="G4" s="3">
        <v>341</v>
      </c>
      <c r="H4" s="3">
        <f t="shared" ref="H4:H9" si="4">73-E4 +G4</f>
        <v>359</v>
      </c>
      <c r="I4" s="23">
        <f t="shared" si="0"/>
        <v>2.9175132060138154E-2</v>
      </c>
      <c r="J4" s="23">
        <f t="shared" si="1"/>
        <v>6.7493112947658404E-2</v>
      </c>
      <c r="L4" s="5" t="s">
        <v>104</v>
      </c>
      <c r="M4" s="3">
        <v>30000</v>
      </c>
      <c r="N4" s="3">
        <v>5000</v>
      </c>
      <c r="O4" s="25">
        <v>1</v>
      </c>
      <c r="P4" s="25">
        <v>2</v>
      </c>
      <c r="Q4" s="26">
        <v>0.6</v>
      </c>
      <c r="R4" s="25">
        <v>0.1</v>
      </c>
      <c r="S4" s="25">
        <v>0.4</v>
      </c>
      <c r="T4" s="26">
        <v>4</v>
      </c>
    </row>
    <row r="5" spans="1:20" x14ac:dyDescent="0.2">
      <c r="A5" s="5" t="s">
        <v>54</v>
      </c>
      <c r="B5" s="3">
        <v>429</v>
      </c>
      <c r="C5" s="3">
        <v>540</v>
      </c>
      <c r="D5" s="23">
        <f t="shared" si="2"/>
        <v>0.74380165289256195</v>
      </c>
      <c r="E5" s="3">
        <v>17</v>
      </c>
      <c r="F5" s="23">
        <f>E5/73</f>
        <v>0.23287671232876711</v>
      </c>
      <c r="G5" s="3">
        <v>18</v>
      </c>
      <c r="H5" s="3">
        <f t="shared" si="4"/>
        <v>74</v>
      </c>
      <c r="I5" s="23">
        <f t="shared" si="0"/>
        <v>6.0138155221454697E-3</v>
      </c>
      <c r="J5" s="23">
        <f t="shared" si="1"/>
        <v>0.256198347107438</v>
      </c>
      <c r="L5" s="5" t="s">
        <v>108</v>
      </c>
      <c r="M5" s="3">
        <v>30000</v>
      </c>
      <c r="N5" s="3">
        <v>5000</v>
      </c>
      <c r="O5" s="25">
        <v>1</v>
      </c>
      <c r="P5" s="25">
        <v>2</v>
      </c>
      <c r="Q5" s="26">
        <v>0.6</v>
      </c>
      <c r="R5" s="26">
        <v>-0.1</v>
      </c>
      <c r="S5" s="26">
        <v>0.3</v>
      </c>
      <c r="T5" s="7">
        <v>4</v>
      </c>
    </row>
    <row r="6" spans="1:20" x14ac:dyDescent="0.2">
      <c r="A6" s="5" t="s">
        <v>58</v>
      </c>
      <c r="B6" s="3">
        <v>429</v>
      </c>
      <c r="C6" s="3">
        <v>599</v>
      </c>
      <c r="D6" s="23">
        <f t="shared" si="2"/>
        <v>0.82506887052341593</v>
      </c>
      <c r="E6" s="3">
        <v>65</v>
      </c>
      <c r="F6" s="23">
        <f t="shared" si="3"/>
        <v>0.8904109589041096</v>
      </c>
      <c r="G6" s="3">
        <v>3491</v>
      </c>
      <c r="H6" s="3">
        <f t="shared" si="4"/>
        <v>3499</v>
      </c>
      <c r="I6" s="23">
        <f t="shared" si="0"/>
        <v>0.28435595286468918</v>
      </c>
      <c r="J6" s="23">
        <f t="shared" si="1"/>
        <v>0.17493112947658401</v>
      </c>
      <c r="L6" s="5" t="s">
        <v>110</v>
      </c>
      <c r="M6" s="3">
        <v>30000</v>
      </c>
      <c r="N6" s="3">
        <v>5000</v>
      </c>
      <c r="O6" s="25">
        <v>1</v>
      </c>
      <c r="P6" s="25">
        <v>2</v>
      </c>
      <c r="Q6" s="26">
        <v>0.6</v>
      </c>
      <c r="R6" s="26">
        <v>0.3</v>
      </c>
      <c r="S6" s="26">
        <v>0.6</v>
      </c>
      <c r="T6" s="7">
        <v>4</v>
      </c>
    </row>
    <row r="7" spans="1:20" x14ac:dyDescent="0.2">
      <c r="A7" s="5" t="s">
        <v>57</v>
      </c>
      <c r="B7" s="3">
        <v>429</v>
      </c>
      <c r="C7" s="3">
        <v>717</v>
      </c>
      <c r="D7" s="23">
        <f t="shared" si="2"/>
        <v>0.98760330578512401</v>
      </c>
      <c r="E7" s="3">
        <v>48</v>
      </c>
      <c r="F7" s="23">
        <f t="shared" si="3"/>
        <v>0.65753424657534243</v>
      </c>
      <c r="G7" s="3">
        <v>837</v>
      </c>
      <c r="H7" s="3">
        <f t="shared" si="4"/>
        <v>862</v>
      </c>
      <c r="I7" s="23">
        <f t="shared" si="0"/>
        <v>7.0052824055262086E-2</v>
      </c>
      <c r="J7" s="23">
        <f t="shared" si="1"/>
        <v>1.2396694214876033E-2</v>
      </c>
      <c r="L7" s="5" t="s">
        <v>139</v>
      </c>
      <c r="M7" s="3">
        <v>30000</v>
      </c>
      <c r="N7" s="3">
        <v>5000</v>
      </c>
      <c r="O7" s="25">
        <v>1</v>
      </c>
      <c r="P7" s="25">
        <v>2</v>
      </c>
      <c r="Q7" s="26">
        <v>0.6</v>
      </c>
      <c r="R7" s="26">
        <v>0.3</v>
      </c>
      <c r="S7" s="26">
        <v>0.6</v>
      </c>
      <c r="T7" s="3">
        <v>3</v>
      </c>
    </row>
    <row r="8" spans="1:20" x14ac:dyDescent="0.2">
      <c r="B8" s="3"/>
      <c r="C8" s="3"/>
      <c r="D8" s="23"/>
      <c r="E8" s="3"/>
      <c r="F8" s="23"/>
      <c r="G8" s="3"/>
      <c r="H8" s="3"/>
      <c r="I8" s="23"/>
      <c r="J8" s="23"/>
      <c r="L8" s="5" t="s">
        <v>219</v>
      </c>
      <c r="M8" s="3">
        <v>30000</v>
      </c>
      <c r="N8" s="3">
        <v>5000</v>
      </c>
      <c r="O8" s="25">
        <v>1</v>
      </c>
      <c r="P8" s="25">
        <v>2</v>
      </c>
      <c r="Q8" s="26">
        <v>0.6</v>
      </c>
      <c r="R8" s="25">
        <v>0.1</v>
      </c>
      <c r="S8" s="25">
        <v>0.4</v>
      </c>
      <c r="T8" s="25">
        <v>3</v>
      </c>
    </row>
    <row r="9" spans="1:20" x14ac:dyDescent="0.2">
      <c r="A9" s="5" t="s">
        <v>59</v>
      </c>
      <c r="B9" s="3">
        <v>429</v>
      </c>
      <c r="C9" s="3">
        <v>521</v>
      </c>
      <c r="D9" s="23">
        <f t="shared" si="2"/>
        <v>0.71763085399449034</v>
      </c>
      <c r="E9" s="3">
        <v>67</v>
      </c>
      <c r="F9" s="23">
        <f t="shared" si="3"/>
        <v>0.9178082191780822</v>
      </c>
      <c r="G9" s="3">
        <v>14</v>
      </c>
      <c r="H9" s="3">
        <f t="shared" si="4"/>
        <v>20</v>
      </c>
      <c r="I9" s="23">
        <f t="shared" si="0"/>
        <v>1.6253555465258025E-3</v>
      </c>
      <c r="J9" s="23">
        <f t="shared" si="1"/>
        <v>0.28236914600550966</v>
      </c>
      <c r="L9" s="5" t="s">
        <v>220</v>
      </c>
      <c r="M9" s="3">
        <v>30000</v>
      </c>
      <c r="N9" s="3">
        <v>5000</v>
      </c>
      <c r="O9" s="25">
        <v>1</v>
      </c>
      <c r="P9" s="25">
        <v>2</v>
      </c>
      <c r="Q9" s="26">
        <v>0.6</v>
      </c>
      <c r="R9" s="26">
        <v>-0.1</v>
      </c>
      <c r="S9" s="26">
        <v>0.3</v>
      </c>
      <c r="T9" s="3">
        <v>3</v>
      </c>
    </row>
    <row r="10" spans="1:20" x14ac:dyDescent="0.2">
      <c r="D10" s="23"/>
      <c r="F10" s="23"/>
      <c r="H10" s="3"/>
      <c r="I10" s="23"/>
      <c r="L10" s="5" t="s">
        <v>221</v>
      </c>
      <c r="M10" s="3">
        <v>30000</v>
      </c>
      <c r="N10" s="3">
        <v>5000</v>
      </c>
      <c r="O10" s="25">
        <v>1</v>
      </c>
      <c r="P10" s="25">
        <v>2</v>
      </c>
      <c r="Q10" s="26">
        <v>0.4</v>
      </c>
      <c r="R10" s="26">
        <v>0.3</v>
      </c>
      <c r="S10" s="26">
        <v>0.6</v>
      </c>
      <c r="T10" s="80">
        <v>3</v>
      </c>
    </row>
    <row r="11" spans="1:20" x14ac:dyDescent="0.2">
      <c r="D11" s="23"/>
      <c r="F11" s="23"/>
      <c r="H11" s="3"/>
      <c r="I11" s="23"/>
      <c r="L11" s="5" t="s">
        <v>222</v>
      </c>
      <c r="M11" s="3">
        <v>30000</v>
      </c>
      <c r="N11" s="3">
        <v>5000</v>
      </c>
      <c r="O11" s="25">
        <v>1</v>
      </c>
      <c r="P11" s="25">
        <v>2</v>
      </c>
      <c r="Q11" s="26">
        <v>0.4</v>
      </c>
      <c r="R11" s="25">
        <v>0.1</v>
      </c>
      <c r="S11" s="25">
        <v>0.4</v>
      </c>
      <c r="T11" s="80">
        <v>3</v>
      </c>
    </row>
    <row r="12" spans="1:20" x14ac:dyDescent="0.2">
      <c r="D12" s="23"/>
      <c r="F12" s="23"/>
      <c r="H12" s="3"/>
      <c r="I12" s="23"/>
      <c r="L12" s="5" t="s">
        <v>223</v>
      </c>
      <c r="M12" s="3">
        <v>30000</v>
      </c>
      <c r="N12" s="3">
        <v>5000</v>
      </c>
      <c r="O12" s="25">
        <v>1</v>
      </c>
      <c r="P12" s="25">
        <v>2</v>
      </c>
      <c r="Q12" s="26">
        <v>0.4</v>
      </c>
      <c r="R12" s="25">
        <v>0.1</v>
      </c>
      <c r="S12" s="25">
        <v>0.4</v>
      </c>
      <c r="T12" s="26">
        <v>4</v>
      </c>
    </row>
    <row r="13" spans="1:20" s="1" customFormat="1" x14ac:dyDescent="0.2">
      <c r="A13" s="5"/>
      <c r="B13"/>
      <c r="C13"/>
      <c r="D13" s="23"/>
      <c r="E13" s="4"/>
      <c r="F13" s="23"/>
      <c r="G13"/>
      <c r="H13" s="3"/>
      <c r="I13" s="23"/>
      <c r="J13"/>
    </row>
    <row r="14" spans="1:20" x14ac:dyDescent="0.2">
      <c r="D14" s="23"/>
      <c r="F14" s="23"/>
      <c r="H14" s="3"/>
      <c r="I14" s="23"/>
      <c r="J14" s="69"/>
    </row>
    <row r="15" spans="1:20" x14ac:dyDescent="0.2">
      <c r="A15" s="5" t="s">
        <v>105</v>
      </c>
      <c r="B15" s="15" t="s">
        <v>130</v>
      </c>
      <c r="C15" s="153" t="s">
        <v>227</v>
      </c>
      <c r="D15" s="153"/>
      <c r="E15" s="69" t="s">
        <v>226</v>
      </c>
      <c r="F15" s="15" t="s">
        <v>128</v>
      </c>
      <c r="G15" s="15" t="s">
        <v>129</v>
      </c>
      <c r="H15" s="69" t="s">
        <v>228</v>
      </c>
      <c r="I15" s="69" t="s">
        <v>229</v>
      </c>
      <c r="J15" s="69" t="s">
        <v>230</v>
      </c>
    </row>
    <row r="16" spans="1:20" x14ac:dyDescent="0.2">
      <c r="A16" s="5" t="s">
        <v>225</v>
      </c>
      <c r="B16" s="3">
        <v>441</v>
      </c>
      <c r="C16" s="3">
        <v>441</v>
      </c>
      <c r="D16" s="23">
        <f>C16/630</f>
        <v>0.7</v>
      </c>
      <c r="E16" s="3">
        <v>0</v>
      </c>
      <c r="F16" s="23">
        <f>E16/104</f>
        <v>0</v>
      </c>
      <c r="G16" s="3">
        <v>104</v>
      </c>
      <c r="H16" s="3">
        <v>104</v>
      </c>
      <c r="I16" s="23">
        <f>H16 / (10529-630)</f>
        <v>1.050611172845742E-2</v>
      </c>
      <c r="J16" s="23">
        <f>(630-C16) / 630</f>
        <v>0.3</v>
      </c>
    </row>
    <row r="17" spans="1:10" x14ac:dyDescent="0.2">
      <c r="A17" s="5" t="s">
        <v>53</v>
      </c>
      <c r="B17" s="3">
        <v>441</v>
      </c>
      <c r="C17" s="3">
        <v>412</v>
      </c>
      <c r="D17" s="23">
        <f>C17/630</f>
        <v>0.65396825396825398</v>
      </c>
      <c r="E17" s="3">
        <v>22</v>
      </c>
      <c r="F17" s="23">
        <f>E17/104</f>
        <v>0.21153846153846154</v>
      </c>
      <c r="G17" s="3">
        <v>40</v>
      </c>
      <c r="H17" s="3">
        <f>104-E17 +G17</f>
        <v>122</v>
      </c>
      <c r="I17" s="23">
        <f t="shared" ref="I17:I23" si="5">H17 / (10529-630)</f>
        <v>1.2324477219921205E-2</v>
      </c>
      <c r="J17" s="23">
        <f t="shared" ref="J17:J23" si="6">(630-C17) / 630</f>
        <v>0.34603174603174602</v>
      </c>
    </row>
    <row r="18" spans="1:10" x14ac:dyDescent="0.2">
      <c r="A18" s="5" t="s">
        <v>56</v>
      </c>
      <c r="B18" s="3">
        <v>441</v>
      </c>
      <c r="C18" s="3">
        <v>616</v>
      </c>
      <c r="D18" s="23">
        <f t="shared" ref="D18:D23" si="7">C18/630</f>
        <v>0.97777777777777775</v>
      </c>
      <c r="E18" s="3">
        <v>83</v>
      </c>
      <c r="F18" s="23">
        <f t="shared" ref="F18:F23" si="8">E18/104</f>
        <v>0.79807692307692313</v>
      </c>
      <c r="G18" s="3">
        <v>307</v>
      </c>
      <c r="H18" s="3">
        <f t="shared" ref="H18:H23" si="9">104-E18 +G18</f>
        <v>328</v>
      </c>
      <c r="I18" s="23">
        <f t="shared" si="5"/>
        <v>3.3134660066673399E-2</v>
      </c>
      <c r="J18" s="23">
        <f t="shared" si="6"/>
        <v>2.2222222222222223E-2</v>
      </c>
    </row>
    <row r="19" spans="1:10" x14ac:dyDescent="0.2">
      <c r="A19" s="5" t="s">
        <v>54</v>
      </c>
      <c r="B19" s="3">
        <v>441</v>
      </c>
      <c r="C19" s="3">
        <v>505</v>
      </c>
      <c r="D19" s="23">
        <f t="shared" si="7"/>
        <v>0.80158730158730163</v>
      </c>
      <c r="E19" s="3">
        <v>36</v>
      </c>
      <c r="F19" s="23">
        <f t="shared" si="8"/>
        <v>0.34615384615384615</v>
      </c>
      <c r="G19" s="3">
        <v>6</v>
      </c>
      <c r="H19" s="3">
        <f t="shared" si="9"/>
        <v>74</v>
      </c>
      <c r="I19" s="23">
        <f t="shared" si="5"/>
        <v>7.4755025760177797E-3</v>
      </c>
      <c r="J19" s="23">
        <f t="shared" si="6"/>
        <v>0.1984126984126984</v>
      </c>
    </row>
    <row r="20" spans="1:10" x14ac:dyDescent="0.2">
      <c r="A20" s="5" t="s">
        <v>58</v>
      </c>
      <c r="B20" s="3">
        <v>441</v>
      </c>
      <c r="C20" s="3">
        <v>567</v>
      </c>
      <c r="D20" s="23">
        <f t="shared" si="7"/>
        <v>0.9</v>
      </c>
      <c r="E20" s="3">
        <v>82</v>
      </c>
      <c r="F20" s="23">
        <f t="shared" si="8"/>
        <v>0.78846153846153844</v>
      </c>
      <c r="G20" s="3">
        <v>2679</v>
      </c>
      <c r="H20" s="3">
        <f t="shared" si="9"/>
        <v>2701</v>
      </c>
      <c r="I20" s="23">
        <f t="shared" si="5"/>
        <v>0.27285584402464896</v>
      </c>
      <c r="J20" s="23">
        <f t="shared" si="6"/>
        <v>0.1</v>
      </c>
    </row>
    <row r="21" spans="1:10" x14ac:dyDescent="0.2">
      <c r="A21" s="5" t="s">
        <v>57</v>
      </c>
      <c r="B21" s="3">
        <v>441</v>
      </c>
      <c r="C21" s="3">
        <v>616</v>
      </c>
      <c r="D21" s="23">
        <f t="shared" si="7"/>
        <v>0.97777777777777775</v>
      </c>
      <c r="E21" s="3">
        <v>81</v>
      </c>
      <c r="F21" s="23">
        <f t="shared" si="8"/>
        <v>0.77884615384615385</v>
      </c>
      <c r="G21" s="3">
        <v>514</v>
      </c>
      <c r="H21" s="3">
        <f t="shared" si="9"/>
        <v>537</v>
      </c>
      <c r="I21" s="23">
        <f t="shared" si="5"/>
        <v>5.4247903828669564E-2</v>
      </c>
      <c r="J21" s="23">
        <f t="shared" si="6"/>
        <v>2.2222222222222223E-2</v>
      </c>
    </row>
    <row r="22" spans="1:10" x14ac:dyDescent="0.2">
      <c r="B22" s="3"/>
      <c r="C22" s="3"/>
      <c r="D22" s="23"/>
      <c r="E22" s="3"/>
      <c r="F22" s="23"/>
      <c r="G22" s="3"/>
      <c r="H22" s="3"/>
      <c r="I22" s="23"/>
      <c r="J22" s="23"/>
    </row>
    <row r="23" spans="1:10" x14ac:dyDescent="0.2">
      <c r="A23" s="5" t="s">
        <v>59</v>
      </c>
      <c r="B23" s="3">
        <v>441</v>
      </c>
      <c r="C23" s="3">
        <v>495</v>
      </c>
      <c r="D23" s="23">
        <f t="shared" si="7"/>
        <v>0.7857142857142857</v>
      </c>
      <c r="E23" s="3">
        <v>103</v>
      </c>
      <c r="F23" s="23">
        <f t="shared" si="8"/>
        <v>0.99038461538461542</v>
      </c>
      <c r="G23" s="3">
        <v>14</v>
      </c>
      <c r="H23" s="3">
        <f t="shared" si="9"/>
        <v>15</v>
      </c>
      <c r="I23" s="23">
        <f t="shared" si="5"/>
        <v>1.5153045762198202E-3</v>
      </c>
      <c r="J23" s="23">
        <f t="shared" si="6"/>
        <v>0.21428571428571427</v>
      </c>
    </row>
    <row r="25" spans="1:10" x14ac:dyDescent="0.2">
      <c r="J25" s="69"/>
    </row>
    <row r="26" spans="1:10" x14ac:dyDescent="0.2">
      <c r="A26" s="5" t="s">
        <v>112</v>
      </c>
      <c r="B26" s="15" t="s">
        <v>130</v>
      </c>
      <c r="C26" s="153" t="s">
        <v>227</v>
      </c>
      <c r="D26" s="153"/>
      <c r="E26" s="69" t="s">
        <v>226</v>
      </c>
      <c r="F26" s="15" t="s">
        <v>128</v>
      </c>
      <c r="G26" s="15" t="s">
        <v>129</v>
      </c>
      <c r="H26" s="69" t="s">
        <v>228</v>
      </c>
      <c r="I26" s="69" t="s">
        <v>229</v>
      </c>
      <c r="J26" s="69" t="s">
        <v>230</v>
      </c>
    </row>
    <row r="27" spans="1:10" x14ac:dyDescent="0.2">
      <c r="A27" s="5" t="s">
        <v>225</v>
      </c>
      <c r="B27" s="3">
        <v>355</v>
      </c>
      <c r="C27" s="3">
        <v>355</v>
      </c>
      <c r="D27" s="23">
        <f>C27/443</f>
        <v>0.80135440180586903</v>
      </c>
      <c r="E27" s="3">
        <v>0</v>
      </c>
      <c r="F27" s="23">
        <f>E27/118</f>
        <v>0</v>
      </c>
      <c r="G27" s="3">
        <v>118</v>
      </c>
      <c r="H27" s="3">
        <v>118</v>
      </c>
      <c r="I27" s="23">
        <f>H27 / (10487-443)</f>
        <v>1.1748307447232178E-2</v>
      </c>
      <c r="J27" s="23">
        <f>(443-C27) /443</f>
        <v>0.19864559819413091</v>
      </c>
    </row>
    <row r="28" spans="1:10" x14ac:dyDescent="0.2">
      <c r="A28" s="5" t="s">
        <v>53</v>
      </c>
      <c r="B28" s="3">
        <v>355</v>
      </c>
      <c r="C28" s="3">
        <v>300</v>
      </c>
      <c r="D28" s="23">
        <f>C28/443</f>
        <v>0.67720090293453727</v>
      </c>
      <c r="E28" s="3">
        <v>66</v>
      </c>
      <c r="F28" s="23">
        <f>E28/118</f>
        <v>0.55932203389830504</v>
      </c>
      <c r="G28" s="3">
        <v>0</v>
      </c>
      <c r="H28" s="3">
        <f>118-E28+G28</f>
        <v>52</v>
      </c>
      <c r="I28" s="23">
        <f t="shared" ref="I28:I34" si="10">H28 / (10487-443)</f>
        <v>5.177220230983672E-3</v>
      </c>
      <c r="J28" s="23">
        <f t="shared" ref="J28:J34" si="11">(443-C28) /443</f>
        <v>0.32279909706546278</v>
      </c>
    </row>
    <row r="29" spans="1:10" x14ac:dyDescent="0.2">
      <c r="A29" s="5" t="s">
        <v>56</v>
      </c>
      <c r="B29" s="3">
        <v>355</v>
      </c>
      <c r="C29" s="3">
        <v>421</v>
      </c>
      <c r="D29" s="23">
        <f t="shared" ref="D29:D34" si="12">C29/443</f>
        <v>0.95033860045146723</v>
      </c>
      <c r="E29" s="3">
        <v>102</v>
      </c>
      <c r="F29" s="23">
        <f t="shared" ref="F29:F34" si="13">E29/118</f>
        <v>0.86440677966101698</v>
      </c>
      <c r="G29" s="3">
        <v>171</v>
      </c>
      <c r="H29" s="3">
        <f t="shared" ref="H29:H34" si="14">118-E29+G29</f>
        <v>187</v>
      </c>
      <c r="I29" s="23">
        <f t="shared" si="10"/>
        <v>1.8618080446037435E-2</v>
      </c>
      <c r="J29" s="23">
        <f t="shared" si="11"/>
        <v>4.9661399548532728E-2</v>
      </c>
    </row>
    <row r="30" spans="1:10" x14ac:dyDescent="0.2">
      <c r="A30" s="5" t="s">
        <v>54</v>
      </c>
      <c r="B30" s="3">
        <v>355</v>
      </c>
      <c r="C30" s="3">
        <v>344</v>
      </c>
      <c r="D30" s="23">
        <f t="shared" si="12"/>
        <v>0.7765237020316027</v>
      </c>
      <c r="E30" s="3">
        <v>59</v>
      </c>
      <c r="F30" s="23">
        <f t="shared" si="13"/>
        <v>0.5</v>
      </c>
      <c r="G30" s="3">
        <v>1</v>
      </c>
      <c r="H30" s="3">
        <f t="shared" si="14"/>
        <v>60</v>
      </c>
      <c r="I30" s="23">
        <f t="shared" si="10"/>
        <v>5.9737156511350063E-3</v>
      </c>
      <c r="J30" s="23">
        <f t="shared" si="11"/>
        <v>0.2234762979683973</v>
      </c>
    </row>
    <row r="31" spans="1:10" x14ac:dyDescent="0.2">
      <c r="A31" s="5" t="s">
        <v>58</v>
      </c>
      <c r="B31" s="3">
        <v>355</v>
      </c>
      <c r="C31" s="3">
        <v>401</v>
      </c>
      <c r="D31" s="23">
        <f t="shared" si="12"/>
        <v>0.90519187358916475</v>
      </c>
      <c r="E31" s="3">
        <v>100</v>
      </c>
      <c r="F31" s="23">
        <f t="shared" si="13"/>
        <v>0.84745762711864403</v>
      </c>
      <c r="G31" s="3">
        <v>2924</v>
      </c>
      <c r="H31" s="3">
        <f t="shared" si="14"/>
        <v>2942</v>
      </c>
      <c r="I31" s="23">
        <f t="shared" si="10"/>
        <v>0.29291119076065314</v>
      </c>
      <c r="J31" s="23">
        <f t="shared" si="11"/>
        <v>9.480812641083522E-2</v>
      </c>
    </row>
    <row r="32" spans="1:10" x14ac:dyDescent="0.2">
      <c r="A32" s="5" t="s">
        <v>57</v>
      </c>
      <c r="B32" s="3">
        <v>355</v>
      </c>
      <c r="C32" s="3">
        <v>424</v>
      </c>
      <c r="D32" s="23">
        <f t="shared" si="12"/>
        <v>0.95711060948081261</v>
      </c>
      <c r="E32" s="3">
        <v>91</v>
      </c>
      <c r="F32" s="23">
        <f t="shared" si="13"/>
        <v>0.77118644067796616</v>
      </c>
      <c r="G32" s="3">
        <v>277</v>
      </c>
      <c r="H32" s="3">
        <f t="shared" si="14"/>
        <v>304</v>
      </c>
      <c r="I32" s="23">
        <f t="shared" si="10"/>
        <v>3.0266825965750695E-2</v>
      </c>
      <c r="J32" s="23">
        <f t="shared" si="11"/>
        <v>4.2889390519187359E-2</v>
      </c>
    </row>
    <row r="33" spans="1:10" x14ac:dyDescent="0.2">
      <c r="B33" s="3"/>
      <c r="C33" s="3"/>
      <c r="D33" s="23"/>
      <c r="E33" s="3"/>
      <c r="F33" s="23"/>
      <c r="G33" s="3"/>
      <c r="H33" s="3"/>
      <c r="I33" s="23"/>
      <c r="J33" s="23"/>
    </row>
    <row r="34" spans="1:10" x14ac:dyDescent="0.2">
      <c r="A34" s="5" t="s">
        <v>59</v>
      </c>
      <c r="B34" s="3">
        <v>355</v>
      </c>
      <c r="C34" s="3">
        <v>320</v>
      </c>
      <c r="D34" s="23">
        <f t="shared" si="12"/>
        <v>0.72234762979683975</v>
      </c>
      <c r="E34" s="3">
        <v>116</v>
      </c>
      <c r="F34" s="23">
        <f t="shared" si="13"/>
        <v>0.98305084745762716</v>
      </c>
      <c r="G34" s="3">
        <v>3</v>
      </c>
      <c r="H34" s="3">
        <f t="shared" si="14"/>
        <v>5</v>
      </c>
      <c r="I34" s="23">
        <f t="shared" si="10"/>
        <v>4.9780963759458378E-4</v>
      </c>
      <c r="J34" s="23">
        <f t="shared" si="11"/>
        <v>0.27765237020316025</v>
      </c>
    </row>
    <row r="37" spans="1:10" x14ac:dyDescent="0.2">
      <c r="J37" s="69"/>
    </row>
    <row r="38" spans="1:10" x14ac:dyDescent="0.2">
      <c r="A38" s="5" t="s">
        <v>111</v>
      </c>
      <c r="B38" s="15" t="s">
        <v>130</v>
      </c>
      <c r="C38" s="153" t="s">
        <v>227</v>
      </c>
      <c r="D38" s="153"/>
      <c r="E38" s="69" t="s">
        <v>226</v>
      </c>
      <c r="F38" s="15" t="s">
        <v>128</v>
      </c>
      <c r="G38" s="15" t="s">
        <v>129</v>
      </c>
      <c r="H38" s="69" t="s">
        <v>228</v>
      </c>
      <c r="I38" s="69" t="s">
        <v>229</v>
      </c>
      <c r="J38" s="69" t="s">
        <v>230</v>
      </c>
    </row>
    <row r="39" spans="1:10" x14ac:dyDescent="0.2">
      <c r="A39" s="5" t="s">
        <v>225</v>
      </c>
      <c r="B39" s="3">
        <v>638</v>
      </c>
      <c r="C39" s="3">
        <v>638</v>
      </c>
      <c r="D39" s="23">
        <f>C39/1165</f>
        <v>0.54763948497854076</v>
      </c>
      <c r="E39" s="3">
        <v>0</v>
      </c>
      <c r="F39" s="23">
        <f>E39/82</f>
        <v>0</v>
      </c>
      <c r="G39" s="3">
        <v>0</v>
      </c>
      <c r="H39" s="3">
        <v>82</v>
      </c>
      <c r="I39" s="23">
        <f>H39 / (10632-1165)</f>
        <v>8.6616668427168062E-3</v>
      </c>
      <c r="J39" s="23">
        <f>(1165-C39) / 1165</f>
        <v>0.45236051502145924</v>
      </c>
    </row>
    <row r="40" spans="1:10" x14ac:dyDescent="0.2">
      <c r="A40" s="5" t="s">
        <v>53</v>
      </c>
      <c r="B40" s="3">
        <v>638</v>
      </c>
      <c r="C40" s="3">
        <v>606</v>
      </c>
      <c r="D40" s="23">
        <f>C40/1165</f>
        <v>0.5201716738197425</v>
      </c>
      <c r="E40" s="3">
        <v>14</v>
      </c>
      <c r="F40" s="23">
        <f>E40/82</f>
        <v>0.17073170731707318</v>
      </c>
      <c r="G40" s="3">
        <v>44</v>
      </c>
      <c r="H40" s="3">
        <f t="shared" ref="H40:H44" si="15">82-E40+G40</f>
        <v>112</v>
      </c>
      <c r="I40" s="23">
        <f t="shared" ref="I40:I46" si="16">H40 / (10632-1165)</f>
        <v>1.1830569346149783E-2</v>
      </c>
      <c r="J40" s="23">
        <f t="shared" ref="J40:J46" si="17">(1165-C40) / 1165</f>
        <v>0.4798283261802575</v>
      </c>
    </row>
    <row r="41" spans="1:10" x14ac:dyDescent="0.2">
      <c r="A41" s="5" t="s">
        <v>56</v>
      </c>
      <c r="B41" s="3">
        <v>638</v>
      </c>
      <c r="C41" s="3">
        <v>1088</v>
      </c>
      <c r="D41" s="23">
        <f t="shared" ref="D41:D46" si="18">C41/1165</f>
        <v>0.93390557939914165</v>
      </c>
      <c r="E41" s="3">
        <v>61</v>
      </c>
      <c r="F41" s="23">
        <f t="shared" ref="F41:F46" si="19">E41/82</f>
        <v>0.74390243902439024</v>
      </c>
      <c r="G41" s="3">
        <v>422</v>
      </c>
      <c r="H41" s="3">
        <f t="shared" si="15"/>
        <v>443</v>
      </c>
      <c r="I41" s="23">
        <f t="shared" si="16"/>
        <v>4.6794126967360301E-2</v>
      </c>
      <c r="J41" s="23">
        <f t="shared" si="17"/>
        <v>6.6094420600858364E-2</v>
      </c>
    </row>
    <row r="42" spans="1:10" x14ac:dyDescent="0.2">
      <c r="A42" s="5" t="s">
        <v>54</v>
      </c>
      <c r="B42" s="3">
        <v>638</v>
      </c>
      <c r="C42" s="3">
        <v>878</v>
      </c>
      <c r="D42" s="23">
        <f t="shared" si="18"/>
        <v>0.75364806866952794</v>
      </c>
      <c r="E42" s="3">
        <v>24</v>
      </c>
      <c r="F42" s="23">
        <f t="shared" si="19"/>
        <v>0.29268292682926828</v>
      </c>
      <c r="G42" s="3">
        <v>22</v>
      </c>
      <c r="H42" s="3">
        <f t="shared" si="15"/>
        <v>80</v>
      </c>
      <c r="I42" s="23">
        <f t="shared" si="16"/>
        <v>8.4504066758212745E-3</v>
      </c>
      <c r="J42" s="23">
        <f t="shared" si="17"/>
        <v>0.24635193133047209</v>
      </c>
    </row>
    <row r="43" spans="1:10" x14ac:dyDescent="0.2">
      <c r="A43" s="5" t="s">
        <v>58</v>
      </c>
      <c r="B43" s="3">
        <v>638</v>
      </c>
      <c r="C43" s="3">
        <v>821</v>
      </c>
      <c r="D43" s="23">
        <f t="shared" si="18"/>
        <v>0.70472103004291842</v>
      </c>
      <c r="E43" s="3">
        <v>58</v>
      </c>
      <c r="F43" s="23">
        <f t="shared" si="19"/>
        <v>0.70731707317073167</v>
      </c>
      <c r="G43" s="3">
        <v>2424</v>
      </c>
      <c r="H43" s="3">
        <f t="shared" si="15"/>
        <v>2448</v>
      </c>
      <c r="I43" s="23">
        <f t="shared" si="16"/>
        <v>0.258582444280131</v>
      </c>
      <c r="J43" s="23">
        <f t="shared" si="17"/>
        <v>0.29527896995708153</v>
      </c>
    </row>
    <row r="44" spans="1:10" x14ac:dyDescent="0.2">
      <c r="A44" s="5" t="s">
        <v>57</v>
      </c>
      <c r="B44" s="3">
        <v>638</v>
      </c>
      <c r="C44" s="3">
        <v>1157</v>
      </c>
      <c r="D44" s="23">
        <f t="shared" si="18"/>
        <v>0.99313304721030038</v>
      </c>
      <c r="E44" s="3">
        <v>55</v>
      </c>
      <c r="F44" s="23">
        <f t="shared" si="19"/>
        <v>0.67073170731707321</v>
      </c>
      <c r="G44" s="3">
        <v>1041</v>
      </c>
      <c r="H44" s="3">
        <f t="shared" si="15"/>
        <v>1068</v>
      </c>
      <c r="I44" s="23">
        <f t="shared" si="16"/>
        <v>0.11281292912221401</v>
      </c>
      <c r="J44" s="23">
        <f t="shared" si="17"/>
        <v>6.8669527896995704E-3</v>
      </c>
    </row>
    <row r="45" spans="1:10" x14ac:dyDescent="0.2">
      <c r="B45" s="3"/>
      <c r="C45" s="3"/>
      <c r="D45" s="23"/>
      <c r="E45" s="3"/>
      <c r="F45" s="23"/>
      <c r="G45" s="3"/>
      <c r="H45" s="3"/>
      <c r="I45" s="23"/>
      <c r="J45" s="23"/>
    </row>
    <row r="46" spans="1:10" x14ac:dyDescent="0.2">
      <c r="A46" s="5" t="s">
        <v>59</v>
      </c>
      <c r="B46" s="3">
        <v>638</v>
      </c>
      <c r="C46" s="3">
        <v>890</v>
      </c>
      <c r="D46" s="23">
        <f t="shared" si="18"/>
        <v>0.76394849785407726</v>
      </c>
      <c r="E46" s="3">
        <v>73</v>
      </c>
      <c r="F46" s="23">
        <f t="shared" si="19"/>
        <v>0.8902439024390244</v>
      </c>
      <c r="G46" s="3">
        <v>28</v>
      </c>
      <c r="H46" s="3">
        <f>82-E46+G46</f>
        <v>37</v>
      </c>
      <c r="I46" s="23">
        <f t="shared" si="16"/>
        <v>3.9083130875673389E-3</v>
      </c>
      <c r="J46" s="23">
        <f t="shared" si="17"/>
        <v>0.23605150214592274</v>
      </c>
    </row>
    <row r="59" spans="1:10" s="1" customFormat="1" x14ac:dyDescent="0.2">
      <c r="A59" s="5"/>
      <c r="B59"/>
      <c r="C59"/>
      <c r="D59" s="24"/>
      <c r="E59" s="4"/>
      <c r="F59" s="24"/>
      <c r="G59"/>
      <c r="H59"/>
      <c r="I59"/>
      <c r="J59"/>
    </row>
    <row r="60" spans="1:10" s="1" customFormat="1" x14ac:dyDescent="0.2">
      <c r="A60" s="5"/>
      <c r="B60"/>
      <c r="C60"/>
      <c r="D60" s="24"/>
      <c r="E60" s="4"/>
      <c r="F60" s="24"/>
      <c r="G60"/>
      <c r="H60"/>
      <c r="I60"/>
    </row>
    <row r="61" spans="1:10" x14ac:dyDescent="0.2">
      <c r="A61" s="1"/>
      <c r="B61" s="1"/>
      <c r="C61" s="1"/>
      <c r="D61" s="1"/>
      <c r="E61" s="15"/>
      <c r="F61" s="1"/>
      <c r="G61" s="1"/>
      <c r="H61" s="1"/>
      <c r="I61" s="1"/>
      <c r="J61" s="1"/>
    </row>
    <row r="62" spans="1:10" x14ac:dyDescent="0.2">
      <c r="A62" s="1"/>
      <c r="B62" s="1"/>
      <c r="C62" s="1"/>
      <c r="D62" s="1"/>
      <c r="E62" s="15"/>
      <c r="F62" s="1"/>
      <c r="G62" s="1"/>
      <c r="H62" s="1"/>
      <c r="I62" s="1"/>
    </row>
  </sheetData>
  <mergeCells count="11">
    <mergeCell ref="T1:T2"/>
    <mergeCell ref="C1:D1"/>
    <mergeCell ref="C15:D15"/>
    <mergeCell ref="C38:D38"/>
    <mergeCell ref="C26:D26"/>
    <mergeCell ref="L1:L2"/>
    <mergeCell ref="Q1:S1"/>
    <mergeCell ref="M1:M2"/>
    <mergeCell ref="N1:N2"/>
    <mergeCell ref="O1:O2"/>
    <mergeCell ref="P1:P2"/>
  </mergeCells>
  <phoneticPr fontId="1"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A29"/>
  <sheetViews>
    <sheetView workbookViewId="0">
      <selection activeCell="D8" sqref="D8"/>
    </sheetView>
  </sheetViews>
  <sheetFormatPr defaultRowHeight="14.25" x14ac:dyDescent="0.2"/>
  <cols>
    <col min="14" max="14" width="9.25" bestFit="1" customWidth="1"/>
    <col min="15" max="15" width="9.5" bestFit="1" customWidth="1"/>
    <col min="16" max="16" width="8" bestFit="1" customWidth="1"/>
    <col min="17" max="17" width="16" bestFit="1" customWidth="1"/>
    <col min="18" max="18" width="9.5" bestFit="1" customWidth="1"/>
    <col min="19" max="19" width="8" bestFit="1" customWidth="1"/>
    <col min="20" max="20" width="5.5" bestFit="1" customWidth="1"/>
    <col min="21" max="21" width="9.5" bestFit="1" customWidth="1"/>
    <col min="22" max="22" width="8" bestFit="1" customWidth="1"/>
    <col min="23" max="23" width="16" bestFit="1" customWidth="1"/>
    <col min="24" max="24" width="9.5" customWidth="1"/>
    <col min="25" max="25" width="8" bestFit="1" customWidth="1"/>
    <col min="26" max="26" width="24" bestFit="1" customWidth="1"/>
    <col min="27" max="28" width="16.125" bestFit="1" customWidth="1"/>
  </cols>
  <sheetData>
    <row r="1" spans="1:6" x14ac:dyDescent="0.2">
      <c r="C1" t="s">
        <v>106</v>
      </c>
      <c r="E1" t="s">
        <v>107</v>
      </c>
      <c r="F1" t="s">
        <v>125</v>
      </c>
    </row>
    <row r="2" spans="1:6" x14ac:dyDescent="0.2">
      <c r="A2" t="s">
        <v>126</v>
      </c>
      <c r="B2">
        <v>0.59090909090909094</v>
      </c>
    </row>
    <row r="3" spans="1:6" x14ac:dyDescent="0.2">
      <c r="A3" t="s">
        <v>53</v>
      </c>
      <c r="B3">
        <v>0.55647382920110189</v>
      </c>
      <c r="C3">
        <v>15</v>
      </c>
      <c r="D3">
        <v>0.20547945205479451</v>
      </c>
      <c r="E3">
        <v>40</v>
      </c>
      <c r="F3" t="s">
        <v>124</v>
      </c>
    </row>
    <row r="4" spans="1:6" x14ac:dyDescent="0.2">
      <c r="A4" t="s">
        <v>56</v>
      </c>
      <c r="B4">
        <v>0.93250688705234164</v>
      </c>
      <c r="C4">
        <v>55</v>
      </c>
      <c r="D4">
        <v>0.75342465753424659</v>
      </c>
      <c r="E4">
        <v>341</v>
      </c>
      <c r="F4" t="s">
        <v>124</v>
      </c>
    </row>
    <row r="5" spans="1:6" x14ac:dyDescent="0.2">
      <c r="A5" t="s">
        <v>54</v>
      </c>
      <c r="B5">
        <v>0.74380165289256195</v>
      </c>
      <c r="C5">
        <v>17</v>
      </c>
      <c r="D5">
        <v>0.23287671232876711</v>
      </c>
      <c r="E5">
        <v>18</v>
      </c>
      <c r="F5" t="s">
        <v>102</v>
      </c>
    </row>
    <row r="6" spans="1:6" x14ac:dyDescent="0.2">
      <c r="A6" t="s">
        <v>58</v>
      </c>
      <c r="B6">
        <v>0.82506887052341593</v>
      </c>
      <c r="C6">
        <v>65</v>
      </c>
      <c r="D6">
        <v>0.8904109589041096</v>
      </c>
      <c r="E6">
        <v>3491</v>
      </c>
      <c r="F6" t="s">
        <v>102</v>
      </c>
    </row>
    <row r="7" spans="1:6" x14ac:dyDescent="0.2">
      <c r="A7" t="s">
        <v>57</v>
      </c>
      <c r="B7">
        <v>0.98760330578512401</v>
      </c>
      <c r="C7">
        <v>48</v>
      </c>
      <c r="D7">
        <v>0.65753424657534243</v>
      </c>
      <c r="E7">
        <v>837</v>
      </c>
      <c r="F7" t="s">
        <v>102</v>
      </c>
    </row>
    <row r="8" spans="1:6" x14ac:dyDescent="0.2">
      <c r="A8" t="s">
        <v>59</v>
      </c>
      <c r="B8">
        <v>0.71763085399449034</v>
      </c>
      <c r="C8">
        <v>67</v>
      </c>
      <c r="D8">
        <v>0.9178082191780822</v>
      </c>
      <c r="E8">
        <v>14</v>
      </c>
      <c r="F8" t="s">
        <v>102</v>
      </c>
    </row>
    <row r="9" spans="1:6" x14ac:dyDescent="0.2">
      <c r="A9" t="s">
        <v>126</v>
      </c>
      <c r="B9">
        <v>0.7</v>
      </c>
    </row>
    <row r="10" spans="1:6" x14ac:dyDescent="0.2">
      <c r="A10" t="s">
        <v>53</v>
      </c>
      <c r="B10">
        <v>0.65396825396825398</v>
      </c>
      <c r="C10">
        <v>22</v>
      </c>
      <c r="D10">
        <v>0.21153846153846154</v>
      </c>
      <c r="E10">
        <v>40</v>
      </c>
      <c r="F10" t="s">
        <v>104</v>
      </c>
    </row>
    <row r="11" spans="1:6" x14ac:dyDescent="0.2">
      <c r="A11" t="s">
        <v>56</v>
      </c>
      <c r="B11">
        <v>0.97777777777777775</v>
      </c>
      <c r="C11">
        <v>83</v>
      </c>
      <c r="D11">
        <v>0.79807692307692313</v>
      </c>
      <c r="E11">
        <v>307</v>
      </c>
      <c r="F11" t="s">
        <v>104</v>
      </c>
    </row>
    <row r="12" spans="1:6" x14ac:dyDescent="0.2">
      <c r="A12" t="s">
        <v>54</v>
      </c>
      <c r="B12">
        <v>0.80158730158730163</v>
      </c>
      <c r="C12">
        <v>36</v>
      </c>
      <c r="D12">
        <v>0.34615384615384615</v>
      </c>
      <c r="E12">
        <v>6</v>
      </c>
      <c r="F12" t="s">
        <v>104</v>
      </c>
    </row>
    <row r="13" spans="1:6" x14ac:dyDescent="0.2">
      <c r="A13" t="s">
        <v>58</v>
      </c>
      <c r="B13">
        <v>0.9</v>
      </c>
      <c r="C13">
        <v>82</v>
      </c>
      <c r="D13">
        <v>0.78846153846153844</v>
      </c>
      <c r="E13">
        <v>2679</v>
      </c>
      <c r="F13" t="s">
        <v>104</v>
      </c>
    </row>
    <row r="14" spans="1:6" x14ac:dyDescent="0.2">
      <c r="A14" t="s">
        <v>57</v>
      </c>
      <c r="B14">
        <v>0.97777777777777775</v>
      </c>
      <c r="C14">
        <v>81</v>
      </c>
      <c r="D14">
        <v>0.77884615384615385</v>
      </c>
      <c r="E14">
        <v>514</v>
      </c>
      <c r="F14" t="s">
        <v>104</v>
      </c>
    </row>
    <row r="15" spans="1:6" x14ac:dyDescent="0.2">
      <c r="A15" t="s">
        <v>59</v>
      </c>
      <c r="B15">
        <v>0.7857142857142857</v>
      </c>
      <c r="C15">
        <v>103</v>
      </c>
      <c r="D15">
        <v>0.99038461538461542</v>
      </c>
      <c r="E15">
        <v>14</v>
      </c>
      <c r="F15" t="s">
        <v>104</v>
      </c>
    </row>
    <row r="16" spans="1:6" x14ac:dyDescent="0.2">
      <c r="A16" t="s">
        <v>126</v>
      </c>
      <c r="B16">
        <v>0.80135440180586903</v>
      </c>
    </row>
    <row r="17" spans="1:27" x14ac:dyDescent="0.2">
      <c r="A17" t="s">
        <v>53</v>
      </c>
      <c r="B17">
        <v>0.67720090293453727</v>
      </c>
      <c r="C17">
        <v>66</v>
      </c>
      <c r="D17">
        <v>0.55932203389830504</v>
      </c>
      <c r="E17">
        <v>0</v>
      </c>
      <c r="F17" t="s">
        <v>108</v>
      </c>
    </row>
    <row r="18" spans="1:27" x14ac:dyDescent="0.2">
      <c r="A18" t="s">
        <v>56</v>
      </c>
      <c r="B18">
        <v>0.95033860045146723</v>
      </c>
      <c r="C18">
        <v>102</v>
      </c>
      <c r="D18">
        <v>0.86440677966101698</v>
      </c>
      <c r="E18">
        <v>171</v>
      </c>
      <c r="F18" t="s">
        <v>108</v>
      </c>
    </row>
    <row r="19" spans="1:27" x14ac:dyDescent="0.2">
      <c r="A19" t="s">
        <v>54</v>
      </c>
      <c r="B19">
        <v>0.7765237020316027</v>
      </c>
      <c r="C19">
        <v>59</v>
      </c>
      <c r="D19">
        <v>0.5</v>
      </c>
      <c r="E19">
        <v>1</v>
      </c>
      <c r="F19" t="s">
        <v>108</v>
      </c>
    </row>
    <row r="20" spans="1:27" ht="15" thickBot="1" x14ac:dyDescent="0.25">
      <c r="A20" t="s">
        <v>58</v>
      </c>
      <c r="B20">
        <v>0.90519187358916475</v>
      </c>
      <c r="C20">
        <v>100</v>
      </c>
      <c r="D20">
        <v>0.84745762711864403</v>
      </c>
      <c r="E20">
        <v>2924</v>
      </c>
      <c r="F20" t="s">
        <v>108</v>
      </c>
      <c r="N20" s="154" t="s">
        <v>133</v>
      </c>
      <c r="O20" s="179" t="b">
        <v>1</v>
      </c>
      <c r="P20" s="179"/>
      <c r="Q20" s="179"/>
      <c r="R20" s="179"/>
      <c r="S20" s="179"/>
      <c r="T20" s="179"/>
      <c r="U20" s="171" t="s">
        <v>137</v>
      </c>
      <c r="V20" s="171"/>
      <c r="W20" s="171"/>
      <c r="X20" s="171"/>
      <c r="Y20" s="171"/>
      <c r="Z20" s="171"/>
      <c r="AA20" s="171"/>
    </row>
    <row r="21" spans="1:27" x14ac:dyDescent="0.2">
      <c r="A21" t="s">
        <v>57</v>
      </c>
      <c r="B21">
        <v>0.95711060948081261</v>
      </c>
      <c r="C21">
        <v>91</v>
      </c>
      <c r="D21">
        <v>0.77118644067796616</v>
      </c>
      <c r="E21">
        <v>277</v>
      </c>
      <c r="F21" t="s">
        <v>108</v>
      </c>
      <c r="N21" s="154"/>
      <c r="O21" s="172" t="s">
        <v>16</v>
      </c>
      <c r="P21" s="173"/>
      <c r="Q21" s="174"/>
      <c r="R21" s="175" t="s">
        <v>19</v>
      </c>
      <c r="S21" s="173"/>
      <c r="T21" s="176"/>
      <c r="U21" s="177" t="s">
        <v>16</v>
      </c>
      <c r="V21" s="169"/>
      <c r="W21" s="178"/>
      <c r="X21" s="168" t="s">
        <v>19</v>
      </c>
      <c r="Y21" s="169"/>
      <c r="Z21" s="169"/>
      <c r="AA21" s="170"/>
    </row>
    <row r="22" spans="1:27" x14ac:dyDescent="0.2">
      <c r="A22" t="s">
        <v>59</v>
      </c>
      <c r="B22">
        <v>0.72234762979683975</v>
      </c>
      <c r="C22">
        <v>116</v>
      </c>
      <c r="D22">
        <v>0.98305084745762716</v>
      </c>
      <c r="E22">
        <v>3</v>
      </c>
      <c r="F22" t="s">
        <v>108</v>
      </c>
      <c r="N22" s="154"/>
      <c r="O22" s="48" t="s">
        <v>135</v>
      </c>
      <c r="P22" s="43" t="s">
        <v>136</v>
      </c>
      <c r="Q22" s="44" t="s">
        <v>138</v>
      </c>
      <c r="R22" s="42" t="s">
        <v>135</v>
      </c>
      <c r="S22" s="43" t="s">
        <v>136</v>
      </c>
      <c r="T22" s="49" t="s">
        <v>132</v>
      </c>
      <c r="U22" s="27" t="s">
        <v>135</v>
      </c>
      <c r="V22" s="28" t="s">
        <v>136</v>
      </c>
      <c r="W22" s="39" t="s">
        <v>138</v>
      </c>
      <c r="X22" s="38" t="s">
        <v>135</v>
      </c>
      <c r="Y22" s="28" t="s">
        <v>136</v>
      </c>
      <c r="Z22" s="28" t="s">
        <v>130</v>
      </c>
      <c r="AA22" s="29" t="s">
        <v>127</v>
      </c>
    </row>
    <row r="23" spans="1:27" x14ac:dyDescent="0.2">
      <c r="A23" t="s">
        <v>126</v>
      </c>
      <c r="B23">
        <v>0.54763948497854076</v>
      </c>
      <c r="N23" s="5" t="s">
        <v>114</v>
      </c>
      <c r="O23" s="50">
        <v>39507.19</v>
      </c>
      <c r="P23" s="46">
        <v>38542</v>
      </c>
      <c r="Q23" s="47">
        <v>0.5099399</v>
      </c>
      <c r="R23" s="45">
        <v>6385.973</v>
      </c>
      <c r="S23" s="46">
        <v>6364</v>
      </c>
      <c r="T23" s="51">
        <v>726</v>
      </c>
      <c r="U23" s="30">
        <v>10014.049999999999</v>
      </c>
      <c r="V23" s="31">
        <v>9495.5</v>
      </c>
      <c r="W23" s="41">
        <v>0.96152280000000001</v>
      </c>
      <c r="X23" s="40">
        <v>501.39679999999998</v>
      </c>
      <c r="Y23" s="31">
        <v>494</v>
      </c>
      <c r="Z23" s="32">
        <v>429</v>
      </c>
      <c r="AA23" s="33">
        <v>73</v>
      </c>
    </row>
    <row r="24" spans="1:27" x14ac:dyDescent="0.2">
      <c r="A24" t="s">
        <v>53</v>
      </c>
      <c r="B24">
        <v>0.5201716738197425</v>
      </c>
      <c r="C24">
        <v>14</v>
      </c>
      <c r="D24">
        <v>0.17073170731707318</v>
      </c>
      <c r="E24">
        <v>44</v>
      </c>
      <c r="F24" t="s">
        <v>110</v>
      </c>
      <c r="N24" s="5" t="s">
        <v>134</v>
      </c>
      <c r="O24" s="50">
        <v>35192.35</v>
      </c>
      <c r="P24" s="46">
        <v>34362</v>
      </c>
      <c r="Q24" s="47">
        <v>0.49454809999999999</v>
      </c>
      <c r="R24" s="45">
        <v>5321.9030000000002</v>
      </c>
      <c r="S24" s="46">
        <v>5304.5</v>
      </c>
      <c r="T24" s="51">
        <v>630</v>
      </c>
      <c r="U24" s="30">
        <v>9526.7039999999997</v>
      </c>
      <c r="V24" s="31">
        <v>9050.5</v>
      </c>
      <c r="W24" s="41">
        <v>0.95828469999999999</v>
      </c>
      <c r="X24" s="40">
        <v>439.22039999999998</v>
      </c>
      <c r="Y24" s="31">
        <v>433</v>
      </c>
      <c r="Z24" s="32">
        <v>441</v>
      </c>
      <c r="AA24" s="33">
        <v>104</v>
      </c>
    </row>
    <row r="25" spans="1:27" x14ac:dyDescent="0.2">
      <c r="A25" t="s">
        <v>56</v>
      </c>
      <c r="B25">
        <v>0.93390557939914165</v>
      </c>
      <c r="C25">
        <v>61</v>
      </c>
      <c r="D25">
        <v>0.74390243902439024</v>
      </c>
      <c r="E25">
        <v>422</v>
      </c>
      <c r="F25" t="s">
        <v>110</v>
      </c>
      <c r="N25" s="5" t="s">
        <v>109</v>
      </c>
      <c r="O25" s="50">
        <v>35655.5</v>
      </c>
      <c r="P25" s="46">
        <v>34792</v>
      </c>
      <c r="Q25" s="47">
        <v>0.49661060000000001</v>
      </c>
      <c r="R25" s="45">
        <v>5279.0439999999999</v>
      </c>
      <c r="S25" s="46">
        <v>5262.5</v>
      </c>
      <c r="T25" s="51">
        <v>443</v>
      </c>
      <c r="U25" s="30">
        <v>9771.7420000000002</v>
      </c>
      <c r="V25" s="31">
        <v>9267</v>
      </c>
      <c r="W25" s="41">
        <v>0.95772040000000003</v>
      </c>
      <c r="X25" s="40">
        <v>443.38600000000002</v>
      </c>
      <c r="Y25" s="31">
        <v>437</v>
      </c>
      <c r="Z25" s="32">
        <v>355</v>
      </c>
      <c r="AA25" s="33">
        <v>118</v>
      </c>
    </row>
    <row r="26" spans="1:27" ht="15" thickBot="1" x14ac:dyDescent="0.25">
      <c r="A26" t="s">
        <v>54</v>
      </c>
      <c r="B26">
        <v>0.75364806866952794</v>
      </c>
      <c r="C26">
        <v>24</v>
      </c>
      <c r="D26">
        <v>0.29268292682926828</v>
      </c>
      <c r="E26">
        <v>22</v>
      </c>
      <c r="F26" t="s">
        <v>110</v>
      </c>
      <c r="N26" s="5" t="s">
        <v>111</v>
      </c>
      <c r="O26" s="52">
        <v>33513.99</v>
      </c>
      <c r="P26" s="53">
        <v>32714</v>
      </c>
      <c r="Q26" s="54">
        <v>0.50026820000000005</v>
      </c>
      <c r="R26" s="55">
        <v>5313.1480000000001</v>
      </c>
      <c r="S26" s="53">
        <v>5298</v>
      </c>
      <c r="T26" s="56">
        <v>1165</v>
      </c>
      <c r="U26" s="34">
        <v>8688.7209999999995</v>
      </c>
      <c r="V26" s="35">
        <v>8291</v>
      </c>
      <c r="W26" s="57">
        <v>0.96014270000000002</v>
      </c>
      <c r="X26" s="58">
        <v>423.76280000000003</v>
      </c>
      <c r="Y26" s="35">
        <v>418</v>
      </c>
      <c r="Z26" s="36">
        <v>638</v>
      </c>
      <c r="AA26" s="37">
        <v>82</v>
      </c>
    </row>
    <row r="27" spans="1:27" x14ac:dyDescent="0.2">
      <c r="A27" t="s">
        <v>58</v>
      </c>
      <c r="B27">
        <v>0.70472103004291842</v>
      </c>
      <c r="C27">
        <v>58</v>
      </c>
      <c r="D27">
        <v>0.70731707317073167</v>
      </c>
      <c r="E27">
        <v>2424</v>
      </c>
      <c r="F27" t="s">
        <v>110</v>
      </c>
    </row>
    <row r="28" spans="1:27" x14ac:dyDescent="0.2">
      <c r="A28" t="s">
        <v>57</v>
      </c>
      <c r="B28">
        <v>0.99313304721030038</v>
      </c>
      <c r="C28">
        <v>55</v>
      </c>
      <c r="D28">
        <v>0.67073170731707321</v>
      </c>
      <c r="E28">
        <v>1041</v>
      </c>
      <c r="F28" t="s">
        <v>110</v>
      </c>
    </row>
    <row r="29" spans="1:27" x14ac:dyDescent="0.2">
      <c r="A29" t="s">
        <v>59</v>
      </c>
      <c r="B29">
        <v>0.76394849785407726</v>
      </c>
      <c r="C29">
        <v>73</v>
      </c>
      <c r="D29">
        <v>0.8902439024390244</v>
      </c>
      <c r="E29">
        <v>28</v>
      </c>
      <c r="F29" t="s">
        <v>110</v>
      </c>
    </row>
  </sheetData>
  <mergeCells count="7">
    <mergeCell ref="X21:AA21"/>
    <mergeCell ref="U20:AA20"/>
    <mergeCell ref="N20:N22"/>
    <mergeCell ref="O21:Q21"/>
    <mergeCell ref="R21:T21"/>
    <mergeCell ref="U21:W21"/>
    <mergeCell ref="O20:T20"/>
  </mergeCells>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C5:R19"/>
  <sheetViews>
    <sheetView topLeftCell="C1" workbookViewId="0">
      <selection activeCell="K16" sqref="K16"/>
    </sheetView>
  </sheetViews>
  <sheetFormatPr defaultRowHeight="14.25" x14ac:dyDescent="0.2"/>
  <cols>
    <col min="3" max="3" width="11.5" style="1" bestFit="1" customWidth="1"/>
    <col min="4" max="4" width="11.5" bestFit="1" customWidth="1"/>
    <col min="5" max="5" width="21.75" bestFit="1" customWidth="1"/>
    <col min="6" max="6" width="21.375" bestFit="1" customWidth="1"/>
    <col min="7" max="7" width="17" bestFit="1" customWidth="1"/>
    <col min="11" max="11" width="37.75" bestFit="1" customWidth="1"/>
    <col min="12" max="12" width="8.625" bestFit="1" customWidth="1"/>
    <col min="13" max="13" width="10.25" bestFit="1" customWidth="1"/>
    <col min="14" max="14" width="10.625" bestFit="1" customWidth="1"/>
    <col min="15" max="15" width="8.625" bestFit="1" customWidth="1"/>
    <col min="16" max="16" width="10.75" bestFit="1" customWidth="1"/>
    <col min="17" max="17" width="10" bestFit="1" customWidth="1"/>
    <col min="18" max="18" width="14.5" bestFit="1" customWidth="1"/>
  </cols>
  <sheetData>
    <row r="5" spans="3:18" ht="15" thickBot="1" x14ac:dyDescent="0.25">
      <c r="K5" s="99"/>
      <c r="L5" s="99"/>
      <c r="M5" s="99"/>
      <c r="N5" s="99"/>
      <c r="O5" s="99"/>
      <c r="P5" s="99"/>
      <c r="Q5" s="99"/>
      <c r="R5" s="99"/>
    </row>
    <row r="6" spans="3:18" ht="21.75" thickTop="1" thickBot="1" x14ac:dyDescent="0.35">
      <c r="C6" s="98"/>
      <c r="D6" s="99"/>
      <c r="E6" s="99"/>
      <c r="F6" s="99"/>
      <c r="G6" s="99"/>
      <c r="K6" s="105"/>
      <c r="L6" s="180" t="s">
        <v>406</v>
      </c>
      <c r="M6" s="181"/>
      <c r="N6" s="181"/>
      <c r="O6" s="181"/>
      <c r="P6" s="181"/>
      <c r="Q6" s="182"/>
      <c r="R6" s="158" t="s">
        <v>397</v>
      </c>
    </row>
    <row r="7" spans="3:18" s="94" customFormat="1" ht="21.75" thickTop="1" thickBot="1" x14ac:dyDescent="0.35">
      <c r="C7" s="100"/>
      <c r="D7" s="96" t="s">
        <v>391</v>
      </c>
      <c r="E7" s="96" t="s">
        <v>392</v>
      </c>
      <c r="F7" s="96" t="s">
        <v>393</v>
      </c>
      <c r="G7" s="96" t="s">
        <v>394</v>
      </c>
      <c r="K7" s="103" t="s">
        <v>410</v>
      </c>
      <c r="L7" s="96" t="s">
        <v>402</v>
      </c>
      <c r="M7" s="96" t="s">
        <v>403</v>
      </c>
      <c r="N7" s="96" t="s">
        <v>400</v>
      </c>
      <c r="O7" s="96" t="s">
        <v>399</v>
      </c>
      <c r="P7" s="96" t="s">
        <v>404</v>
      </c>
      <c r="Q7" s="103" t="s">
        <v>405</v>
      </c>
      <c r="R7" s="159"/>
    </row>
    <row r="8" spans="3:18" ht="21" thickTop="1" x14ac:dyDescent="0.3">
      <c r="C8" s="101" t="b">
        <v>1</v>
      </c>
      <c r="D8" s="95">
        <v>0.93298000000000003</v>
      </c>
      <c r="E8" s="95">
        <v>30</v>
      </c>
      <c r="F8" s="95">
        <v>30</v>
      </c>
      <c r="G8" s="95">
        <v>40</v>
      </c>
      <c r="K8" s="106" t="b">
        <v>1</v>
      </c>
      <c r="L8" s="95">
        <v>9434</v>
      </c>
      <c r="M8" s="95">
        <v>19215</v>
      </c>
      <c r="N8" s="95">
        <v>22035</v>
      </c>
      <c r="O8" s="95">
        <v>22486</v>
      </c>
      <c r="P8" s="95">
        <v>25236</v>
      </c>
      <c r="Q8" s="95">
        <v>52985</v>
      </c>
      <c r="R8" s="95">
        <v>0.2306407</v>
      </c>
    </row>
    <row r="9" spans="3:18" ht="20.25" x14ac:dyDescent="0.3">
      <c r="C9" s="101" t="s">
        <v>395</v>
      </c>
      <c r="D9" s="95">
        <v>0.83331999999999995</v>
      </c>
      <c r="E9" s="95">
        <v>23</v>
      </c>
      <c r="F9" s="95">
        <v>22</v>
      </c>
      <c r="G9" s="95">
        <v>40</v>
      </c>
      <c r="K9" s="106" t="s">
        <v>70</v>
      </c>
      <c r="L9" s="95">
        <v>2830</v>
      </c>
      <c r="M9" s="95">
        <v>5764</v>
      </c>
      <c r="N9" s="95">
        <v>6610</v>
      </c>
      <c r="O9" s="95">
        <v>6746</v>
      </c>
      <c r="P9" s="95">
        <v>7570</v>
      </c>
      <c r="Q9" s="95">
        <v>15896</v>
      </c>
      <c r="R9" s="95">
        <v>0.37430029999999997</v>
      </c>
    </row>
    <row r="10" spans="3:18" ht="20.25" x14ac:dyDescent="0.3">
      <c r="C10" s="101" t="s">
        <v>396</v>
      </c>
      <c r="D10" s="95">
        <v>0.83704000000000001</v>
      </c>
      <c r="E10" s="95">
        <v>25</v>
      </c>
      <c r="F10" s="95">
        <v>23</v>
      </c>
      <c r="G10" s="95">
        <v>40</v>
      </c>
      <c r="K10" s="106" t="s">
        <v>398</v>
      </c>
      <c r="L10" s="104">
        <v>8763</v>
      </c>
      <c r="M10" s="104">
        <v>18550</v>
      </c>
      <c r="N10" s="104">
        <v>21348</v>
      </c>
      <c r="O10" s="104">
        <v>21805</v>
      </c>
      <c r="P10" s="104">
        <v>24549</v>
      </c>
      <c r="Q10" s="104">
        <v>51848</v>
      </c>
      <c r="R10" s="104">
        <v>0.361016</v>
      </c>
    </row>
    <row r="11" spans="3:18" ht="20.25" x14ac:dyDescent="0.3">
      <c r="C11" s="101" t="s">
        <v>56</v>
      </c>
      <c r="D11" s="95">
        <v>0.81230000000000002</v>
      </c>
      <c r="E11" s="95">
        <v>29</v>
      </c>
      <c r="F11" s="95">
        <v>23</v>
      </c>
      <c r="G11" s="95">
        <v>40</v>
      </c>
      <c r="K11" s="106" t="s">
        <v>407</v>
      </c>
      <c r="L11" s="104">
        <v>4428</v>
      </c>
      <c r="M11" s="104">
        <v>19660</v>
      </c>
      <c r="N11" s="104">
        <v>27337</v>
      </c>
      <c r="O11" s="104">
        <v>30414</v>
      </c>
      <c r="P11" s="104">
        <v>38323</v>
      </c>
      <c r="Q11" s="104">
        <v>113679</v>
      </c>
      <c r="R11" s="104">
        <v>0.79862770000000005</v>
      </c>
    </row>
    <row r="12" spans="3:18" ht="20.25" x14ac:dyDescent="0.3">
      <c r="C12" s="101" t="s">
        <v>53</v>
      </c>
      <c r="D12" s="95">
        <v>0.22520000000000001</v>
      </c>
      <c r="E12" s="95">
        <v>105</v>
      </c>
      <c r="F12" s="95">
        <v>2</v>
      </c>
      <c r="G12" s="95">
        <v>40</v>
      </c>
      <c r="K12" s="106" t="s">
        <v>413</v>
      </c>
      <c r="L12" s="104"/>
      <c r="M12" s="104"/>
      <c r="N12" s="104"/>
      <c r="O12" s="104"/>
      <c r="P12" s="104"/>
      <c r="Q12" s="104"/>
      <c r="R12" s="104"/>
    </row>
    <row r="13" spans="3:18" ht="20.25" x14ac:dyDescent="0.3">
      <c r="C13" s="101" t="s">
        <v>54</v>
      </c>
      <c r="D13" s="95">
        <v>0.78998000000000002</v>
      </c>
      <c r="E13" s="95">
        <v>22</v>
      </c>
      <c r="F13" s="95">
        <v>21</v>
      </c>
      <c r="G13" s="95">
        <v>40</v>
      </c>
      <c r="K13" s="106" t="s">
        <v>408</v>
      </c>
      <c r="L13" s="104">
        <v>74</v>
      </c>
      <c r="M13" s="104">
        <v>932</v>
      </c>
      <c r="N13" s="104">
        <v>1156</v>
      </c>
      <c r="O13" s="104">
        <v>2593</v>
      </c>
      <c r="P13" s="104">
        <v>1921</v>
      </c>
      <c r="Q13" s="104">
        <v>100681</v>
      </c>
      <c r="R13" s="104">
        <v>0.96508959999999999</v>
      </c>
    </row>
    <row r="14" spans="3:18" ht="20.25" x14ac:dyDescent="0.3">
      <c r="C14" s="101" t="s">
        <v>58</v>
      </c>
      <c r="D14" s="95">
        <v>0.54066000000000003</v>
      </c>
      <c r="E14" s="95">
        <v>23</v>
      </c>
      <c r="F14" s="95">
        <v>8</v>
      </c>
      <c r="G14" s="95">
        <v>40</v>
      </c>
      <c r="K14" s="106" t="s">
        <v>409</v>
      </c>
      <c r="L14" s="104">
        <v>1224</v>
      </c>
      <c r="M14" s="104">
        <v>1661</v>
      </c>
      <c r="N14" s="104">
        <v>2237</v>
      </c>
      <c r="O14" s="104">
        <v>3487</v>
      </c>
      <c r="P14" s="104">
        <v>4197</v>
      </c>
      <c r="Q14" s="104">
        <v>21184</v>
      </c>
      <c r="R14" s="104">
        <v>0.94142119999999996</v>
      </c>
    </row>
    <row r="15" spans="3:18" ht="21" thickBot="1" x14ac:dyDescent="0.35">
      <c r="C15" s="102" t="s">
        <v>57</v>
      </c>
      <c r="D15" s="97">
        <v>0.72604000000000002</v>
      </c>
      <c r="E15" s="97">
        <v>31</v>
      </c>
      <c r="F15" s="97">
        <v>20</v>
      </c>
      <c r="G15" s="97">
        <v>40</v>
      </c>
      <c r="K15" s="106" t="s">
        <v>414</v>
      </c>
      <c r="L15" s="104">
        <v>219</v>
      </c>
      <c r="M15" s="104">
        <v>481</v>
      </c>
      <c r="N15" s="104">
        <v>744</v>
      </c>
      <c r="O15" s="104">
        <v>1287</v>
      </c>
      <c r="P15" s="104">
        <v>1427</v>
      </c>
      <c r="Q15" s="104">
        <v>50598</v>
      </c>
      <c r="R15" s="104">
        <v>0.96883969999999997</v>
      </c>
    </row>
    <row r="16" spans="3:18" ht="21" thickTop="1" x14ac:dyDescent="0.3">
      <c r="K16" s="106" t="s">
        <v>415</v>
      </c>
      <c r="L16" s="104">
        <v>416</v>
      </c>
      <c r="M16" s="104">
        <v>636</v>
      </c>
      <c r="N16" s="104">
        <v>937</v>
      </c>
      <c r="O16" s="104">
        <v>1099</v>
      </c>
      <c r="P16" s="104">
        <v>1387</v>
      </c>
      <c r="Q16" s="104">
        <v>29238</v>
      </c>
      <c r="R16" s="104">
        <v>0.97115289999999999</v>
      </c>
    </row>
    <row r="17" spans="11:18" ht="20.25" x14ac:dyDescent="0.3">
      <c r="K17" s="106" t="s">
        <v>401</v>
      </c>
      <c r="L17" s="104">
        <v>270</v>
      </c>
      <c r="M17" s="104">
        <v>561</v>
      </c>
      <c r="N17" s="104">
        <v>995</v>
      </c>
      <c r="O17" s="104">
        <v>1329</v>
      </c>
      <c r="P17" s="104">
        <v>1842</v>
      </c>
      <c r="Q17" s="104">
        <v>5773</v>
      </c>
      <c r="R17" s="104">
        <v>0.97074170000000004</v>
      </c>
    </row>
    <row r="18" spans="11:18" ht="21" thickBot="1" x14ac:dyDescent="0.35">
      <c r="K18" s="107" t="s">
        <v>412</v>
      </c>
      <c r="L18" s="97"/>
      <c r="M18" s="97"/>
      <c r="N18" s="97"/>
      <c r="O18" s="97"/>
      <c r="P18" s="97"/>
      <c r="Q18" s="97"/>
      <c r="R18" s="97"/>
    </row>
    <row r="19" spans="11:18" ht="15" thickTop="1" x14ac:dyDescent="0.2"/>
  </sheetData>
  <mergeCells count="2">
    <mergeCell ref="L6:Q6"/>
    <mergeCell ref="R6:R7"/>
  </mergeCells>
  <phoneticPr fontId="1" type="noConversion"/>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4"/>
  <sheetViews>
    <sheetView workbookViewId="0">
      <selection activeCell="D1" sqref="D1"/>
    </sheetView>
  </sheetViews>
  <sheetFormatPr defaultRowHeight="14.25" x14ac:dyDescent="0.2"/>
  <cols>
    <col min="2" max="5" width="21" bestFit="1" customWidth="1"/>
    <col min="6" max="6" width="17.125" bestFit="1" customWidth="1"/>
  </cols>
  <sheetData>
    <row r="1" spans="1:6" x14ac:dyDescent="0.2">
      <c r="A1" t="s">
        <v>238</v>
      </c>
      <c r="B1" t="s">
        <v>232</v>
      </c>
      <c r="C1" t="s">
        <v>234</v>
      </c>
      <c r="D1" t="s">
        <v>242</v>
      </c>
      <c r="E1" t="s">
        <v>239</v>
      </c>
      <c r="F1" t="s">
        <v>231</v>
      </c>
    </row>
    <row r="2" spans="1:6" x14ac:dyDescent="0.2">
      <c r="A2" t="s">
        <v>224</v>
      </c>
      <c r="B2">
        <v>5.9325477448191792E-3</v>
      </c>
      <c r="C2">
        <v>1.050611172845742E-2</v>
      </c>
      <c r="D2">
        <v>1.1748307447232178E-2</v>
      </c>
      <c r="E2">
        <v>8.6616668427168062E-3</v>
      </c>
      <c r="F2">
        <f>AVERAGE(B2:E2)</f>
        <v>9.2121584408063964E-3</v>
      </c>
    </row>
    <row r="3" spans="1:6" x14ac:dyDescent="0.2">
      <c r="A3" t="s">
        <v>53</v>
      </c>
      <c r="B3">
        <v>7.9642421779764321E-3</v>
      </c>
      <c r="C3">
        <v>1.2324477219921205E-2</v>
      </c>
      <c r="D3">
        <v>5.177220230983672E-3</v>
      </c>
      <c r="E3">
        <v>1.1830569346149783E-2</v>
      </c>
      <c r="F3">
        <f t="shared" ref="F3:F14" si="0">AVERAGE(B3:E3)</f>
        <v>9.3241272437577724E-3</v>
      </c>
    </row>
    <row r="4" spans="1:6" x14ac:dyDescent="0.2">
      <c r="A4" t="s">
        <v>56</v>
      </c>
      <c r="B4">
        <v>2.9175132060138154E-2</v>
      </c>
      <c r="C4">
        <v>3.3134660066673399E-2</v>
      </c>
      <c r="D4">
        <v>1.8618080446037435E-2</v>
      </c>
      <c r="E4">
        <v>4.6794126967360301E-2</v>
      </c>
      <c r="F4">
        <f t="shared" si="0"/>
        <v>3.1930499885052324E-2</v>
      </c>
    </row>
    <row r="5" spans="1:6" x14ac:dyDescent="0.2">
      <c r="A5" t="s">
        <v>54</v>
      </c>
      <c r="B5">
        <v>6.0138155221454697E-3</v>
      </c>
      <c r="C5">
        <v>7.4755025760177797E-3</v>
      </c>
      <c r="D5">
        <v>5.9737156511350063E-3</v>
      </c>
      <c r="E5">
        <v>8.4504066758212745E-3</v>
      </c>
      <c r="F5">
        <f t="shared" si="0"/>
        <v>6.9783601062798819E-3</v>
      </c>
    </row>
    <row r="6" spans="1:6" x14ac:dyDescent="0.2">
      <c r="A6" t="s">
        <v>58</v>
      </c>
      <c r="B6">
        <v>0.28435595286468918</v>
      </c>
      <c r="C6">
        <v>0.27285584402464896</v>
      </c>
      <c r="D6">
        <v>0.29291119076065314</v>
      </c>
      <c r="E6">
        <v>0.258582444280131</v>
      </c>
      <c r="F6">
        <f t="shared" si="0"/>
        <v>0.2771763579825306</v>
      </c>
    </row>
    <row r="7" spans="1:6" x14ac:dyDescent="0.2">
      <c r="A7" t="s">
        <v>57</v>
      </c>
      <c r="B7">
        <v>7.0052824055262086E-2</v>
      </c>
      <c r="C7">
        <v>5.4247903828669564E-2</v>
      </c>
      <c r="D7">
        <v>3.0266825965750695E-2</v>
      </c>
      <c r="E7">
        <v>0.11281292912221401</v>
      </c>
      <c r="F7">
        <f t="shared" si="0"/>
        <v>6.6845120742974093E-2</v>
      </c>
    </row>
    <row r="8" spans="1:6" x14ac:dyDescent="0.2">
      <c r="A8" t="s">
        <v>238</v>
      </c>
      <c r="B8" t="s">
        <v>233</v>
      </c>
      <c r="C8" t="s">
        <v>235</v>
      </c>
      <c r="D8" t="s">
        <v>236</v>
      </c>
      <c r="E8" t="s">
        <v>237</v>
      </c>
      <c r="F8" t="s">
        <v>240</v>
      </c>
    </row>
    <row r="9" spans="1:6" x14ac:dyDescent="0.2">
      <c r="A9" t="s">
        <v>224</v>
      </c>
      <c r="B9">
        <v>0.40909090909090912</v>
      </c>
      <c r="C9">
        <v>0.3</v>
      </c>
      <c r="D9">
        <v>0.19864559819413091</v>
      </c>
      <c r="E9">
        <v>0.45236051502145924</v>
      </c>
      <c r="F9">
        <f t="shared" si="0"/>
        <v>0.34002425557662486</v>
      </c>
    </row>
    <row r="10" spans="1:6" x14ac:dyDescent="0.2">
      <c r="A10" t="s">
        <v>53</v>
      </c>
      <c r="B10">
        <v>0.44352617079889806</v>
      </c>
      <c r="C10">
        <v>0.34603174603174602</v>
      </c>
      <c r="D10">
        <v>0.32279909706546278</v>
      </c>
      <c r="E10">
        <v>0.4798283261802575</v>
      </c>
      <c r="F10">
        <f t="shared" si="0"/>
        <v>0.39804633501909115</v>
      </c>
    </row>
    <row r="11" spans="1:6" x14ac:dyDescent="0.2">
      <c r="A11" t="s">
        <v>56</v>
      </c>
      <c r="B11">
        <v>6.7493112947658404E-2</v>
      </c>
      <c r="C11">
        <v>2.2222222222222223E-2</v>
      </c>
      <c r="D11">
        <v>4.9661399548532728E-2</v>
      </c>
      <c r="E11">
        <v>6.6094420600858364E-2</v>
      </c>
      <c r="F11">
        <f t="shared" si="0"/>
        <v>5.1367788829817934E-2</v>
      </c>
    </row>
    <row r="12" spans="1:6" x14ac:dyDescent="0.2">
      <c r="A12" t="s">
        <v>54</v>
      </c>
      <c r="B12">
        <v>0.256198347107438</v>
      </c>
      <c r="C12">
        <v>0.1984126984126984</v>
      </c>
      <c r="D12">
        <v>0.2234762979683973</v>
      </c>
      <c r="E12">
        <v>0.24635193133047209</v>
      </c>
      <c r="F12">
        <f t="shared" si="0"/>
        <v>0.23110981870475145</v>
      </c>
    </row>
    <row r="13" spans="1:6" x14ac:dyDescent="0.2">
      <c r="A13" t="s">
        <v>58</v>
      </c>
      <c r="B13">
        <v>0.17493112947658401</v>
      </c>
      <c r="C13">
        <v>0.1</v>
      </c>
      <c r="D13">
        <v>9.480812641083522E-2</v>
      </c>
      <c r="E13">
        <v>0.29527896995708153</v>
      </c>
      <c r="F13">
        <f t="shared" si="0"/>
        <v>0.16625455646112519</v>
      </c>
    </row>
    <row r="14" spans="1:6" x14ac:dyDescent="0.2">
      <c r="A14" t="s">
        <v>57</v>
      </c>
      <c r="B14">
        <v>1.2396694214876033E-2</v>
      </c>
      <c r="C14">
        <v>2.2222222222222223E-2</v>
      </c>
      <c r="D14">
        <v>4.2889390519187359E-2</v>
      </c>
      <c r="E14">
        <v>6.8669527896995704E-3</v>
      </c>
      <c r="F14">
        <f t="shared" si="0"/>
        <v>2.1093814936496296E-2</v>
      </c>
    </row>
  </sheetData>
  <phoneticPr fontId="1" type="noConversion"/>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7"/>
  <sheetViews>
    <sheetView topLeftCell="B1" workbookViewId="0">
      <selection activeCell="D2" sqref="D2"/>
    </sheetView>
  </sheetViews>
  <sheetFormatPr defaultRowHeight="14.25" x14ac:dyDescent="0.2"/>
  <cols>
    <col min="1" max="1" width="31.125" bestFit="1" customWidth="1"/>
    <col min="2" max="2" width="6.5" bestFit="1" customWidth="1"/>
    <col min="3" max="3" width="16.625" bestFit="1" customWidth="1"/>
    <col min="4" max="4" width="85.875" bestFit="1" customWidth="1"/>
    <col min="8" max="8" width="7.75" style="70" bestFit="1" customWidth="1"/>
    <col min="9" max="9" width="49.125" bestFit="1" customWidth="1"/>
  </cols>
  <sheetData>
    <row r="1" spans="1:9" s="1" customFormat="1" x14ac:dyDescent="0.2">
      <c r="A1" s="63" t="s">
        <v>177</v>
      </c>
      <c r="B1" s="65" t="s">
        <v>116</v>
      </c>
      <c r="C1" s="65" t="s">
        <v>178</v>
      </c>
      <c r="D1" s="65" t="s">
        <v>179</v>
      </c>
      <c r="H1" s="5" t="s">
        <v>200</v>
      </c>
      <c r="I1" s="64" t="s">
        <v>201</v>
      </c>
    </row>
    <row r="2" spans="1:9" s="59" customFormat="1" x14ac:dyDescent="0.2">
      <c r="A2" s="61" t="s">
        <v>180</v>
      </c>
      <c r="B2" s="66">
        <v>25000</v>
      </c>
      <c r="C2" s="66" t="s">
        <v>181</v>
      </c>
      <c r="D2" s="81" t="s">
        <v>241</v>
      </c>
      <c r="H2" s="71" t="s">
        <v>188</v>
      </c>
      <c r="I2" s="8" t="s">
        <v>199</v>
      </c>
    </row>
    <row r="3" spans="1:9" x14ac:dyDescent="0.2">
      <c r="A3" s="60" t="s">
        <v>182</v>
      </c>
      <c r="B3" s="67">
        <v>2730</v>
      </c>
      <c r="C3" s="67" t="s">
        <v>183</v>
      </c>
      <c r="D3" s="67" t="s">
        <v>184</v>
      </c>
      <c r="H3" s="72" t="s">
        <v>189</v>
      </c>
      <c r="I3" s="3" t="s">
        <v>198</v>
      </c>
    </row>
    <row r="4" spans="1:9" x14ac:dyDescent="0.2">
      <c r="A4" s="62" t="s">
        <v>185</v>
      </c>
      <c r="B4" s="68">
        <v>2402</v>
      </c>
      <c r="C4" s="68" t="s">
        <v>186</v>
      </c>
      <c r="D4" s="68" t="s">
        <v>187</v>
      </c>
      <c r="H4" s="72" t="s">
        <v>190</v>
      </c>
      <c r="I4" s="3" t="s">
        <v>197</v>
      </c>
    </row>
    <row r="5" spans="1:9" x14ac:dyDescent="0.2">
      <c r="H5" s="72" t="s">
        <v>191</v>
      </c>
      <c r="I5" s="3" t="s">
        <v>196</v>
      </c>
    </row>
    <row r="6" spans="1:9" x14ac:dyDescent="0.2">
      <c r="H6" s="72" t="s">
        <v>192</v>
      </c>
      <c r="I6" s="3" t="s">
        <v>195</v>
      </c>
    </row>
    <row r="7" spans="1:9" x14ac:dyDescent="0.2">
      <c r="H7" s="72" t="s">
        <v>193</v>
      </c>
      <c r="I7" s="3" t="s">
        <v>194</v>
      </c>
    </row>
  </sheetData>
  <phoneticPr fontId="1" type="noConversion"/>
  <hyperlinks>
    <hyperlink ref="D2" r:id="rId1" xr:uid="{00000000-0004-0000-1900-000000000000}"/>
  </hyperlinks>
  <pageMargins left="0.7" right="0.7" top="0.75" bottom="0.75" header="0.3" footer="0.3"/>
  <pageSetup paperSize="9"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
  <sheetViews>
    <sheetView workbookViewId="0">
      <selection activeCell="R25" sqref="R25"/>
    </sheetView>
  </sheetViews>
  <sheetFormatPr defaultRowHeight="14.25" x14ac:dyDescent="0.2"/>
  <cols>
    <col min="3" max="3" width="14.25" bestFit="1" customWidth="1"/>
  </cols>
  <sheetData>
    <row r="1" spans="1:3" s="121" customFormat="1" x14ac:dyDescent="0.2">
      <c r="B1" s="118" t="s">
        <v>569</v>
      </c>
      <c r="C1" s="118" t="s">
        <v>570</v>
      </c>
    </row>
    <row r="2" spans="1:3" x14ac:dyDescent="0.2">
      <c r="A2" s="123" t="s">
        <v>318</v>
      </c>
      <c r="B2" s="77">
        <v>3.2070170000000002E-2</v>
      </c>
      <c r="C2" s="77">
        <v>1</v>
      </c>
    </row>
    <row r="3" spans="1:3" x14ac:dyDescent="0.2">
      <c r="A3" s="123" t="s">
        <v>56</v>
      </c>
      <c r="B3" s="77">
        <v>0.1094671</v>
      </c>
      <c r="C3" s="77">
        <v>8</v>
      </c>
    </row>
    <row r="4" spans="1:3" x14ac:dyDescent="0.2">
      <c r="A4" s="123" t="s">
        <v>58</v>
      </c>
      <c r="B4" s="77">
        <v>0.10926619999999999</v>
      </c>
      <c r="C4" s="77">
        <v>8</v>
      </c>
    </row>
    <row r="5" spans="1:3" x14ac:dyDescent="0.2">
      <c r="A5" s="123" t="s">
        <v>57</v>
      </c>
      <c r="B5" s="77">
        <v>0.2727638</v>
      </c>
      <c r="C5" s="77">
        <v>15</v>
      </c>
    </row>
    <row r="6" spans="1:3" x14ac:dyDescent="0.2">
      <c r="A6" s="123" t="s">
        <v>487</v>
      </c>
      <c r="B6" s="77">
        <v>7.9271560000000005E-2</v>
      </c>
      <c r="C6" s="77">
        <v>5</v>
      </c>
    </row>
    <row r="7" spans="1:3" x14ac:dyDescent="0.2">
      <c r="A7" s="123" t="s">
        <v>568</v>
      </c>
      <c r="B7" s="77">
        <v>3.4212640000000002E-2</v>
      </c>
      <c r="C7" s="77">
        <v>3</v>
      </c>
    </row>
  </sheetData>
  <phoneticPr fontId="1" type="noConversion"/>
  <pageMargins left="0.7" right="0.7" top="0.75" bottom="0.75" header="0.3" footer="0.3"/>
  <pageSetup paperSize="9"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6"/>
  <sheetViews>
    <sheetView topLeftCell="A10" zoomScale="55" zoomScaleNormal="55" workbookViewId="0">
      <pane xSplit="1" topLeftCell="F1" activePane="topRight" state="frozen"/>
      <selection pane="topRight" activeCell="Q53" sqref="Q53"/>
    </sheetView>
  </sheetViews>
  <sheetFormatPr defaultRowHeight="14.25" x14ac:dyDescent="0.2"/>
  <cols>
    <col min="1" max="1" width="26.625" style="124" customWidth="1"/>
    <col min="2" max="3" width="16.25" style="124" customWidth="1"/>
    <col min="4" max="5" width="32.625" style="124" bestFit="1" customWidth="1"/>
    <col min="6" max="6" width="31.5" style="124" bestFit="1" customWidth="1"/>
    <col min="7" max="7" width="29.125" style="124" bestFit="1" customWidth="1"/>
    <col min="8" max="8" width="31.5" style="124" bestFit="1" customWidth="1"/>
    <col min="9" max="9" width="32.625" style="124" bestFit="1" customWidth="1"/>
    <col min="10" max="14" width="26" style="124" bestFit="1" customWidth="1"/>
    <col min="15" max="15" width="22.5" style="124" bestFit="1" customWidth="1"/>
    <col min="16" max="16384" width="9" style="124"/>
  </cols>
  <sheetData>
    <row r="1" spans="1:15" x14ac:dyDescent="0.2">
      <c r="A1" s="124" t="s">
        <v>77</v>
      </c>
      <c r="B1" s="153" t="s">
        <v>318</v>
      </c>
      <c r="C1" s="153"/>
      <c r="D1" s="153" t="s">
        <v>56</v>
      </c>
      <c r="E1" s="153"/>
      <c r="F1" s="153" t="s">
        <v>58</v>
      </c>
      <c r="G1" s="153"/>
      <c r="H1" s="153" t="s">
        <v>57</v>
      </c>
      <c r="I1" s="153"/>
      <c r="J1" s="153" t="s">
        <v>581</v>
      </c>
      <c r="K1" s="153"/>
      <c r="L1" s="153" t="s">
        <v>488</v>
      </c>
      <c r="M1" s="153"/>
      <c r="N1" s="153" t="s">
        <v>32</v>
      </c>
      <c r="O1" s="153"/>
    </row>
    <row r="2" spans="1:15" x14ac:dyDescent="0.2">
      <c r="A2" s="124" t="s">
        <v>491</v>
      </c>
      <c r="B2" s="124">
        <v>1000</v>
      </c>
      <c r="C2" s="124">
        <v>10000</v>
      </c>
      <c r="D2" s="124">
        <v>1000</v>
      </c>
      <c r="E2" s="124">
        <v>10000</v>
      </c>
      <c r="F2" s="124">
        <v>1000</v>
      </c>
      <c r="G2" s="124">
        <v>10000</v>
      </c>
      <c r="H2" s="124">
        <v>1000</v>
      </c>
      <c r="I2" s="124">
        <v>10000</v>
      </c>
      <c r="J2" s="124">
        <v>1000</v>
      </c>
      <c r="K2" s="124">
        <v>10000</v>
      </c>
      <c r="L2" s="124">
        <v>1000</v>
      </c>
      <c r="M2" s="124">
        <v>10000</v>
      </c>
      <c r="N2" s="124">
        <v>1000</v>
      </c>
      <c r="O2" s="124">
        <v>10000</v>
      </c>
    </row>
    <row r="3" spans="1:15" ht="14.25" customHeight="1" x14ac:dyDescent="0.2">
      <c r="A3" s="125" t="s">
        <v>476</v>
      </c>
      <c r="D3" s="124" t="s">
        <v>502</v>
      </c>
      <c r="E3" s="124" t="s">
        <v>505</v>
      </c>
      <c r="F3" s="124" t="s">
        <v>503</v>
      </c>
      <c r="G3" s="124" t="s">
        <v>506</v>
      </c>
      <c r="H3" s="124" t="s">
        <v>504</v>
      </c>
      <c r="I3" s="124" t="s">
        <v>507</v>
      </c>
      <c r="J3" s="124" t="s">
        <v>580</v>
      </c>
      <c r="K3" s="124" t="s">
        <v>582</v>
      </c>
      <c r="L3" s="124" t="s">
        <v>498</v>
      </c>
      <c r="M3" s="124" t="s">
        <v>499</v>
      </c>
      <c r="N3" s="124" t="s">
        <v>490</v>
      </c>
      <c r="O3" s="124" t="s">
        <v>489</v>
      </c>
    </row>
    <row r="4" spans="1:15" x14ac:dyDescent="0.2">
      <c r="A4" s="125" t="s">
        <v>486</v>
      </c>
      <c r="D4" s="124" t="s">
        <v>508</v>
      </c>
      <c r="E4" s="124" t="s">
        <v>511</v>
      </c>
      <c r="F4" s="124" t="s">
        <v>510</v>
      </c>
      <c r="G4" s="124" t="s">
        <v>512</v>
      </c>
      <c r="H4" s="124" t="s">
        <v>509</v>
      </c>
      <c r="I4" s="124" t="s">
        <v>513</v>
      </c>
      <c r="J4" s="124" t="s">
        <v>584</v>
      </c>
      <c r="K4" s="124" t="s">
        <v>583</v>
      </c>
      <c r="L4" s="124" t="s">
        <v>514</v>
      </c>
      <c r="M4" s="124" t="s">
        <v>567</v>
      </c>
      <c r="N4" s="124" t="s">
        <v>492</v>
      </c>
      <c r="O4" s="124" t="s">
        <v>493</v>
      </c>
    </row>
    <row r="5" spans="1:15" x14ac:dyDescent="0.2">
      <c r="A5" s="125" t="s">
        <v>477</v>
      </c>
      <c r="D5" s="124" t="s">
        <v>515</v>
      </c>
      <c r="E5" s="124" t="s">
        <v>518</v>
      </c>
      <c r="F5" s="124" t="s">
        <v>516</v>
      </c>
      <c r="G5" s="124" t="s">
        <v>519</v>
      </c>
      <c r="H5" s="124" t="s">
        <v>517</v>
      </c>
      <c r="I5" s="124" t="s">
        <v>520</v>
      </c>
      <c r="J5" s="124" t="s">
        <v>585</v>
      </c>
      <c r="K5" s="124" t="s">
        <v>210</v>
      </c>
      <c r="L5" s="124" t="s">
        <v>578</v>
      </c>
      <c r="N5" s="124" t="s">
        <v>494</v>
      </c>
      <c r="O5" s="124" t="s">
        <v>495</v>
      </c>
    </row>
    <row r="6" spans="1:15" x14ac:dyDescent="0.2">
      <c r="A6" s="125" t="s">
        <v>478</v>
      </c>
      <c r="D6" s="124" t="s">
        <v>577</v>
      </c>
      <c r="E6" s="124" t="s">
        <v>565</v>
      </c>
      <c r="F6" s="124" t="s">
        <v>563</v>
      </c>
      <c r="G6" s="124" t="s">
        <v>210</v>
      </c>
      <c r="H6" s="124" t="s">
        <v>564</v>
      </c>
      <c r="I6" s="124" t="s">
        <v>566</v>
      </c>
      <c r="J6" s="124" t="s">
        <v>210</v>
      </c>
      <c r="K6" s="124" t="s">
        <v>210</v>
      </c>
      <c r="M6" s="124" t="s">
        <v>579</v>
      </c>
      <c r="N6" s="124" t="s">
        <v>501</v>
      </c>
      <c r="O6" s="124" t="s">
        <v>210</v>
      </c>
    </row>
    <row r="7" spans="1:15" x14ac:dyDescent="0.2">
      <c r="A7" s="125" t="s">
        <v>479</v>
      </c>
      <c r="D7" s="124" t="s">
        <v>576</v>
      </c>
      <c r="E7" s="124" t="s">
        <v>573</v>
      </c>
      <c r="F7" s="124" t="s">
        <v>575</v>
      </c>
      <c r="G7" s="124" t="s">
        <v>572</v>
      </c>
      <c r="H7" s="124" t="s">
        <v>574</v>
      </c>
      <c r="I7" s="124" t="s">
        <v>571</v>
      </c>
      <c r="J7" s="124" t="s">
        <v>210</v>
      </c>
      <c r="K7" s="124" t="s">
        <v>210</v>
      </c>
      <c r="N7" s="124" t="s">
        <v>210</v>
      </c>
      <c r="O7" s="124" t="s">
        <v>210</v>
      </c>
    </row>
    <row r="9" spans="1:15" x14ac:dyDescent="0.2">
      <c r="A9" s="153" t="s">
        <v>593</v>
      </c>
      <c r="B9" s="153"/>
      <c r="C9" s="153"/>
      <c r="D9" s="153"/>
      <c r="E9" s="153"/>
      <c r="F9" s="153"/>
    </row>
    <row r="10" spans="1:15" x14ac:dyDescent="0.2">
      <c r="B10" s="124">
        <v>10000</v>
      </c>
      <c r="C10" s="124">
        <v>50000</v>
      </c>
      <c r="D10" s="124">
        <v>100000</v>
      </c>
      <c r="E10" s="124">
        <v>500000</v>
      </c>
      <c r="F10" s="124" t="s">
        <v>586</v>
      </c>
    </row>
    <row r="11" spans="1:15" x14ac:dyDescent="0.2">
      <c r="A11" s="124" t="s">
        <v>587</v>
      </c>
      <c r="B11" s="131" t="s">
        <v>596</v>
      </c>
      <c r="C11" s="131" t="s">
        <v>596</v>
      </c>
      <c r="D11" s="131" t="s">
        <v>596</v>
      </c>
      <c r="E11" s="131" t="s">
        <v>596</v>
      </c>
      <c r="F11" s="131" t="s">
        <v>596</v>
      </c>
    </row>
    <row r="12" spans="1:15" x14ac:dyDescent="0.2">
      <c r="A12" s="124" t="s">
        <v>588</v>
      </c>
      <c r="B12" s="131">
        <v>9.7500000000000003E-2</v>
      </c>
      <c r="C12" s="131">
        <v>0.2172222</v>
      </c>
      <c r="D12" s="131">
        <v>0.54777779999999998</v>
      </c>
      <c r="E12" s="131">
        <v>0.73777780000000004</v>
      </c>
      <c r="F12" s="131">
        <v>1.8402780000000001</v>
      </c>
    </row>
    <row r="13" spans="1:15" x14ac:dyDescent="0.2">
      <c r="A13" s="124" t="s">
        <v>39</v>
      </c>
      <c r="B13" s="131">
        <v>2.666667E-2</v>
      </c>
      <c r="C13" s="131">
        <v>0.1030556</v>
      </c>
      <c r="D13" s="131">
        <v>0.19305559999999999</v>
      </c>
      <c r="E13" s="131">
        <v>0.97444439999999999</v>
      </c>
      <c r="F13" s="131">
        <v>1.9786109999999999</v>
      </c>
    </row>
    <row r="14" spans="1:15" x14ac:dyDescent="0.2">
      <c r="A14" s="124" t="s">
        <v>31</v>
      </c>
      <c r="B14" s="131">
        <v>6.9444439999999996E-2</v>
      </c>
      <c r="C14" s="131">
        <v>0.24527779999999999</v>
      </c>
      <c r="D14" s="131">
        <v>0.49611110000000003</v>
      </c>
      <c r="E14" s="131">
        <v>2.5177779999999998</v>
      </c>
      <c r="F14" s="131">
        <v>6.3302779999999998</v>
      </c>
    </row>
    <row r="15" spans="1:15" x14ac:dyDescent="0.2">
      <c r="A15" s="124" t="s">
        <v>27</v>
      </c>
      <c r="B15" s="131">
        <v>36.72889</v>
      </c>
      <c r="C15" s="131">
        <v>126.0444</v>
      </c>
      <c r="D15" s="131">
        <v>172.4889</v>
      </c>
      <c r="E15" s="131" t="s">
        <v>589</v>
      </c>
      <c r="F15" s="131" t="s">
        <v>590</v>
      </c>
    </row>
    <row r="16" spans="1:15" x14ac:dyDescent="0.2">
      <c r="A16" s="124" t="s">
        <v>32</v>
      </c>
      <c r="B16" s="131">
        <v>1.055556E-2</v>
      </c>
      <c r="C16" s="131">
        <v>0.21249999999999999</v>
      </c>
      <c r="D16" s="131">
        <v>0.99361109999999997</v>
      </c>
      <c r="E16" s="131">
        <v>26.455829999999999</v>
      </c>
      <c r="F16" s="131" t="s">
        <v>591</v>
      </c>
    </row>
    <row r="17" spans="1:14" x14ac:dyDescent="0.2">
      <c r="A17" s="153" t="s">
        <v>592</v>
      </c>
      <c r="B17" s="153"/>
      <c r="C17" s="153"/>
      <c r="D17" s="153"/>
      <c r="E17" s="153"/>
      <c r="F17" s="153"/>
    </row>
    <row r="18" spans="1:14" x14ac:dyDescent="0.2">
      <c r="B18" s="124">
        <v>10000</v>
      </c>
      <c r="C18" s="124">
        <v>50000</v>
      </c>
      <c r="D18" s="124">
        <v>100000</v>
      </c>
      <c r="E18" s="124">
        <v>500000</v>
      </c>
      <c r="F18" s="124" t="s">
        <v>586</v>
      </c>
    </row>
    <row r="19" spans="1:14" x14ac:dyDescent="0.2">
      <c r="A19" s="124" t="s">
        <v>587</v>
      </c>
      <c r="B19" s="131" t="s">
        <v>596</v>
      </c>
      <c r="C19" s="131" t="s">
        <v>596</v>
      </c>
      <c r="D19" s="131" t="s">
        <v>596</v>
      </c>
      <c r="E19" s="131" t="s">
        <v>596</v>
      </c>
      <c r="F19" s="131" t="s">
        <v>596</v>
      </c>
    </row>
    <row r="20" spans="1:14" x14ac:dyDescent="0.2">
      <c r="A20" s="124" t="s">
        <v>588</v>
      </c>
      <c r="B20" s="131">
        <v>0.13833329999999999</v>
      </c>
      <c r="C20" s="131">
        <v>1.5191669999999999</v>
      </c>
      <c r="D20" s="131">
        <v>4.4836109999999998</v>
      </c>
      <c r="E20" s="131">
        <v>89.163060000000002</v>
      </c>
      <c r="F20" s="131" t="s">
        <v>87</v>
      </c>
    </row>
    <row r="21" spans="1:14" x14ac:dyDescent="0.2">
      <c r="A21" s="124" t="s">
        <v>39</v>
      </c>
      <c r="B21" s="131">
        <v>5.8611110000000001E-2</v>
      </c>
      <c r="C21" s="131">
        <v>0.29249999999999998</v>
      </c>
      <c r="D21" s="131">
        <v>0.61111110000000002</v>
      </c>
      <c r="E21" s="131" t="s">
        <v>594</v>
      </c>
      <c r="F21" s="131" t="s">
        <v>595</v>
      </c>
    </row>
    <row r="22" spans="1:14" x14ac:dyDescent="0.2">
      <c r="A22" s="124" t="s">
        <v>31</v>
      </c>
      <c r="B22" s="131">
        <v>6.8611110000000003E-2</v>
      </c>
      <c r="C22" s="131">
        <v>0.3305556</v>
      </c>
      <c r="D22" s="131">
        <v>0.64777779999999996</v>
      </c>
      <c r="E22" s="131">
        <v>3.541944</v>
      </c>
      <c r="F22" s="131" t="s">
        <v>87</v>
      </c>
      <c r="J22" s="124">
        <v>10000</v>
      </c>
      <c r="K22" s="124">
        <v>50000</v>
      </c>
      <c r="L22" s="124">
        <v>100000</v>
      </c>
      <c r="M22" s="124">
        <v>500000</v>
      </c>
      <c r="N22" s="124" t="s">
        <v>586</v>
      </c>
    </row>
    <row r="23" spans="1:14" x14ac:dyDescent="0.2">
      <c r="A23" s="124" t="s">
        <v>27</v>
      </c>
      <c r="B23" s="131">
        <v>0.74833329999999998</v>
      </c>
      <c r="C23" s="131">
        <v>5.2466670000000004</v>
      </c>
      <c r="D23" s="131" t="s">
        <v>87</v>
      </c>
      <c r="E23" s="131" t="s">
        <v>589</v>
      </c>
      <c r="F23" s="131" t="s">
        <v>590</v>
      </c>
      <c r="I23" s="124" t="s">
        <v>587</v>
      </c>
      <c r="K23" s="131"/>
      <c r="L23" s="131"/>
      <c r="M23" s="131"/>
      <c r="N23" s="131"/>
    </row>
    <row r="24" spans="1:14" x14ac:dyDescent="0.2">
      <c r="A24" s="124" t="s">
        <v>32</v>
      </c>
      <c r="B24" s="131">
        <v>1.1666670000000001E-2</v>
      </c>
      <c r="C24" s="131">
        <v>0.18777779999999999</v>
      </c>
      <c r="D24" s="131">
        <v>0.84499999999999997</v>
      </c>
      <c r="E24" s="131" t="s">
        <v>591</v>
      </c>
      <c r="F24" s="131" t="s">
        <v>591</v>
      </c>
      <c r="I24" s="124" t="s">
        <v>588</v>
      </c>
      <c r="J24" s="131">
        <v>48.44</v>
      </c>
      <c r="K24" s="131">
        <v>50.281999999999996</v>
      </c>
      <c r="L24" s="131">
        <v>52.488</v>
      </c>
      <c r="M24" s="131">
        <v>78.338999999999999</v>
      </c>
      <c r="N24" s="131">
        <v>126.004</v>
      </c>
    </row>
    <row r="25" spans="1:14" x14ac:dyDescent="0.2">
      <c r="I25" s="124" t="s">
        <v>39</v>
      </c>
      <c r="J25" s="131">
        <v>16.242999999999999</v>
      </c>
      <c r="K25" s="131">
        <v>17.446000000000002</v>
      </c>
      <c r="L25" s="131">
        <v>19.088000000000001</v>
      </c>
      <c r="M25" s="131">
        <v>32.418999999999997</v>
      </c>
      <c r="N25" s="131">
        <v>72.067999999999998</v>
      </c>
    </row>
    <row r="26" spans="1:14" x14ac:dyDescent="0.2">
      <c r="I26" s="124" t="s">
        <v>31</v>
      </c>
      <c r="J26" s="131">
        <v>12.423999999999999</v>
      </c>
      <c r="K26" s="131">
        <v>13.163</v>
      </c>
      <c r="L26" s="131">
        <v>14.093</v>
      </c>
      <c r="M26" s="131">
        <v>21.727</v>
      </c>
      <c r="N26" s="131">
        <v>44.771000000000001</v>
      </c>
    </row>
    <row r="27" spans="1:14" x14ac:dyDescent="0.2">
      <c r="I27" s="124" t="s">
        <v>598</v>
      </c>
      <c r="J27" s="131">
        <v>12.768000000000001</v>
      </c>
      <c r="K27" s="131">
        <v>25.481999999999999</v>
      </c>
      <c r="L27" s="131">
        <v>38.777000000000001</v>
      </c>
      <c r="M27" s="131"/>
      <c r="N27" s="131"/>
    </row>
    <row r="28" spans="1:14" x14ac:dyDescent="0.2">
      <c r="I28" s="124" t="s">
        <v>32</v>
      </c>
      <c r="J28" s="131">
        <v>3.4510000000000001</v>
      </c>
      <c r="K28" s="131">
        <v>6.7759999999999998</v>
      </c>
      <c r="L28" s="131">
        <v>11.932</v>
      </c>
      <c r="M28" s="131">
        <v>61.195</v>
      </c>
      <c r="N28" s="131"/>
    </row>
    <row r="29" spans="1:14" x14ac:dyDescent="0.2">
      <c r="I29" s="153"/>
      <c r="J29" s="153"/>
      <c r="K29" s="153"/>
      <c r="L29" s="153"/>
      <c r="M29" s="153"/>
      <c r="N29" s="153"/>
    </row>
    <row r="30" spans="1:14" x14ac:dyDescent="0.2">
      <c r="J30" s="124">
        <v>10000</v>
      </c>
      <c r="K30" s="124">
        <v>50000</v>
      </c>
      <c r="L30" s="124">
        <v>100000</v>
      </c>
      <c r="M30" s="124">
        <v>500000</v>
      </c>
      <c r="N30" s="124" t="s">
        <v>586</v>
      </c>
    </row>
    <row r="31" spans="1:14" x14ac:dyDescent="0.2">
      <c r="B31" s="124">
        <v>10000</v>
      </c>
      <c r="C31" s="124">
        <v>50000</v>
      </c>
      <c r="D31" s="124">
        <v>100000</v>
      </c>
      <c r="E31" s="124">
        <v>500000</v>
      </c>
      <c r="F31" s="124" t="s">
        <v>586</v>
      </c>
      <c r="I31" s="124" t="s">
        <v>587</v>
      </c>
      <c r="J31" s="131"/>
      <c r="K31" s="131"/>
      <c r="L31" s="131"/>
      <c r="M31" s="131"/>
      <c r="N31" s="131"/>
    </row>
    <row r="32" spans="1:14" x14ac:dyDescent="0.2">
      <c r="A32" s="124" t="s">
        <v>587</v>
      </c>
      <c r="B32" s="131"/>
      <c r="C32" s="131"/>
      <c r="D32" s="131"/>
      <c r="E32" s="131"/>
      <c r="F32" s="131"/>
      <c r="I32" s="124" t="s">
        <v>588</v>
      </c>
      <c r="J32" s="131">
        <v>50.878</v>
      </c>
      <c r="K32" s="131">
        <v>65.355999999999995</v>
      </c>
      <c r="L32" s="131">
        <v>83.048000000000002</v>
      </c>
      <c r="M32" s="131">
        <v>201.96</v>
      </c>
      <c r="N32" s="131"/>
    </row>
    <row r="33" spans="1:14" x14ac:dyDescent="0.2">
      <c r="A33" s="124" t="s">
        <v>588</v>
      </c>
      <c r="B33" s="131">
        <f>LOG(B20 + 1, 10)</f>
        <v>5.6269440580627182E-2</v>
      </c>
      <c r="C33" s="131">
        <f t="shared" ref="C33:E33" si="0">LOG(C20 + 1, 10)</f>
        <v>0.40125695859555155</v>
      </c>
      <c r="D33" s="131">
        <f t="shared" si="0"/>
        <v>0.73906663894287128</v>
      </c>
      <c r="E33" s="131">
        <f t="shared" si="0"/>
        <v>1.9550286425962045</v>
      </c>
      <c r="F33" s="131"/>
      <c r="I33" s="124" t="s">
        <v>39</v>
      </c>
      <c r="J33" s="131">
        <v>18.280999999999999</v>
      </c>
      <c r="K33" s="131">
        <v>29.251000000000001</v>
      </c>
      <c r="L33" s="131">
        <v>42.851999999999997</v>
      </c>
      <c r="M33" s="131"/>
      <c r="N33" s="131"/>
    </row>
    <row r="34" spans="1:14" x14ac:dyDescent="0.2">
      <c r="A34" s="124" t="s">
        <v>39</v>
      </c>
      <c r="B34" s="131">
        <f t="shared" ref="B34:D34" si="1">LOG(B21 + 1, 10)</f>
        <v>2.4736447549047351E-2</v>
      </c>
      <c r="C34" s="131">
        <f t="shared" si="1"/>
        <v>0.11143055176598009</v>
      </c>
      <c r="D34" s="131">
        <f t="shared" si="1"/>
        <v>0.20712548980051562</v>
      </c>
      <c r="E34" s="131"/>
      <c r="F34" s="131"/>
      <c r="I34" s="124" t="s">
        <v>31</v>
      </c>
      <c r="J34" s="131">
        <v>13.532</v>
      </c>
      <c r="K34" s="131">
        <v>19.16</v>
      </c>
      <c r="L34" s="131">
        <v>26.789000000000001</v>
      </c>
      <c r="M34" s="131">
        <v>126.02500000000001</v>
      </c>
      <c r="N34" s="131"/>
    </row>
    <row r="35" spans="1:14" x14ac:dyDescent="0.2">
      <c r="A35" s="124" t="s">
        <v>31</v>
      </c>
      <c r="B35" s="131">
        <f t="shared" ref="B35:E35" si="2">LOG(B22 + 1, 10)</f>
        <v>2.8819685087961299E-2</v>
      </c>
      <c r="C35" s="131">
        <f t="shared" si="2"/>
        <v>0.12403302715398076</v>
      </c>
      <c r="D35" s="131">
        <f t="shared" si="2"/>
        <v>0.21689864744602921</v>
      </c>
      <c r="E35" s="131">
        <f t="shared" si="2"/>
        <v>0.65724177527321082</v>
      </c>
      <c r="F35" s="131"/>
      <c r="I35" s="124" t="s">
        <v>597</v>
      </c>
      <c r="J35" s="131">
        <v>38.790999999999997</v>
      </c>
      <c r="K35" s="131">
        <v>162.49</v>
      </c>
      <c r="L35" s="131"/>
      <c r="M35" s="131"/>
      <c r="N35" s="131"/>
    </row>
    <row r="36" spans="1:14" x14ac:dyDescent="0.2">
      <c r="A36" s="124" t="s">
        <v>27</v>
      </c>
      <c r="B36" s="131">
        <f t="shared" ref="B36:C36" si="3">LOG(B23 + 1, 10)</f>
        <v>0.24262422952975243</v>
      </c>
      <c r="C36" s="131">
        <f t="shared" si="3"/>
        <v>0.79564835500682851</v>
      </c>
      <c r="D36" s="131"/>
      <c r="E36" s="131"/>
      <c r="F36" s="131"/>
      <c r="I36" s="124" t="s">
        <v>32</v>
      </c>
      <c r="J36" s="131">
        <v>5.6909999999999998</v>
      </c>
      <c r="K36" s="131">
        <v>19.463999999999999</v>
      </c>
      <c r="L36" s="131">
        <v>70.727999999999994</v>
      </c>
      <c r="M36" s="131"/>
      <c r="N36" s="131"/>
    </row>
    <row r="37" spans="1:14" x14ac:dyDescent="0.2">
      <c r="A37" s="124" t="s">
        <v>32</v>
      </c>
      <c r="B37" s="131">
        <f t="shared" ref="B37:D37" si="4">LOG(B24 + 1, 10)</f>
        <v>5.0374421225678001E-3</v>
      </c>
      <c r="C37" s="131">
        <f t="shared" si="4"/>
        <v>7.4735203894700647E-2</v>
      </c>
      <c r="D37" s="131">
        <f t="shared" si="4"/>
        <v>0.26599637049507918</v>
      </c>
      <c r="E37" s="131"/>
      <c r="F37" s="131"/>
    </row>
    <row r="70" spans="1:6" x14ac:dyDescent="0.2">
      <c r="B70" s="124">
        <v>10000</v>
      </c>
      <c r="C70" s="124">
        <v>50000</v>
      </c>
      <c r="D70" s="124">
        <v>100000</v>
      </c>
      <c r="E70" s="124">
        <v>500000</v>
      </c>
      <c r="F70" s="124" t="s">
        <v>586</v>
      </c>
    </row>
    <row r="71" spans="1:6" x14ac:dyDescent="0.2">
      <c r="A71" s="124" t="s">
        <v>587</v>
      </c>
      <c r="B71" s="131"/>
      <c r="C71" s="131"/>
      <c r="D71" s="131"/>
      <c r="E71" s="131"/>
      <c r="F71" s="131"/>
    </row>
    <row r="72" spans="1:6" x14ac:dyDescent="0.2">
      <c r="A72" s="124" t="s">
        <v>588</v>
      </c>
      <c r="B72" s="131">
        <f>LOG(B12 + 1, 10)</f>
        <v>4.0404528914158945E-2</v>
      </c>
      <c r="C72" s="131">
        <f t="shared" ref="C72:F72" si="5">LOG(C12 + 1, 10)</f>
        <v>8.536986452870024E-2</v>
      </c>
      <c r="D72" s="131">
        <f t="shared" si="5"/>
        <v>0.18970861322002236</v>
      </c>
      <c r="E72" s="131">
        <f t="shared" si="5"/>
        <v>0.23999424483814211</v>
      </c>
      <c r="F72" s="131">
        <f t="shared" si="5"/>
        <v>0.45336084989112119</v>
      </c>
    </row>
    <row r="73" spans="1:6" x14ac:dyDescent="0.2">
      <c r="A73" s="124" t="s">
        <v>39</v>
      </c>
      <c r="B73" s="131">
        <f t="shared" ref="B73:F76" si="6">LOG(B13 + 1, 10)</f>
        <v>1.1429463190828843E-2</v>
      </c>
      <c r="C73" s="131">
        <f t="shared" si="6"/>
        <v>4.2597403795239804E-2</v>
      </c>
      <c r="D73" s="131">
        <f t="shared" si="6"/>
        <v>7.666068357858058E-2</v>
      </c>
      <c r="E73" s="131">
        <f t="shared" si="6"/>
        <v>0.29544490859007366</v>
      </c>
      <c r="F73" s="131">
        <f t="shared" si="6"/>
        <v>0.47401378902081359</v>
      </c>
    </row>
    <row r="74" spans="1:6" x14ac:dyDescent="0.2">
      <c r="A74" s="124" t="s">
        <v>31</v>
      </c>
      <c r="B74" s="131">
        <f t="shared" si="6"/>
        <v>2.915822693635324E-2</v>
      </c>
      <c r="C74" s="131">
        <f t="shared" si="6"/>
        <v>9.526624584857335E-2</v>
      </c>
      <c r="D74" s="131">
        <f t="shared" si="6"/>
        <v>0.17496384508284615</v>
      </c>
      <c r="E74" s="131">
        <f t="shared" si="6"/>
        <v>0.54626842852191226</v>
      </c>
      <c r="F74" s="131">
        <f t="shared" si="6"/>
        <v>0.8651204455246928</v>
      </c>
    </row>
    <row r="75" spans="1:6" x14ac:dyDescent="0.2">
      <c r="A75" s="124" t="s">
        <v>27</v>
      </c>
      <c r="B75" s="131">
        <f t="shared" si="6"/>
        <v>1.5766740282604665</v>
      </c>
      <c r="C75" s="131">
        <f t="shared" si="6"/>
        <v>2.1039555265080008</v>
      </c>
      <c r="D75" s="131">
        <f t="shared" si="6"/>
        <v>2.2392716934037709</v>
      </c>
      <c r="E75" s="131"/>
      <c r="F75" s="131"/>
    </row>
    <row r="76" spans="1:6" x14ac:dyDescent="0.2">
      <c r="A76" s="124" t="s">
        <v>32</v>
      </c>
      <c r="B76" s="131">
        <f t="shared" si="6"/>
        <v>4.560195870213707E-3</v>
      </c>
      <c r="C76" s="131">
        <f t="shared" si="6"/>
        <v>8.3681747274301235E-2</v>
      </c>
      <c r="D76" s="131">
        <f t="shared" si="6"/>
        <v>0.29964044304454951</v>
      </c>
      <c r="E76" s="131">
        <f t="shared" si="6"/>
        <v>1.4386345771283107</v>
      </c>
      <c r="F76" s="131"/>
    </row>
  </sheetData>
  <mergeCells count="10">
    <mergeCell ref="N1:O1"/>
    <mergeCell ref="A17:F17"/>
    <mergeCell ref="A9:F9"/>
    <mergeCell ref="I29:N29"/>
    <mergeCell ref="B1:C1"/>
    <mergeCell ref="D1:E1"/>
    <mergeCell ref="F1:G1"/>
    <mergeCell ref="H1:I1"/>
    <mergeCell ref="J1:K1"/>
    <mergeCell ref="L1:M1"/>
  </mergeCells>
  <phoneticPr fontId="1" type="noConversion"/>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0"/>
  <sheetViews>
    <sheetView workbookViewId="0">
      <pane xSplit="1" topLeftCell="I1" activePane="topRight" state="frozen"/>
      <selection pane="topRight" activeCell="K4" sqref="K4"/>
    </sheetView>
  </sheetViews>
  <sheetFormatPr defaultRowHeight="14.25" x14ac:dyDescent="0.2"/>
  <cols>
    <col min="1" max="1" width="26.625" style="116" customWidth="1"/>
    <col min="2" max="3" width="16.25" style="116" customWidth="1"/>
    <col min="4" max="5" width="32.625" style="116" bestFit="1" customWidth="1"/>
    <col min="6" max="6" width="31.5" style="116" bestFit="1" customWidth="1"/>
    <col min="7" max="7" width="29.125" style="116" bestFit="1" customWidth="1"/>
    <col min="8" max="8" width="31.5" style="116" bestFit="1" customWidth="1"/>
    <col min="9" max="9" width="32.625" style="116" bestFit="1" customWidth="1"/>
    <col min="10" max="12" width="26" style="116" bestFit="1" customWidth="1"/>
    <col min="13" max="13" width="28.125" style="116" bestFit="1" customWidth="1"/>
    <col min="14" max="14" width="26" style="116" bestFit="1" customWidth="1"/>
    <col min="15" max="15" width="22.5" style="116" bestFit="1" customWidth="1"/>
    <col min="16" max="16384" width="9" style="116"/>
  </cols>
  <sheetData>
    <row r="1" spans="1:15" x14ac:dyDescent="0.2">
      <c r="A1" s="118" t="s">
        <v>77</v>
      </c>
      <c r="B1" s="153" t="s">
        <v>318</v>
      </c>
      <c r="C1" s="153"/>
      <c r="D1" s="153" t="s">
        <v>56</v>
      </c>
      <c r="E1" s="153"/>
      <c r="F1" s="153" t="s">
        <v>58</v>
      </c>
      <c r="G1" s="153"/>
      <c r="H1" s="153" t="s">
        <v>57</v>
      </c>
      <c r="I1" s="153"/>
      <c r="J1" s="153" t="s">
        <v>581</v>
      </c>
      <c r="K1" s="153"/>
      <c r="L1" s="153" t="s">
        <v>488</v>
      </c>
      <c r="M1" s="153"/>
      <c r="N1" s="153" t="s">
        <v>32</v>
      </c>
      <c r="O1" s="153"/>
    </row>
    <row r="2" spans="1:15" x14ac:dyDescent="0.2">
      <c r="A2" s="116" t="s">
        <v>491</v>
      </c>
      <c r="B2" s="116">
        <v>1000</v>
      </c>
      <c r="C2" s="116">
        <v>10000</v>
      </c>
      <c r="D2" s="116">
        <v>1000</v>
      </c>
      <c r="E2" s="116">
        <v>10000</v>
      </c>
      <c r="F2" s="116">
        <v>1000</v>
      </c>
      <c r="G2" s="116">
        <v>10000</v>
      </c>
      <c r="H2" s="116">
        <v>1000</v>
      </c>
      <c r="I2" s="116">
        <v>10000</v>
      </c>
      <c r="J2" s="116">
        <v>1000</v>
      </c>
      <c r="K2" s="116">
        <v>10000</v>
      </c>
      <c r="L2" s="118">
        <v>1000</v>
      </c>
      <c r="M2" s="118">
        <v>10000</v>
      </c>
      <c r="N2" s="116">
        <v>1000</v>
      </c>
      <c r="O2" s="116">
        <v>10000</v>
      </c>
    </row>
    <row r="3" spans="1:15" ht="14.25" customHeight="1" x14ac:dyDescent="0.2">
      <c r="A3" s="122" t="s">
        <v>476</v>
      </c>
      <c r="D3" s="118" t="s">
        <v>502</v>
      </c>
      <c r="E3" s="118" t="s">
        <v>505</v>
      </c>
      <c r="F3" s="118" t="s">
        <v>503</v>
      </c>
      <c r="G3" s="118" t="s">
        <v>506</v>
      </c>
      <c r="H3" s="118" t="s">
        <v>504</v>
      </c>
      <c r="I3" s="118" t="s">
        <v>507</v>
      </c>
      <c r="J3" s="118" t="s">
        <v>580</v>
      </c>
      <c r="K3" s="118" t="s">
        <v>582</v>
      </c>
      <c r="L3" s="118" t="s">
        <v>498</v>
      </c>
      <c r="M3" s="118" t="s">
        <v>499</v>
      </c>
      <c r="N3" s="116" t="s">
        <v>490</v>
      </c>
      <c r="O3" s="118" t="s">
        <v>489</v>
      </c>
    </row>
    <row r="4" spans="1:15" s="118" customFormat="1" x14ac:dyDescent="0.2">
      <c r="A4" s="122" t="s">
        <v>486</v>
      </c>
      <c r="D4" s="118" t="s">
        <v>508</v>
      </c>
      <c r="E4" s="118" t="s">
        <v>511</v>
      </c>
      <c r="F4" s="118" t="s">
        <v>510</v>
      </c>
      <c r="G4" s="118" t="s">
        <v>512</v>
      </c>
      <c r="H4" s="118" t="s">
        <v>509</v>
      </c>
      <c r="I4" s="118" t="s">
        <v>513</v>
      </c>
      <c r="J4" s="118" t="s">
        <v>584</v>
      </c>
      <c r="K4" s="118" t="s">
        <v>583</v>
      </c>
      <c r="L4" s="118" t="s">
        <v>514</v>
      </c>
      <c r="M4" s="118" t="s">
        <v>567</v>
      </c>
      <c r="N4" s="118" t="s">
        <v>492</v>
      </c>
      <c r="O4" s="118" t="s">
        <v>493</v>
      </c>
    </row>
    <row r="5" spans="1:15" s="118" customFormat="1" x14ac:dyDescent="0.2">
      <c r="A5" s="122" t="s">
        <v>477</v>
      </c>
      <c r="D5" s="118" t="s">
        <v>515</v>
      </c>
      <c r="E5" s="118" t="s">
        <v>518</v>
      </c>
      <c r="F5" s="118" t="s">
        <v>516</v>
      </c>
      <c r="G5" s="118" t="s">
        <v>519</v>
      </c>
      <c r="H5" s="118" t="s">
        <v>517</v>
      </c>
      <c r="I5" s="118" t="s">
        <v>520</v>
      </c>
      <c r="J5" s="118" t="s">
        <v>585</v>
      </c>
      <c r="K5" s="118" t="s">
        <v>500</v>
      </c>
      <c r="L5" s="124" t="s">
        <v>601</v>
      </c>
      <c r="M5" s="124" t="s">
        <v>600</v>
      </c>
      <c r="N5" s="118" t="s">
        <v>494</v>
      </c>
      <c r="O5" s="118" t="s">
        <v>495</v>
      </c>
    </row>
    <row r="6" spans="1:15" x14ac:dyDescent="0.2">
      <c r="A6" s="122" t="s">
        <v>478</v>
      </c>
      <c r="D6" s="118" t="s">
        <v>577</v>
      </c>
      <c r="E6" s="118" t="s">
        <v>565</v>
      </c>
      <c r="F6" s="118" t="s">
        <v>563</v>
      </c>
      <c r="G6" s="116" t="s">
        <v>500</v>
      </c>
      <c r="H6" s="118" t="s">
        <v>564</v>
      </c>
      <c r="I6" s="118" t="s">
        <v>566</v>
      </c>
      <c r="J6" s="118" t="s">
        <v>496</v>
      </c>
      <c r="K6" s="118" t="s">
        <v>496</v>
      </c>
      <c r="L6" s="118" t="s">
        <v>602</v>
      </c>
      <c r="M6" s="118" t="s">
        <v>579</v>
      </c>
      <c r="N6" s="118" t="s">
        <v>501</v>
      </c>
      <c r="O6" s="118" t="s">
        <v>497</v>
      </c>
    </row>
    <row r="7" spans="1:15" x14ac:dyDescent="0.2">
      <c r="A7" s="122" t="s">
        <v>479</v>
      </c>
      <c r="D7" s="124" t="s">
        <v>576</v>
      </c>
      <c r="E7" s="116" t="s">
        <v>573</v>
      </c>
      <c r="F7" s="124" t="s">
        <v>575</v>
      </c>
      <c r="G7" s="116" t="s">
        <v>572</v>
      </c>
      <c r="H7" s="124" t="s">
        <v>574</v>
      </c>
      <c r="I7" s="116" t="s">
        <v>571</v>
      </c>
      <c r="J7" s="118" t="s">
        <v>496</v>
      </c>
      <c r="K7" s="118" t="s">
        <v>496</v>
      </c>
      <c r="L7" s="118" t="s">
        <v>599</v>
      </c>
      <c r="M7" s="118" t="s">
        <v>571</v>
      </c>
      <c r="N7" s="118" t="s">
        <v>500</v>
      </c>
      <c r="O7" s="118" t="s">
        <v>496</v>
      </c>
    </row>
    <row r="30" spans="6:6" x14ac:dyDescent="0.2">
      <c r="F30" s="123"/>
    </row>
  </sheetData>
  <mergeCells count="7">
    <mergeCell ref="L1:M1"/>
    <mergeCell ref="N1:O1"/>
    <mergeCell ref="D1:E1"/>
    <mergeCell ref="B1:C1"/>
    <mergeCell ref="F1:G1"/>
    <mergeCell ref="H1:I1"/>
    <mergeCell ref="J1:K1"/>
  </mergeCells>
  <phoneticPr fontId="1" type="noConversion"/>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34"/>
  <sheetViews>
    <sheetView workbookViewId="0">
      <selection activeCell="I46" sqref="I46"/>
    </sheetView>
  </sheetViews>
  <sheetFormatPr defaultRowHeight="14.25" x14ac:dyDescent="0.2"/>
  <cols>
    <col min="1" max="1" width="9" style="1"/>
    <col min="2" max="2" width="14.125" bestFit="1" customWidth="1"/>
    <col min="3" max="3" width="8.75" bestFit="1" customWidth="1"/>
    <col min="4" max="4" width="7.125" bestFit="1" customWidth="1"/>
    <col min="5" max="5" width="16.375" bestFit="1" customWidth="1"/>
    <col min="6" max="6" width="9.625" bestFit="1" customWidth="1"/>
    <col min="7" max="7" width="11.375" bestFit="1" customWidth="1"/>
    <col min="8" max="8" width="8.5" bestFit="1" customWidth="1"/>
    <col min="9" max="9" width="13.125" bestFit="1" customWidth="1"/>
    <col min="10" max="10" width="13.625" bestFit="1" customWidth="1"/>
    <col min="11" max="11" width="10.625" bestFit="1" customWidth="1"/>
    <col min="12" max="12" width="23.625" bestFit="1" customWidth="1"/>
    <col min="15" max="15" width="9.5" bestFit="1" customWidth="1"/>
    <col min="16" max="16" width="6.875" bestFit="1" customWidth="1"/>
    <col min="17" max="17" width="8.5" bestFit="1" customWidth="1"/>
    <col min="18" max="18" width="5.5" bestFit="1" customWidth="1"/>
    <col min="19" max="19" width="6.125" bestFit="1" customWidth="1"/>
    <col min="20" max="21" width="5.5" bestFit="1" customWidth="1"/>
    <col min="22" max="22" width="6.5" bestFit="1" customWidth="1"/>
    <col min="25" max="25" width="14.125" bestFit="1" customWidth="1"/>
    <col min="26" max="26" width="8.75" bestFit="1" customWidth="1"/>
    <col min="27" max="27" width="7.125" bestFit="1" customWidth="1"/>
    <col min="28" max="28" width="16.375" bestFit="1" customWidth="1"/>
    <col min="29" max="29" width="9.625" bestFit="1" customWidth="1"/>
    <col min="30" max="30" width="11.375" bestFit="1" customWidth="1"/>
    <col min="31" max="31" width="8.5" bestFit="1" customWidth="1"/>
    <col min="32" max="32" width="13.125" bestFit="1" customWidth="1"/>
    <col min="33" max="33" width="13.625" bestFit="1" customWidth="1"/>
    <col min="34" max="34" width="10.625" bestFit="1" customWidth="1"/>
    <col min="35" max="35" width="23.625" bestFit="1" customWidth="1"/>
  </cols>
  <sheetData>
    <row r="1" spans="1:40" s="118" customFormat="1" ht="24.95" customHeight="1" x14ac:dyDescent="0.2">
      <c r="A1" s="119"/>
      <c r="B1" s="119" t="s">
        <v>521</v>
      </c>
      <c r="C1" s="119" t="s">
        <v>522</v>
      </c>
      <c r="D1" s="119" t="s">
        <v>523</v>
      </c>
      <c r="E1" s="119" t="s">
        <v>524</v>
      </c>
      <c r="F1" s="119" t="s">
        <v>525</v>
      </c>
      <c r="G1" s="119" t="s">
        <v>526</v>
      </c>
      <c r="H1" s="119" t="s">
        <v>527</v>
      </c>
      <c r="I1" s="119" t="s">
        <v>528</v>
      </c>
      <c r="J1" s="119" t="s">
        <v>529</v>
      </c>
      <c r="K1" s="119" t="s">
        <v>530</v>
      </c>
      <c r="L1" s="119" t="s">
        <v>531</v>
      </c>
      <c r="N1" s="119"/>
      <c r="O1" s="119" t="s">
        <v>533</v>
      </c>
      <c r="P1" s="119" t="s">
        <v>534</v>
      </c>
      <c r="Q1" s="119" t="s">
        <v>535</v>
      </c>
      <c r="R1" s="119" t="s">
        <v>536</v>
      </c>
      <c r="S1" s="119" t="s">
        <v>537</v>
      </c>
      <c r="T1" s="119" t="s">
        <v>538</v>
      </c>
      <c r="U1" s="119" t="s">
        <v>539</v>
      </c>
      <c r="V1" s="119" t="s">
        <v>540</v>
      </c>
    </row>
    <row r="2" spans="1:40" ht="24.95" customHeight="1" x14ac:dyDescent="0.2">
      <c r="A2" s="82" t="s">
        <v>532</v>
      </c>
      <c r="B2" s="126">
        <v>0.93501048200000003</v>
      </c>
      <c r="C2" s="126">
        <v>0.58435641100000002</v>
      </c>
      <c r="D2" s="126">
        <v>0.55972185500000005</v>
      </c>
      <c r="E2" s="126">
        <v>0.91847826099999996</v>
      </c>
      <c r="F2" s="126">
        <v>0.93708024000000001</v>
      </c>
      <c r="G2" s="126">
        <v>0.28117290900000003</v>
      </c>
      <c r="H2" s="126">
        <v>0.97381342100000001</v>
      </c>
      <c r="I2" s="126">
        <v>0</v>
      </c>
      <c r="J2" s="126">
        <v>0.46488733300000001</v>
      </c>
      <c r="K2" s="126">
        <v>0.674846626</v>
      </c>
      <c r="L2" s="126">
        <v>0.51889927300000005</v>
      </c>
      <c r="N2" s="82" t="s">
        <v>532</v>
      </c>
      <c r="O2" s="126">
        <v>0.73473777900000004</v>
      </c>
      <c r="P2" s="126">
        <v>0.96332046299999996</v>
      </c>
      <c r="Q2" s="126">
        <v>0.98711755199999995</v>
      </c>
      <c r="R2" s="126">
        <v>0.953125</v>
      </c>
      <c r="S2" s="126">
        <v>0.77596646499999999</v>
      </c>
      <c r="T2" s="126">
        <v>0.85551527699999996</v>
      </c>
      <c r="U2" s="126">
        <v>0.98710990499999995</v>
      </c>
      <c r="V2" s="126">
        <v>0.94537177500000003</v>
      </c>
    </row>
    <row r="3" spans="1:40" ht="24.95" customHeight="1" x14ac:dyDescent="0.2">
      <c r="A3" s="82" t="s">
        <v>396</v>
      </c>
      <c r="B3" s="126">
        <v>0.91194968600000004</v>
      </c>
      <c r="C3" s="126">
        <v>0.37590178499999999</v>
      </c>
      <c r="D3" s="126">
        <v>0.41307983500000001</v>
      </c>
      <c r="E3" s="126">
        <v>0.90625</v>
      </c>
      <c r="F3" s="126">
        <v>0.57440791800000002</v>
      </c>
      <c r="G3" s="126">
        <v>0.37031845699999999</v>
      </c>
      <c r="H3" s="126">
        <v>0.87561374800000003</v>
      </c>
      <c r="I3" s="126">
        <v>0</v>
      </c>
      <c r="J3" s="126">
        <v>0.48676438399999999</v>
      </c>
      <c r="K3" s="126">
        <v>0</v>
      </c>
      <c r="L3" s="126">
        <v>0.819003115</v>
      </c>
      <c r="N3" s="82" t="s">
        <v>396</v>
      </c>
      <c r="O3" s="126">
        <v>0.73473777900000004</v>
      </c>
      <c r="P3" s="126">
        <v>0.96332046299999996</v>
      </c>
      <c r="Q3" s="126">
        <v>0.98711755199999995</v>
      </c>
      <c r="R3" s="126">
        <v>0.953125</v>
      </c>
      <c r="S3" s="126">
        <v>0.77596646499999999</v>
      </c>
      <c r="T3" s="126">
        <v>0.85551527699999996</v>
      </c>
      <c r="U3" s="126">
        <v>0.98710990499999995</v>
      </c>
      <c r="V3" s="126">
        <v>0.94537177500000003</v>
      </c>
    </row>
    <row r="4" spans="1:40" ht="24.95" customHeight="1" x14ac:dyDescent="0.2">
      <c r="A4" s="82" t="s">
        <v>53</v>
      </c>
      <c r="B4" s="126">
        <v>0.91404612200000002</v>
      </c>
      <c r="C4" s="126">
        <v>0.32046576399999999</v>
      </c>
      <c r="D4" s="126">
        <v>0.67639292299999998</v>
      </c>
      <c r="E4" s="126">
        <v>0</v>
      </c>
      <c r="F4" s="126">
        <v>0.805231531</v>
      </c>
      <c r="G4" s="126">
        <v>0.36633774400000002</v>
      </c>
      <c r="H4" s="126">
        <v>0.95090016399999999</v>
      </c>
      <c r="I4" s="126">
        <v>0</v>
      </c>
      <c r="J4" s="126">
        <v>0.65959308699999997</v>
      </c>
      <c r="K4" s="126">
        <v>0</v>
      </c>
      <c r="L4" s="126">
        <v>0.76510903399999997</v>
      </c>
      <c r="N4" s="82" t="s">
        <v>53</v>
      </c>
      <c r="O4" s="126">
        <v>0.61835175399999998</v>
      </c>
      <c r="P4" s="126">
        <v>0.94594594600000004</v>
      </c>
      <c r="Q4" s="126">
        <v>0.99194846999999997</v>
      </c>
      <c r="R4" s="126">
        <v>0.90234375</v>
      </c>
      <c r="S4" s="126">
        <v>0.87913367499999995</v>
      </c>
      <c r="T4" s="126">
        <v>0.90609356100000005</v>
      </c>
      <c r="U4" s="126">
        <v>0.98100407099999998</v>
      </c>
      <c r="V4" s="126">
        <v>0.94385432499999999</v>
      </c>
    </row>
    <row r="5" spans="1:40" ht="24.95" customHeight="1" x14ac:dyDescent="0.2">
      <c r="A5" s="82" t="s">
        <v>56</v>
      </c>
      <c r="B5" s="126">
        <v>0</v>
      </c>
      <c r="C5" s="126">
        <v>0.23996962399999999</v>
      </c>
      <c r="D5" s="126">
        <v>0.43812164399999998</v>
      </c>
      <c r="E5" s="126">
        <v>0</v>
      </c>
      <c r="F5" s="126">
        <v>0.66454577599999998</v>
      </c>
      <c r="G5" s="126">
        <v>0.38332585800000002</v>
      </c>
      <c r="H5" s="126">
        <v>0</v>
      </c>
      <c r="I5" s="126">
        <v>0</v>
      </c>
      <c r="J5" s="126">
        <v>0.66571866099999999</v>
      </c>
      <c r="K5" s="126">
        <v>0</v>
      </c>
      <c r="L5" s="126">
        <v>0.65763239900000003</v>
      </c>
      <c r="N5" s="82" t="s">
        <v>56</v>
      </c>
      <c r="O5" s="126">
        <v>0.72094058299999997</v>
      </c>
      <c r="P5" s="126">
        <v>0.835907336</v>
      </c>
      <c r="Q5" s="126">
        <v>0</v>
      </c>
      <c r="R5" s="126">
        <v>0</v>
      </c>
      <c r="S5" s="126">
        <v>0.97321844400000002</v>
      </c>
      <c r="T5" s="126">
        <v>0.89021232500000003</v>
      </c>
      <c r="U5" s="126">
        <v>0.463364993</v>
      </c>
      <c r="V5" s="126">
        <v>0</v>
      </c>
    </row>
    <row r="6" spans="1:40" ht="24.95" customHeight="1" x14ac:dyDescent="0.2">
      <c r="A6" s="82" t="s">
        <v>58</v>
      </c>
      <c r="B6" s="126">
        <v>0</v>
      </c>
      <c r="C6" s="126">
        <v>0</v>
      </c>
      <c r="D6" s="126">
        <v>2.1300942E-2</v>
      </c>
      <c r="E6" s="126">
        <v>0</v>
      </c>
      <c r="F6" s="126">
        <v>0</v>
      </c>
      <c r="G6" s="126">
        <v>0</v>
      </c>
      <c r="H6" s="126">
        <v>0</v>
      </c>
      <c r="I6" s="126">
        <v>0</v>
      </c>
      <c r="J6" s="126">
        <v>6.1693284000000001E-2</v>
      </c>
      <c r="K6" s="126">
        <v>0</v>
      </c>
      <c r="L6" s="126">
        <v>0</v>
      </c>
      <c r="N6" s="82" t="s">
        <v>58</v>
      </c>
      <c r="O6" s="126">
        <v>0</v>
      </c>
      <c r="P6" s="126">
        <v>0</v>
      </c>
      <c r="Q6" s="126">
        <v>0</v>
      </c>
      <c r="R6" s="126">
        <v>0</v>
      </c>
      <c r="S6" s="126">
        <v>1.2342804000000001E-2</v>
      </c>
      <c r="T6" s="126">
        <v>0</v>
      </c>
      <c r="U6" s="126">
        <v>0</v>
      </c>
      <c r="V6" s="126">
        <v>0</v>
      </c>
    </row>
    <row r="7" spans="1:40" ht="24.95" customHeight="1" x14ac:dyDescent="0.2">
      <c r="A7" s="82" t="s">
        <v>57</v>
      </c>
      <c r="B7" s="126">
        <v>0</v>
      </c>
      <c r="C7" s="126">
        <v>0.40450575900000002</v>
      </c>
      <c r="D7" s="126">
        <v>0.36502068500000001</v>
      </c>
      <c r="E7" s="126">
        <v>0</v>
      </c>
      <c r="F7" s="126">
        <v>0</v>
      </c>
      <c r="G7" s="126">
        <v>0.135568513</v>
      </c>
      <c r="H7" s="126">
        <v>0</v>
      </c>
      <c r="I7" s="126">
        <v>0</v>
      </c>
      <c r="J7" s="126">
        <v>0.452854955</v>
      </c>
      <c r="K7" s="126">
        <v>0</v>
      </c>
      <c r="L7" s="126">
        <v>1.6614746E-2</v>
      </c>
      <c r="N7" s="82" t="s">
        <v>57</v>
      </c>
      <c r="O7" s="126">
        <v>0.30887916300000001</v>
      </c>
      <c r="P7" s="126">
        <v>5.7915060000000001E-3</v>
      </c>
      <c r="Q7" s="126">
        <v>0.99355877599999998</v>
      </c>
      <c r="R7" s="126">
        <v>0</v>
      </c>
      <c r="S7" s="126">
        <v>0.51094550500000002</v>
      </c>
      <c r="T7" s="126">
        <v>0.80700845799999998</v>
      </c>
      <c r="U7" s="126">
        <v>0</v>
      </c>
      <c r="V7" s="126">
        <v>3.034901E-3</v>
      </c>
    </row>
    <row r="9" spans="1:40" ht="24.95" customHeight="1" x14ac:dyDescent="0.2">
      <c r="A9" s="119"/>
      <c r="B9" s="119" t="s">
        <v>521</v>
      </c>
      <c r="C9" s="119" t="s">
        <v>522</v>
      </c>
      <c r="D9" s="119" t="s">
        <v>523</v>
      </c>
      <c r="E9" s="119" t="s">
        <v>524</v>
      </c>
      <c r="F9" s="119" t="s">
        <v>525</v>
      </c>
      <c r="G9" s="119" t="s">
        <v>526</v>
      </c>
      <c r="H9" s="119" t="s">
        <v>527</v>
      </c>
      <c r="I9" s="119" t="s">
        <v>528</v>
      </c>
      <c r="J9" s="119" t="s">
        <v>529</v>
      </c>
      <c r="K9" s="119" t="s">
        <v>530</v>
      </c>
      <c r="L9" s="119" t="s">
        <v>531</v>
      </c>
      <c r="N9" s="119"/>
      <c r="O9" s="119" t="s">
        <v>533</v>
      </c>
      <c r="P9" s="119" t="s">
        <v>534</v>
      </c>
      <c r="Q9" s="119" t="s">
        <v>535</v>
      </c>
      <c r="R9" s="119" t="s">
        <v>536</v>
      </c>
      <c r="S9" s="119" t="s">
        <v>537</v>
      </c>
      <c r="T9" s="119" t="s">
        <v>538</v>
      </c>
      <c r="U9" s="119" t="s">
        <v>539</v>
      </c>
      <c r="V9" s="119" t="s">
        <v>540</v>
      </c>
    </row>
    <row r="10" spans="1:40" ht="24.95" customHeight="1" x14ac:dyDescent="0.2">
      <c r="A10" s="82" t="s">
        <v>532</v>
      </c>
      <c r="B10" s="126">
        <v>0</v>
      </c>
      <c r="C10" s="126">
        <v>0</v>
      </c>
      <c r="D10" s="126">
        <v>0.582563155</v>
      </c>
      <c r="E10" s="126">
        <v>0</v>
      </c>
      <c r="F10" s="126">
        <v>6.8221986999999998E-2</v>
      </c>
      <c r="G10" s="126">
        <v>1.3343799E-2</v>
      </c>
      <c r="H10" s="126">
        <v>1.636661E-3</v>
      </c>
      <c r="I10" s="126">
        <v>0</v>
      </c>
      <c r="J10" s="126">
        <v>0</v>
      </c>
      <c r="K10" s="126">
        <v>0.91717791400000004</v>
      </c>
      <c r="L10" s="126">
        <v>0</v>
      </c>
      <c r="N10" s="82" t="s">
        <v>532</v>
      </c>
      <c r="O10" s="126">
        <v>0</v>
      </c>
      <c r="P10" s="126">
        <v>0.590733591</v>
      </c>
      <c r="Q10" s="126">
        <v>0.96940418699999997</v>
      </c>
      <c r="R10" s="126">
        <v>0</v>
      </c>
      <c r="S10" s="126">
        <v>0.84583139299999999</v>
      </c>
      <c r="T10" s="126">
        <v>0</v>
      </c>
      <c r="U10" s="126">
        <v>0</v>
      </c>
      <c r="V10" s="126">
        <v>0</v>
      </c>
      <c r="AF10" s="119"/>
      <c r="AG10" s="119"/>
      <c r="AH10" s="119"/>
      <c r="AI10" s="119"/>
      <c r="AJ10" s="119"/>
      <c r="AK10" s="119"/>
      <c r="AL10" s="119"/>
      <c r="AM10" s="119"/>
      <c r="AN10" s="119"/>
    </row>
    <row r="11" spans="1:40" ht="24.95" customHeight="1" x14ac:dyDescent="0.2">
      <c r="A11" s="82" t="s">
        <v>396</v>
      </c>
      <c r="B11" s="126">
        <v>0.86792452799999997</v>
      </c>
      <c r="C11" s="126">
        <v>0.87292747800000003</v>
      </c>
      <c r="D11" s="126">
        <v>0.27788046799999999</v>
      </c>
      <c r="E11" s="126">
        <v>0</v>
      </c>
      <c r="F11" s="126">
        <v>0</v>
      </c>
      <c r="G11" s="126">
        <v>0.23194662499999999</v>
      </c>
      <c r="H11" s="126">
        <v>0.85433715200000004</v>
      </c>
      <c r="I11" s="126">
        <v>0</v>
      </c>
      <c r="J11" s="126">
        <v>2.4064759999999998E-3</v>
      </c>
      <c r="K11" s="126">
        <v>0.71779141099999999</v>
      </c>
      <c r="L11" s="126">
        <v>0.47912772599999998</v>
      </c>
      <c r="N11" s="82" t="s">
        <v>396</v>
      </c>
      <c r="O11" s="126">
        <v>0.79037163399999999</v>
      </c>
      <c r="P11" s="126">
        <v>0.88223938199999996</v>
      </c>
      <c r="Q11" s="126">
        <v>0.97101449299999998</v>
      </c>
      <c r="R11" s="126">
        <v>0.83984375</v>
      </c>
      <c r="S11" s="126">
        <v>0.83791336699999996</v>
      </c>
      <c r="T11" s="126">
        <v>0.912653202</v>
      </c>
      <c r="U11" s="126">
        <v>0.97625508800000005</v>
      </c>
      <c r="V11" s="126">
        <v>0.79059180600000001</v>
      </c>
      <c r="AF11" s="82"/>
      <c r="AG11" s="126"/>
      <c r="AH11" s="126"/>
      <c r="AI11" s="126"/>
      <c r="AJ11" s="126"/>
      <c r="AK11" s="126"/>
      <c r="AL11" s="126"/>
      <c r="AM11" s="126"/>
      <c r="AN11" s="126"/>
    </row>
    <row r="12" spans="1:40" ht="24.95" customHeight="1" x14ac:dyDescent="0.2">
      <c r="A12" s="82" t="s">
        <v>53</v>
      </c>
      <c r="B12" s="126">
        <v>0.72327043999999996</v>
      </c>
      <c r="C12" s="126">
        <v>0.58410327799999995</v>
      </c>
      <c r="D12" s="126">
        <v>0.85084939699999995</v>
      </c>
      <c r="E12" s="126">
        <v>0</v>
      </c>
      <c r="F12" s="126">
        <v>0.71650760000000002</v>
      </c>
      <c r="G12" s="126">
        <v>0.31722359300000003</v>
      </c>
      <c r="H12" s="126">
        <v>0</v>
      </c>
      <c r="I12" s="126">
        <v>0</v>
      </c>
      <c r="J12" s="126">
        <v>2.1877051000000002E-2</v>
      </c>
      <c r="K12" s="126">
        <v>0.74233128800000003</v>
      </c>
      <c r="L12" s="126">
        <v>0.554413292</v>
      </c>
      <c r="N12" s="82" t="s">
        <v>53</v>
      </c>
      <c r="O12" s="126">
        <v>0.83524961099999995</v>
      </c>
      <c r="P12" s="126">
        <v>0.76640926600000003</v>
      </c>
      <c r="Q12" s="126">
        <v>0.96296296299999995</v>
      </c>
      <c r="R12" s="126">
        <v>0</v>
      </c>
      <c r="S12" s="126">
        <v>0.83139264099999999</v>
      </c>
      <c r="T12" s="126">
        <v>0.83721733099999995</v>
      </c>
      <c r="U12" s="126">
        <v>0.95725915900000003</v>
      </c>
      <c r="V12" s="126">
        <v>0.90743550799999995</v>
      </c>
      <c r="AF12" s="82"/>
      <c r="AG12" s="126"/>
      <c r="AH12" s="126"/>
      <c r="AI12" s="126"/>
      <c r="AJ12" s="126"/>
      <c r="AK12" s="126"/>
      <c r="AL12" s="126"/>
      <c r="AM12" s="126"/>
      <c r="AN12" s="126"/>
    </row>
    <row r="13" spans="1:40" ht="24.95" customHeight="1" x14ac:dyDescent="0.2">
      <c r="A13" s="82" t="s">
        <v>56</v>
      </c>
      <c r="B13" s="126">
        <v>0</v>
      </c>
      <c r="C13" s="126">
        <v>0.47487659799999998</v>
      </c>
      <c r="D13" s="126">
        <v>0.57050435700000002</v>
      </c>
      <c r="E13" s="126">
        <v>0</v>
      </c>
      <c r="F13" s="126">
        <v>0.383527748</v>
      </c>
      <c r="G13" s="126">
        <v>0.227237049</v>
      </c>
      <c r="H13" s="126">
        <v>0</v>
      </c>
      <c r="I13" s="126">
        <v>0</v>
      </c>
      <c r="J13" s="126">
        <v>5.6880330000000003E-3</v>
      </c>
      <c r="K13" s="126">
        <v>0.90490797499999998</v>
      </c>
      <c r="L13" s="126">
        <v>0.70643821399999995</v>
      </c>
      <c r="N13" s="82" t="s">
        <v>56</v>
      </c>
      <c r="O13" s="126">
        <v>0.79482234299999999</v>
      </c>
      <c r="P13" s="126">
        <v>0</v>
      </c>
      <c r="Q13" s="126">
        <v>0</v>
      </c>
      <c r="R13" s="126">
        <v>0</v>
      </c>
      <c r="S13" s="126">
        <v>0.83721471800000002</v>
      </c>
      <c r="T13" s="126">
        <v>0.81719316399999997</v>
      </c>
      <c r="U13" s="126">
        <v>0</v>
      </c>
      <c r="V13" s="126">
        <v>0</v>
      </c>
      <c r="AF13" s="82"/>
      <c r="AG13" s="126"/>
      <c r="AH13" s="126"/>
      <c r="AI13" s="126"/>
      <c r="AJ13" s="126"/>
      <c r="AK13" s="126"/>
      <c r="AL13" s="126"/>
      <c r="AM13" s="126"/>
      <c r="AN13" s="126"/>
    </row>
    <row r="14" spans="1:40" ht="24.95" customHeight="1" x14ac:dyDescent="0.2">
      <c r="A14" s="82" t="s">
        <v>58</v>
      </c>
      <c r="B14" s="126">
        <v>0</v>
      </c>
      <c r="C14" s="126">
        <v>0</v>
      </c>
      <c r="D14" s="126">
        <v>0</v>
      </c>
      <c r="E14" s="126">
        <v>0</v>
      </c>
      <c r="F14" s="126">
        <v>0</v>
      </c>
      <c r="G14" s="126">
        <v>0</v>
      </c>
      <c r="H14" s="126">
        <v>0</v>
      </c>
      <c r="I14" s="126">
        <v>0</v>
      </c>
      <c r="J14" s="126">
        <v>0</v>
      </c>
      <c r="K14" s="126">
        <v>0</v>
      </c>
      <c r="L14" s="126">
        <v>0</v>
      </c>
      <c r="N14" s="82" t="s">
        <v>58</v>
      </c>
      <c r="O14" s="126">
        <v>0</v>
      </c>
      <c r="P14" s="126">
        <v>0</v>
      </c>
      <c r="Q14" s="126">
        <v>0</v>
      </c>
      <c r="R14" s="126">
        <v>0</v>
      </c>
      <c r="S14" s="126">
        <v>1.0712622E-2</v>
      </c>
      <c r="T14" s="126">
        <v>0</v>
      </c>
      <c r="U14" s="126">
        <v>0</v>
      </c>
      <c r="V14" s="126">
        <v>0</v>
      </c>
      <c r="AF14" s="82"/>
      <c r="AG14" s="126"/>
      <c r="AH14" s="126"/>
      <c r="AI14" s="126"/>
      <c r="AJ14" s="126"/>
      <c r="AK14" s="126"/>
      <c r="AL14" s="126"/>
      <c r="AM14" s="126"/>
      <c r="AN14" s="126"/>
    </row>
    <row r="15" spans="1:40" ht="24.95" customHeight="1" x14ac:dyDescent="0.2">
      <c r="A15" s="82" t="s">
        <v>57</v>
      </c>
      <c r="B15" s="126">
        <v>0</v>
      </c>
      <c r="C15" s="126">
        <v>0</v>
      </c>
      <c r="D15" s="126">
        <v>0.39111874000000002</v>
      </c>
      <c r="E15" s="126">
        <v>5.4347830000000003E-3</v>
      </c>
      <c r="F15" s="126">
        <v>0</v>
      </c>
      <c r="G15" s="126">
        <v>0.193933617</v>
      </c>
      <c r="H15" s="126">
        <v>0</v>
      </c>
      <c r="I15" s="126">
        <v>0</v>
      </c>
      <c r="J15" s="126">
        <v>0.48042003900000002</v>
      </c>
      <c r="K15" s="126">
        <v>0</v>
      </c>
      <c r="L15" s="126">
        <v>0.43021806899999998</v>
      </c>
      <c r="N15" s="82" t="s">
        <v>57</v>
      </c>
      <c r="O15" s="126">
        <v>0.21074104299999999</v>
      </c>
      <c r="P15" s="126">
        <v>1.3513514000000001E-2</v>
      </c>
      <c r="Q15" s="126">
        <v>0.97906602300000001</v>
      </c>
      <c r="R15" s="126">
        <v>0.9453125</v>
      </c>
      <c r="S15" s="126">
        <v>0.96646483500000002</v>
      </c>
      <c r="T15" s="126">
        <v>0.85568789899999997</v>
      </c>
      <c r="U15" s="126">
        <v>0</v>
      </c>
      <c r="V15" s="126">
        <v>0.79210925600000004</v>
      </c>
      <c r="AF15" s="82"/>
      <c r="AG15" s="126"/>
      <c r="AH15" s="126"/>
      <c r="AI15" s="126"/>
      <c r="AJ15" s="126"/>
      <c r="AK15" s="126"/>
      <c r="AL15" s="126"/>
      <c r="AM15" s="126"/>
      <c r="AN15" s="126"/>
    </row>
    <row r="16" spans="1:40" x14ac:dyDescent="0.2">
      <c r="J16" s="119"/>
      <c r="K16" s="119"/>
      <c r="L16" s="119"/>
      <c r="AF16" s="82"/>
      <c r="AG16" s="126"/>
      <c r="AH16" s="126"/>
      <c r="AI16" s="126"/>
      <c r="AJ16" s="126"/>
      <c r="AK16" s="126"/>
      <c r="AL16" s="126"/>
      <c r="AM16" s="126"/>
      <c r="AN16" s="126"/>
    </row>
    <row r="17" spans="1:22" x14ac:dyDescent="0.2">
      <c r="J17" s="126"/>
      <c r="K17" s="126"/>
      <c r="L17" s="126"/>
    </row>
    <row r="18" spans="1:22" ht="24.95" customHeight="1" x14ac:dyDescent="0.2">
      <c r="A18" s="119"/>
      <c r="B18" s="119" t="s">
        <v>521</v>
      </c>
      <c r="C18" s="119" t="s">
        <v>522</v>
      </c>
      <c r="D18" s="119" t="s">
        <v>523</v>
      </c>
      <c r="E18" s="119" t="s">
        <v>524</v>
      </c>
      <c r="F18" s="119" t="s">
        <v>525</v>
      </c>
      <c r="G18" s="119" t="s">
        <v>526</v>
      </c>
      <c r="H18" s="119" t="s">
        <v>527</v>
      </c>
      <c r="I18" s="119" t="s">
        <v>528</v>
      </c>
      <c r="J18" s="119" t="s">
        <v>529</v>
      </c>
      <c r="K18" s="119" t="s">
        <v>530</v>
      </c>
      <c r="L18" s="119" t="s">
        <v>531</v>
      </c>
      <c r="N18" s="119"/>
      <c r="O18" s="119" t="s">
        <v>533</v>
      </c>
      <c r="P18" s="119" t="s">
        <v>534</v>
      </c>
      <c r="Q18" s="119" t="s">
        <v>535</v>
      </c>
      <c r="R18" s="119" t="s">
        <v>536</v>
      </c>
      <c r="S18" s="119" t="s">
        <v>537</v>
      </c>
      <c r="T18" s="119" t="s">
        <v>538</v>
      </c>
      <c r="U18" s="119" t="s">
        <v>539</v>
      </c>
      <c r="V18" s="119" t="s">
        <v>540</v>
      </c>
    </row>
    <row r="19" spans="1:22" ht="24.95" customHeight="1" x14ac:dyDescent="0.2">
      <c r="A19" s="82" t="s">
        <v>532</v>
      </c>
      <c r="B19" s="126">
        <v>0.92452830200000002</v>
      </c>
      <c r="C19" s="126">
        <v>0.42399696199999998</v>
      </c>
      <c r="D19" s="126">
        <v>0.57596162299999998</v>
      </c>
      <c r="E19" s="126">
        <v>0</v>
      </c>
      <c r="F19" s="126">
        <v>0.94379639400000004</v>
      </c>
      <c r="G19" s="126">
        <v>0.21652837</v>
      </c>
      <c r="H19" s="126">
        <v>0.96235679200000002</v>
      </c>
      <c r="I19" s="126">
        <v>0</v>
      </c>
      <c r="J19" s="126">
        <v>0.16801575099999999</v>
      </c>
      <c r="K19" s="126">
        <v>0.67177914100000002</v>
      </c>
      <c r="L19" s="126">
        <v>0.230633437</v>
      </c>
      <c r="N19" s="82" t="s">
        <v>532</v>
      </c>
      <c r="O19" s="126">
        <v>0.129812328</v>
      </c>
      <c r="P19" s="126">
        <v>0.88223938199999996</v>
      </c>
      <c r="Q19" s="126">
        <v>0.96779388099999997</v>
      </c>
      <c r="R19" s="126">
        <v>0.94140625</v>
      </c>
      <c r="S19" s="126">
        <v>0.73451327399999999</v>
      </c>
      <c r="T19" s="126">
        <v>0</v>
      </c>
      <c r="U19" s="126">
        <v>0.817503392</v>
      </c>
      <c r="V19" s="126">
        <v>0.157814871</v>
      </c>
    </row>
    <row r="20" spans="1:22" ht="24.95" customHeight="1" x14ac:dyDescent="0.2">
      <c r="A20" s="82" t="s">
        <v>396</v>
      </c>
      <c r="B20" s="126">
        <v>0.92033542999999995</v>
      </c>
      <c r="C20" s="126">
        <v>0.77812935100000002</v>
      </c>
      <c r="D20" s="126">
        <v>0.48349617099999997</v>
      </c>
      <c r="E20" s="126">
        <v>0</v>
      </c>
      <c r="F20" s="126">
        <v>1.0604449999999999E-3</v>
      </c>
      <c r="G20" s="126">
        <v>0.21837856</v>
      </c>
      <c r="H20" s="126">
        <v>0.84288052400000002</v>
      </c>
      <c r="I20" s="126">
        <v>0</v>
      </c>
      <c r="J20" s="126">
        <v>0.27958871099999999</v>
      </c>
      <c r="K20" s="126">
        <v>0.66257668700000005</v>
      </c>
      <c r="L20" s="126">
        <v>0.81775700900000003</v>
      </c>
      <c r="N20" s="82" t="s">
        <v>53</v>
      </c>
      <c r="O20" s="126">
        <v>0.81232846199999997</v>
      </c>
      <c r="P20" s="126">
        <v>0.93436293400000003</v>
      </c>
      <c r="Q20" s="126">
        <v>0.97906602300000001</v>
      </c>
      <c r="R20" s="126">
        <v>0.76171875</v>
      </c>
      <c r="S20" s="126">
        <v>0.84513274299999996</v>
      </c>
      <c r="T20" s="126">
        <v>0.89142067999999997</v>
      </c>
      <c r="U20" s="126">
        <v>0.97761193999999996</v>
      </c>
      <c r="V20" s="126">
        <v>0.93171471900000002</v>
      </c>
    </row>
    <row r="21" spans="1:22" ht="24.95" customHeight="1" x14ac:dyDescent="0.2">
      <c r="A21" s="82" t="s">
        <v>53</v>
      </c>
      <c r="B21" s="126">
        <v>0.73584905700000003</v>
      </c>
      <c r="C21" s="126">
        <v>0.43083154000000001</v>
      </c>
      <c r="D21" s="126">
        <v>0.65337558299999998</v>
      </c>
      <c r="E21" s="126">
        <v>0</v>
      </c>
      <c r="F21" s="126">
        <v>0.77872039599999998</v>
      </c>
      <c r="G21" s="126">
        <v>0.425543844</v>
      </c>
      <c r="H21" s="126">
        <v>0.85761047499999998</v>
      </c>
      <c r="I21" s="126">
        <v>0</v>
      </c>
      <c r="J21" s="126">
        <v>0.75322686500000002</v>
      </c>
      <c r="K21" s="126">
        <v>0.895705521</v>
      </c>
      <c r="L21" s="126">
        <v>0.71619937700000003</v>
      </c>
      <c r="N21" s="82" t="s">
        <v>396</v>
      </c>
      <c r="O21" s="126">
        <v>0.72798753800000005</v>
      </c>
      <c r="P21" s="126">
        <v>0.930501931</v>
      </c>
      <c r="Q21" s="126">
        <v>0.99194846999999997</v>
      </c>
      <c r="R21" s="126">
        <v>0.92578125</v>
      </c>
      <c r="S21" s="126">
        <v>0.93176525399999999</v>
      </c>
      <c r="T21" s="126">
        <v>0.88883134799999997</v>
      </c>
      <c r="U21" s="126">
        <v>0.93894165500000004</v>
      </c>
      <c r="V21" s="126">
        <v>0.79969650999999997</v>
      </c>
    </row>
    <row r="22" spans="1:22" x14ac:dyDescent="0.2">
      <c r="J22" s="126"/>
      <c r="K22" s="126"/>
      <c r="L22" s="126"/>
    </row>
    <row r="23" spans="1:22" x14ac:dyDescent="0.2">
      <c r="K23" s="119"/>
      <c r="L23" s="119"/>
      <c r="M23" s="119"/>
      <c r="N23" s="119"/>
      <c r="O23" s="119"/>
      <c r="P23" s="119"/>
      <c r="Q23" s="119"/>
      <c r="R23" s="119"/>
      <c r="S23" s="119"/>
      <c r="T23" s="119"/>
      <c r="U23" s="119"/>
      <c r="V23" s="119"/>
    </row>
    <row r="24" spans="1:22" x14ac:dyDescent="0.2">
      <c r="K24" s="82"/>
      <c r="L24" s="126"/>
      <c r="M24" s="126"/>
      <c r="N24" s="126"/>
      <c r="O24" s="126"/>
      <c r="P24" s="126"/>
      <c r="Q24" s="126"/>
      <c r="R24" s="126"/>
      <c r="S24" s="126"/>
      <c r="T24" s="126"/>
      <c r="U24" s="126"/>
      <c r="V24" s="126"/>
    </row>
    <row r="25" spans="1:22" x14ac:dyDescent="0.2">
      <c r="K25" s="82"/>
      <c r="L25" s="126"/>
      <c r="M25" s="126"/>
      <c r="N25" s="126"/>
      <c r="O25" s="126"/>
      <c r="P25" s="126"/>
      <c r="Q25" s="126"/>
      <c r="R25" s="126"/>
      <c r="S25" s="126"/>
      <c r="T25" s="126"/>
      <c r="U25" s="126"/>
      <c r="V25" s="126"/>
    </row>
    <row r="26" spans="1:22" x14ac:dyDescent="0.2">
      <c r="K26" s="82"/>
      <c r="L26" s="126"/>
      <c r="M26" s="126"/>
      <c r="N26" s="126"/>
      <c r="O26" s="126"/>
      <c r="P26" s="126"/>
      <c r="Q26" s="126"/>
      <c r="R26" s="126"/>
      <c r="S26" s="126"/>
      <c r="T26" s="126"/>
      <c r="U26" s="126"/>
      <c r="V26" s="126"/>
    </row>
    <row r="27" spans="1:22" x14ac:dyDescent="0.2">
      <c r="K27" s="82"/>
      <c r="L27" s="126"/>
      <c r="M27" s="126"/>
      <c r="N27" s="126"/>
      <c r="O27" s="126"/>
      <c r="P27" s="126"/>
      <c r="Q27" s="126"/>
      <c r="R27" s="126"/>
      <c r="S27" s="126"/>
      <c r="T27" s="126"/>
      <c r="U27" s="126"/>
      <c r="V27" s="126"/>
    </row>
    <row r="28" spans="1:22" x14ac:dyDescent="0.2">
      <c r="G28" s="119"/>
      <c r="H28" s="119"/>
      <c r="I28" s="119"/>
      <c r="J28" s="119"/>
      <c r="K28" s="119"/>
      <c r="L28" s="119"/>
      <c r="M28" s="119"/>
      <c r="N28" s="119"/>
      <c r="O28" s="119"/>
      <c r="P28" s="119"/>
      <c r="Q28" s="119"/>
      <c r="R28" s="119"/>
      <c r="S28" s="126"/>
      <c r="T28" s="126"/>
      <c r="U28" s="126"/>
      <c r="V28" s="126"/>
    </row>
    <row r="29" spans="1:22" x14ac:dyDescent="0.2">
      <c r="G29" s="82"/>
      <c r="H29" s="126"/>
      <c r="I29" s="126"/>
      <c r="J29" s="126"/>
      <c r="K29" s="126"/>
      <c r="L29" s="126"/>
      <c r="M29" s="126"/>
      <c r="N29" s="126"/>
      <c r="O29" s="126"/>
      <c r="P29" s="126"/>
      <c r="Q29" s="126"/>
      <c r="R29" s="126"/>
      <c r="S29" s="126"/>
      <c r="T29" s="126"/>
      <c r="U29" s="126"/>
      <c r="V29" s="126"/>
    </row>
    <row r="30" spans="1:22" x14ac:dyDescent="0.2">
      <c r="G30" s="82"/>
      <c r="H30" s="126"/>
      <c r="I30" s="126"/>
      <c r="J30" s="126"/>
      <c r="K30" s="126"/>
      <c r="L30" s="126"/>
      <c r="M30" s="126"/>
      <c r="N30" s="126"/>
      <c r="O30" s="126"/>
      <c r="P30" s="126"/>
      <c r="Q30" s="126"/>
      <c r="R30" s="126"/>
    </row>
    <row r="31" spans="1:22" x14ac:dyDescent="0.2">
      <c r="G31" s="82"/>
      <c r="H31" s="126"/>
      <c r="I31" s="126"/>
      <c r="J31" s="126"/>
      <c r="K31" s="126"/>
      <c r="L31" s="126"/>
      <c r="M31" s="126"/>
      <c r="N31" s="126"/>
      <c r="O31" s="126"/>
      <c r="P31" s="126"/>
      <c r="Q31" s="126"/>
      <c r="R31" s="126"/>
    </row>
    <row r="32" spans="1:22" x14ac:dyDescent="0.2">
      <c r="G32" s="82"/>
      <c r="H32" s="126"/>
      <c r="I32" s="126"/>
      <c r="J32" s="126"/>
      <c r="K32" s="126"/>
      <c r="L32" s="126"/>
      <c r="M32" s="126"/>
      <c r="N32" s="126"/>
      <c r="O32" s="126"/>
      <c r="P32" s="126"/>
      <c r="Q32" s="126"/>
      <c r="R32" s="126"/>
    </row>
    <row r="33" spans="7:18" x14ac:dyDescent="0.2">
      <c r="G33" s="82"/>
      <c r="H33" s="126"/>
      <c r="I33" s="126"/>
      <c r="J33" s="126"/>
      <c r="K33" s="126"/>
      <c r="L33" s="126"/>
      <c r="M33" s="126"/>
      <c r="N33" s="126"/>
      <c r="O33" s="126"/>
      <c r="P33" s="126"/>
      <c r="Q33" s="126"/>
      <c r="R33" s="126"/>
    </row>
    <row r="34" spans="7:18" x14ac:dyDescent="0.2">
      <c r="G34" s="82"/>
      <c r="H34" s="126"/>
      <c r="I34" s="126"/>
      <c r="J34" s="126"/>
      <c r="K34" s="126"/>
      <c r="L34" s="126"/>
      <c r="M34" s="126"/>
      <c r="N34" s="126"/>
      <c r="O34" s="126"/>
      <c r="P34" s="126"/>
      <c r="Q34" s="126"/>
      <c r="R34" s="126"/>
    </row>
  </sheetData>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0"/>
  <sheetViews>
    <sheetView topLeftCell="A16" zoomScale="70" zoomScaleNormal="70" workbookViewId="0">
      <selection activeCell="E1" sqref="E1:G7"/>
    </sheetView>
  </sheetViews>
  <sheetFormatPr defaultRowHeight="14.25" x14ac:dyDescent="0.2"/>
  <cols>
    <col min="1" max="1" width="31.25" style="70" bestFit="1" customWidth="1"/>
    <col min="2" max="2" width="11.375" bestFit="1" customWidth="1"/>
    <col min="3" max="3" width="9" style="127"/>
    <col min="5" max="5" width="29.375" style="1" bestFit="1" customWidth="1"/>
    <col min="6" max="6" width="11.375" bestFit="1" customWidth="1"/>
  </cols>
  <sheetData>
    <row r="1" spans="1:7" s="1" customFormat="1" ht="24.95" customHeight="1" x14ac:dyDescent="0.2">
      <c r="A1" s="120" t="s">
        <v>541</v>
      </c>
      <c r="B1" s="119" t="s">
        <v>561</v>
      </c>
      <c r="C1" s="119" t="s">
        <v>562</v>
      </c>
      <c r="E1" s="82" t="s">
        <v>541</v>
      </c>
      <c r="F1" s="119" t="s">
        <v>561</v>
      </c>
      <c r="G1" s="119" t="s">
        <v>562</v>
      </c>
    </row>
    <row r="2" spans="1:7" ht="24.95" customHeight="1" x14ac:dyDescent="0.2">
      <c r="A2" s="120" t="s">
        <v>542</v>
      </c>
      <c r="B2" s="77">
        <v>20935</v>
      </c>
      <c r="C2" s="77">
        <f>19870+1294</f>
        <v>21164</v>
      </c>
      <c r="E2" s="82" t="s">
        <v>554</v>
      </c>
      <c r="F2" s="77">
        <v>5774</v>
      </c>
      <c r="G2" s="77">
        <v>5525</v>
      </c>
    </row>
    <row r="3" spans="1:7" ht="24.95" customHeight="1" x14ac:dyDescent="0.2">
      <c r="A3" s="120" t="s">
        <v>544</v>
      </c>
      <c r="B3" s="77">
        <v>285528</v>
      </c>
      <c r="C3" s="77">
        <f>25490+25805</f>
        <v>51295</v>
      </c>
      <c r="E3" s="82" t="s">
        <v>551</v>
      </c>
      <c r="F3" s="77">
        <v>13158</v>
      </c>
      <c r="G3" s="77">
        <f>13506+1891</f>
        <v>15397</v>
      </c>
    </row>
    <row r="4" spans="1:7" ht="24.95" customHeight="1" x14ac:dyDescent="0.2">
      <c r="A4" s="120" t="s">
        <v>548</v>
      </c>
      <c r="B4" s="77">
        <v>145579</v>
      </c>
      <c r="C4" s="77">
        <v>39939</v>
      </c>
      <c r="E4" s="82" t="s">
        <v>552</v>
      </c>
      <c r="F4" s="77">
        <v>12356</v>
      </c>
      <c r="G4" s="77">
        <f>9310+844</f>
        <v>10154</v>
      </c>
    </row>
    <row r="5" spans="1:7" ht="24.95" customHeight="1" x14ac:dyDescent="0.2">
      <c r="A5" s="120" t="s">
        <v>557</v>
      </c>
      <c r="B5" s="77">
        <v>29950</v>
      </c>
      <c r="C5" s="77">
        <v>4541</v>
      </c>
      <c r="E5" s="82" t="s">
        <v>550</v>
      </c>
      <c r="F5" s="77">
        <v>12296</v>
      </c>
      <c r="G5" s="77">
        <v>35398</v>
      </c>
    </row>
    <row r="6" spans="1:7" ht="24.95" customHeight="1" x14ac:dyDescent="0.2">
      <c r="A6" s="120" t="s">
        <v>546</v>
      </c>
      <c r="B6" s="77">
        <v>26501</v>
      </c>
      <c r="C6" s="77">
        <f>26947+133877</f>
        <v>160824</v>
      </c>
      <c r="E6" s="82" t="s">
        <v>560</v>
      </c>
      <c r="F6" s="77">
        <v>47156</v>
      </c>
      <c r="G6" s="77">
        <v>10346</v>
      </c>
    </row>
    <row r="7" spans="1:7" ht="24.95" customHeight="1" x14ac:dyDescent="0.2">
      <c r="A7" s="120" t="s">
        <v>543</v>
      </c>
      <c r="B7" s="77">
        <v>184203</v>
      </c>
      <c r="C7" s="77">
        <f>345532+90214+108033</f>
        <v>543779</v>
      </c>
      <c r="E7" s="82" t="s">
        <v>553</v>
      </c>
      <c r="F7" s="77">
        <v>99682</v>
      </c>
      <c r="G7" s="77">
        <f>13746+3310</f>
        <v>17056</v>
      </c>
    </row>
    <row r="8" spans="1:7" ht="24.95" customHeight="1" x14ac:dyDescent="0.2">
      <c r="A8" s="120" t="s">
        <v>547</v>
      </c>
      <c r="B8" s="77">
        <v>26209</v>
      </c>
      <c r="C8" s="77">
        <v>0</v>
      </c>
    </row>
    <row r="9" spans="1:7" ht="24.95" customHeight="1" x14ac:dyDescent="0.2">
      <c r="A9" s="120" t="s">
        <v>545</v>
      </c>
      <c r="B9" s="77">
        <v>60365</v>
      </c>
      <c r="C9" s="77">
        <v>0</v>
      </c>
    </row>
    <row r="10" spans="1:7" ht="24.95" customHeight="1" x14ac:dyDescent="0.2">
      <c r="A10" s="120" t="s">
        <v>549</v>
      </c>
      <c r="B10" s="77">
        <v>82120</v>
      </c>
      <c r="C10" s="77">
        <v>0</v>
      </c>
    </row>
    <row r="11" spans="1:7" ht="24.95" customHeight="1" x14ac:dyDescent="0.2">
      <c r="A11" s="120" t="s">
        <v>555</v>
      </c>
      <c r="B11" s="77">
        <v>0</v>
      </c>
      <c r="C11" s="77">
        <v>79245</v>
      </c>
    </row>
    <row r="12" spans="1:7" ht="24.95" customHeight="1" x14ac:dyDescent="0.2">
      <c r="A12" s="120" t="s">
        <v>556</v>
      </c>
      <c r="B12" s="77">
        <v>0</v>
      </c>
      <c r="C12" s="77">
        <v>42050</v>
      </c>
    </row>
    <row r="13" spans="1:7" ht="24.95" customHeight="1" x14ac:dyDescent="0.2">
      <c r="A13" s="120" t="s">
        <v>558</v>
      </c>
      <c r="B13" s="77">
        <v>0</v>
      </c>
      <c r="C13" s="77">
        <v>30948</v>
      </c>
    </row>
    <row r="14" spans="1:7" ht="24.95" customHeight="1" x14ac:dyDescent="0.2">
      <c r="A14" s="120" t="s">
        <v>559</v>
      </c>
      <c r="B14" s="77">
        <v>0</v>
      </c>
      <c r="C14" s="77">
        <v>56053</v>
      </c>
    </row>
    <row r="15" spans="1:7" ht="24.95" customHeight="1" x14ac:dyDescent="0.2"/>
    <row r="16" spans="1:7" ht="24.95" customHeight="1" x14ac:dyDescent="0.2"/>
    <row r="17" ht="24.95" customHeight="1" x14ac:dyDescent="0.2"/>
    <row r="18" ht="24.95" customHeight="1" x14ac:dyDescent="0.2"/>
    <row r="19" ht="24.95" customHeight="1" x14ac:dyDescent="0.2"/>
    <row r="20" ht="24.95" customHeight="1" x14ac:dyDescent="0.2"/>
    <row r="21" ht="24.95" customHeight="1" x14ac:dyDescent="0.2"/>
    <row r="22" ht="24.95" customHeight="1" x14ac:dyDescent="0.2"/>
    <row r="23" ht="24.95" customHeight="1" x14ac:dyDescent="0.2"/>
    <row r="24" ht="24.95" customHeight="1" x14ac:dyDescent="0.2"/>
    <row r="25" ht="24.95" customHeight="1" x14ac:dyDescent="0.2"/>
    <row r="26" ht="24.95" customHeight="1" x14ac:dyDescent="0.2"/>
    <row r="27" ht="24.95" customHeight="1" x14ac:dyDescent="0.2"/>
    <row r="28" ht="24.95" customHeight="1" x14ac:dyDescent="0.2"/>
    <row r="29" ht="24.95" customHeight="1" x14ac:dyDescent="0.2"/>
    <row r="30" ht="24.95" customHeight="1" x14ac:dyDescent="0.2"/>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F10:G18"/>
  <sheetViews>
    <sheetView workbookViewId="0">
      <selection activeCell="F11" sqref="F11:G18"/>
    </sheetView>
  </sheetViews>
  <sheetFormatPr defaultRowHeight="14.25" x14ac:dyDescent="0.2"/>
  <cols>
    <col min="1" max="1" width="8.5" bestFit="1" customWidth="1"/>
    <col min="2" max="2" width="18.375" bestFit="1" customWidth="1"/>
    <col min="6" max="6" width="12.125" bestFit="1" customWidth="1"/>
    <col min="7" max="7" width="16.875" bestFit="1" customWidth="1"/>
  </cols>
  <sheetData>
    <row r="10" spans="6:7" ht="15" thickBot="1" x14ac:dyDescent="0.25">
      <c r="F10" s="85"/>
      <c r="G10" s="85"/>
    </row>
    <row r="11" spans="6:7" ht="16.5" thickBot="1" x14ac:dyDescent="0.25">
      <c r="F11" s="88" t="s">
        <v>306</v>
      </c>
      <c r="G11" s="88" t="s">
        <v>305</v>
      </c>
    </row>
    <row r="12" spans="6:7" ht="15.75" x14ac:dyDescent="0.2">
      <c r="F12" s="87" t="s">
        <v>307</v>
      </c>
      <c r="G12" s="87" t="s">
        <v>337</v>
      </c>
    </row>
    <row r="13" spans="6:7" ht="15.75" x14ac:dyDescent="0.2">
      <c r="F13" s="87" t="s">
        <v>328</v>
      </c>
      <c r="G13" s="87" t="s">
        <v>337</v>
      </c>
    </row>
    <row r="14" spans="6:7" ht="15.75" x14ac:dyDescent="0.2">
      <c r="F14" s="87" t="s">
        <v>329</v>
      </c>
      <c r="G14" s="87" t="s">
        <v>334</v>
      </c>
    </row>
    <row r="15" spans="6:7" ht="15.75" x14ac:dyDescent="0.2">
      <c r="F15" s="87" t="s">
        <v>330</v>
      </c>
      <c r="G15" s="87" t="s">
        <v>336</v>
      </c>
    </row>
    <row r="16" spans="6:7" ht="15.75" x14ac:dyDescent="0.2">
      <c r="F16" s="87" t="s">
        <v>331</v>
      </c>
      <c r="G16" s="87" t="s">
        <v>335</v>
      </c>
    </row>
    <row r="17" spans="6:7" ht="15.75" x14ac:dyDescent="0.2">
      <c r="F17" s="87" t="s">
        <v>332</v>
      </c>
      <c r="G17" s="87" t="s">
        <v>337</v>
      </c>
    </row>
    <row r="18" spans="6:7" ht="16.5" thickBot="1" x14ac:dyDescent="0.25">
      <c r="F18" s="86" t="s">
        <v>333</v>
      </c>
      <c r="G18" s="86" t="s">
        <v>337</v>
      </c>
    </row>
  </sheetData>
  <phoneticPr fontId="1" type="noConversion"/>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5"/>
  <sheetViews>
    <sheetView workbookViewId="0">
      <selection activeCell="E3" sqref="E3"/>
    </sheetView>
  </sheetViews>
  <sheetFormatPr defaultRowHeight="14.25" x14ac:dyDescent="0.2"/>
  <cols>
    <col min="1" max="1" width="31.625" bestFit="1" customWidth="1"/>
    <col min="2" max="2" width="10" bestFit="1" customWidth="1"/>
  </cols>
  <sheetData>
    <row r="1" spans="1:5" x14ac:dyDescent="0.2">
      <c r="C1" s="153" t="s">
        <v>0</v>
      </c>
      <c r="D1" s="153"/>
    </row>
    <row r="2" spans="1:5" x14ac:dyDescent="0.2">
      <c r="A2" s="1" t="s">
        <v>7</v>
      </c>
      <c r="B2" s="1" t="s">
        <v>10</v>
      </c>
      <c r="C2" s="1" t="s">
        <v>1</v>
      </c>
      <c r="D2" s="1" t="s">
        <v>2</v>
      </c>
      <c r="E2" s="1" t="s">
        <v>3</v>
      </c>
    </row>
    <row r="3" spans="1:5" x14ac:dyDescent="0.2">
      <c r="A3" t="s">
        <v>4</v>
      </c>
      <c r="B3">
        <v>10</v>
      </c>
      <c r="C3">
        <v>0.96213950000000004</v>
      </c>
      <c r="D3">
        <v>0.98117200000000004</v>
      </c>
      <c r="E3">
        <v>0.94350840000000002</v>
      </c>
    </row>
    <row r="4" spans="1:5" x14ac:dyDescent="0.2">
      <c r="A4" t="s">
        <v>5</v>
      </c>
      <c r="B4">
        <v>10</v>
      </c>
      <c r="C4">
        <v>0.89886460000000001</v>
      </c>
      <c r="D4">
        <v>0.93164630000000004</v>
      </c>
      <c r="E4">
        <v>0.87920659999999995</v>
      </c>
    </row>
    <row r="5" spans="1:5" x14ac:dyDescent="0.2">
      <c r="A5" t="s">
        <v>6</v>
      </c>
      <c r="B5">
        <v>10</v>
      </c>
      <c r="C5">
        <v>0.91818120000000003</v>
      </c>
      <c r="D5">
        <v>0.94890890000000006</v>
      </c>
      <c r="E5">
        <v>0.89718370000000003</v>
      </c>
    </row>
    <row r="10" spans="1:5" x14ac:dyDescent="0.2">
      <c r="C10" s="153" t="s">
        <v>0</v>
      </c>
      <c r="D10" s="153"/>
    </row>
    <row r="11" spans="1:5" x14ac:dyDescent="0.2">
      <c r="A11" s="1" t="s">
        <v>8</v>
      </c>
      <c r="B11" s="1" t="s">
        <v>10</v>
      </c>
      <c r="C11" s="1" t="s">
        <v>1</v>
      </c>
      <c r="D11" s="1" t="s">
        <v>2</v>
      </c>
      <c r="E11" s="1" t="s">
        <v>3</v>
      </c>
    </row>
    <row r="12" spans="1:5" x14ac:dyDescent="0.2">
      <c r="A12" t="s">
        <v>4</v>
      </c>
      <c r="B12">
        <v>0</v>
      </c>
      <c r="C12">
        <v>0.97810260000000004</v>
      </c>
      <c r="D12">
        <v>0.99764649999999999</v>
      </c>
      <c r="E12">
        <v>0.96728130000000001</v>
      </c>
    </row>
    <row r="13" spans="1:5" x14ac:dyDescent="0.2">
      <c r="A13" t="s">
        <v>5</v>
      </c>
      <c r="B13">
        <v>0</v>
      </c>
      <c r="C13">
        <v>0.94672829999999997</v>
      </c>
      <c r="D13">
        <v>0.99534610000000001</v>
      </c>
      <c r="E13">
        <v>0.93640749999999995</v>
      </c>
    </row>
    <row r="14" spans="1:5" x14ac:dyDescent="0.2">
      <c r="A14" t="s">
        <v>6</v>
      </c>
      <c r="B14">
        <v>0</v>
      </c>
      <c r="C14">
        <v>0.95828270000000004</v>
      </c>
      <c r="D14">
        <v>0.9971759</v>
      </c>
      <c r="E14">
        <v>0.9475538</v>
      </c>
    </row>
    <row r="21" spans="1:5" x14ac:dyDescent="0.2">
      <c r="C21" s="153" t="s">
        <v>0</v>
      </c>
      <c r="D21" s="153"/>
    </row>
    <row r="22" spans="1:5" x14ac:dyDescent="0.2">
      <c r="A22" s="1" t="s">
        <v>9</v>
      </c>
      <c r="B22" s="1" t="s">
        <v>10</v>
      </c>
      <c r="C22" s="1" t="s">
        <v>1</v>
      </c>
      <c r="D22" s="1" t="s">
        <v>2</v>
      </c>
      <c r="E22" s="1" t="s">
        <v>3</v>
      </c>
    </row>
    <row r="23" spans="1:5" x14ac:dyDescent="0.2">
      <c r="A23" t="s">
        <v>4</v>
      </c>
      <c r="B23">
        <v>85</v>
      </c>
      <c r="C23">
        <v>0.9403475</v>
      </c>
      <c r="D23">
        <v>0.95328310000000005</v>
      </c>
      <c r="E23">
        <v>0.91151099999999996</v>
      </c>
    </row>
    <row r="24" spans="1:5" x14ac:dyDescent="0.2">
      <c r="A24" t="s">
        <v>5</v>
      </c>
      <c r="B24">
        <v>34</v>
      </c>
      <c r="C24">
        <v>0.88393489999999997</v>
      </c>
      <c r="D24">
        <v>0.9136126</v>
      </c>
      <c r="E24">
        <v>0.86118229999999996</v>
      </c>
    </row>
    <row r="25" spans="1:5" x14ac:dyDescent="0.2">
      <c r="A25" t="s">
        <v>6</v>
      </c>
      <c r="B25">
        <v>39</v>
      </c>
      <c r="C25">
        <v>0.90289790000000003</v>
      </c>
      <c r="D25">
        <v>0.93196409999999996</v>
      </c>
      <c r="E25">
        <v>0.87799309999999997</v>
      </c>
    </row>
  </sheetData>
  <mergeCells count="3">
    <mergeCell ref="C1:D1"/>
    <mergeCell ref="C10:D10"/>
    <mergeCell ref="C21:D21"/>
  </mergeCells>
  <phoneticPr fontId="1" type="noConversion"/>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1.3m running performance</vt:lpstr>
      <vt:lpstr>zero_entries_zscore</vt:lpstr>
      <vt:lpstr>SPLiT-seq merge</vt:lpstr>
      <vt:lpstr>1.3m running performance test_p</vt:lpstr>
      <vt:lpstr>1.3m running performance test</vt:lpstr>
      <vt:lpstr>SPLiT-seq DS</vt:lpstr>
      <vt:lpstr>Neuron 1.3m</vt:lpstr>
      <vt:lpstr>architecture outline</vt:lpstr>
      <vt:lpstr>dropout rate</vt:lpstr>
      <vt:lpstr>Datasets</vt:lpstr>
      <vt:lpstr>input_output</vt:lpstr>
      <vt:lpstr>Batch entropy</vt:lpstr>
      <vt:lpstr>Time consumption 1</vt:lpstr>
      <vt:lpstr>peak memory usage</vt:lpstr>
      <vt:lpstr>run capacity</vt:lpstr>
      <vt:lpstr>Error with raw</vt:lpstr>
      <vt:lpstr>Marker</vt:lpstr>
      <vt:lpstr>Time consumption</vt:lpstr>
      <vt:lpstr>avgLogFC&gt;0.75</vt:lpstr>
      <vt:lpstr>avgLogFC&gt;0.75 filt method</vt:lpstr>
      <vt:lpstr>library_size</vt:lpstr>
      <vt:lpstr>splatter</vt:lpstr>
      <vt:lpstr>splatter1</vt:lpstr>
      <vt:lpstr>splatter_new</vt:lpstr>
      <vt:lpstr>splatter2</vt:lpstr>
      <vt:lpstr>Palantir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2020-01-31T03:23:38Z</dcterms:modified>
</cp:coreProperties>
</file>