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38640" windowHeight="23520"/>
  </bookViews>
  <sheets>
    <sheet name="分岐器半径計算" sheetId="9" r:id="rId1"/>
    <sheet name="摩擦係数" sheetId="10" r:id="rId2"/>
    <sheet name="Excel方眼" sheetId="4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5" i="10"/>
  <c r="E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5" i="10"/>
  <c r="O16" i="9"/>
  <c r="C15" i="9"/>
  <c r="C16" i="9" s="1"/>
  <c r="M16" i="9"/>
  <c r="N16" i="9"/>
  <c r="P16" i="9"/>
  <c r="Q16" i="9"/>
  <c r="R16" i="9"/>
  <c r="S16" i="9"/>
  <c r="T16" i="9"/>
  <c r="U16" i="9"/>
  <c r="V16" i="9"/>
  <c r="W16" i="9"/>
  <c r="AG16" i="9"/>
  <c r="D15" i="9"/>
  <c r="D16" i="9" s="1"/>
  <c r="E15" i="9"/>
  <c r="E16" i="9" s="1"/>
  <c r="F15" i="9"/>
  <c r="F16" i="9" s="1"/>
  <c r="G15" i="9"/>
  <c r="G16" i="9" s="1"/>
  <c r="H15" i="9"/>
  <c r="H16" i="9" s="1"/>
  <c r="I15" i="9"/>
  <c r="I16" i="9" s="1"/>
  <c r="J15" i="9"/>
  <c r="J16" i="9" s="1"/>
  <c r="K15" i="9"/>
  <c r="K16" i="9" s="1"/>
  <c r="L15" i="9"/>
  <c r="L16" i="9" s="1"/>
  <c r="M15" i="9"/>
  <c r="N15" i="9"/>
  <c r="P15" i="9"/>
  <c r="Q15" i="9"/>
  <c r="R15" i="9"/>
  <c r="S15" i="9"/>
  <c r="T15" i="9"/>
  <c r="U15" i="9"/>
  <c r="V15" i="9"/>
  <c r="W15" i="9"/>
  <c r="X15" i="9"/>
  <c r="X16" i="9" s="1"/>
  <c r="Y15" i="9"/>
  <c r="Y16" i="9" s="1"/>
  <c r="Z15" i="9"/>
  <c r="AA15" i="9"/>
  <c r="AA16" i="9" s="1"/>
  <c r="AB15" i="9"/>
  <c r="AB16" i="9" s="1"/>
  <c r="AC15" i="9"/>
  <c r="AC16" i="9" s="1"/>
  <c r="AD15" i="9"/>
  <c r="AD16" i="9" s="1"/>
  <c r="AE15" i="9"/>
  <c r="AE16" i="9" s="1"/>
  <c r="AF15" i="9"/>
  <c r="AF16" i="9" s="1"/>
  <c r="AG15" i="9"/>
  <c r="O11" i="9"/>
  <c r="O34" i="9"/>
  <c r="U53" i="9"/>
  <c r="U52" i="9"/>
  <c r="O54" i="9"/>
  <c r="O59" i="9"/>
  <c r="R39" i="9"/>
  <c r="R42" i="9" s="1"/>
  <c r="R41" i="9" s="1"/>
  <c r="R35" i="9" s="1"/>
  <c r="R43" i="9"/>
  <c r="V31" i="9"/>
  <c r="O33" i="9"/>
  <c r="AF26" i="9"/>
  <c r="AG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C26" i="9"/>
  <c r="D11" i="9"/>
  <c r="E11" i="9"/>
  <c r="F11" i="9"/>
  <c r="G11" i="9"/>
  <c r="H11" i="9"/>
  <c r="I11" i="9"/>
  <c r="I12" i="9" s="1"/>
  <c r="I13" i="9" s="1"/>
  <c r="J11" i="9"/>
  <c r="J12" i="9" s="1"/>
  <c r="J13" i="9" s="1"/>
  <c r="K11" i="9"/>
  <c r="L11" i="9"/>
  <c r="M11" i="9"/>
  <c r="N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C11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C24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C23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S7" i="9"/>
  <c r="S8" i="9"/>
  <c r="D7" i="9"/>
  <c r="E7" i="9"/>
  <c r="F7" i="9"/>
  <c r="G7" i="9"/>
  <c r="H7" i="9"/>
  <c r="I7" i="9"/>
  <c r="J7" i="9"/>
  <c r="K7" i="9"/>
  <c r="L7" i="9"/>
  <c r="M7" i="9"/>
  <c r="N7" i="9"/>
  <c r="P7" i="9"/>
  <c r="Q7" i="9"/>
  <c r="R7" i="9"/>
  <c r="D8" i="9"/>
  <c r="E8" i="9"/>
  <c r="F8" i="9"/>
  <c r="T32" i="9" s="1"/>
  <c r="G8" i="9"/>
  <c r="H8" i="9"/>
  <c r="I8" i="9"/>
  <c r="J8" i="9"/>
  <c r="K8" i="9"/>
  <c r="L8" i="9"/>
  <c r="M8" i="9"/>
  <c r="N8" i="9"/>
  <c r="O8" i="9"/>
  <c r="P8" i="9"/>
  <c r="Q8" i="9"/>
  <c r="R8" i="9"/>
  <c r="C8" i="9"/>
  <c r="C7" i="9"/>
  <c r="Z16" i="9" l="1"/>
  <c r="N12" i="9"/>
  <c r="N13" i="9" s="1"/>
  <c r="M12" i="9"/>
  <c r="M13" i="9" s="1"/>
  <c r="L12" i="9"/>
  <c r="L13" i="9" s="1"/>
  <c r="K12" i="9"/>
  <c r="K13" i="9" s="1"/>
  <c r="Y12" i="9"/>
  <c r="Y13" i="9" s="1"/>
  <c r="S12" i="9"/>
  <c r="S13" i="9" s="1"/>
  <c r="C10" i="9"/>
  <c r="X12" i="9"/>
  <c r="X13" i="9" s="1"/>
  <c r="W12" i="9"/>
  <c r="W13" i="9" s="1"/>
  <c r="V12" i="9"/>
  <c r="V13" i="9" s="1"/>
  <c r="AG12" i="9"/>
  <c r="AG13" i="9" s="1"/>
  <c r="AF12" i="9"/>
  <c r="AF13" i="9" s="1"/>
  <c r="AE12" i="9"/>
  <c r="AE13" i="9" s="1"/>
  <c r="H12" i="9"/>
  <c r="H13" i="9" s="1"/>
  <c r="G12" i="9"/>
  <c r="G13" i="9" s="1"/>
  <c r="F12" i="9"/>
  <c r="F13" i="9" s="1"/>
  <c r="E12" i="9"/>
  <c r="E13" i="9" s="1"/>
  <c r="R12" i="9"/>
  <c r="R13" i="9" s="1"/>
  <c r="Q12" i="9"/>
  <c r="Q13" i="9" s="1"/>
  <c r="C12" i="9"/>
  <c r="C13" i="9" s="1"/>
  <c r="P12" i="9"/>
  <c r="P13" i="9" s="1"/>
  <c r="U12" i="9"/>
  <c r="U13" i="9" s="1"/>
  <c r="T12" i="9"/>
  <c r="T13" i="9" s="1"/>
  <c r="AD12" i="9"/>
  <c r="AD13" i="9" s="1"/>
  <c r="AC12" i="9"/>
  <c r="AC13" i="9" s="1"/>
  <c r="AB12" i="9"/>
  <c r="AB13" i="9" s="1"/>
  <c r="AA12" i="9"/>
  <c r="AA13" i="9" s="1"/>
  <c r="Z12" i="9"/>
  <c r="Z13" i="9" s="1"/>
  <c r="D12" i="9"/>
  <c r="D13" i="9" s="1"/>
  <c r="R9" i="9"/>
  <c r="Q9" i="9"/>
  <c r="P9" i="9"/>
  <c r="O12" i="9"/>
  <c r="O13" i="9" s="1"/>
  <c r="O7" i="9"/>
  <c r="O9" i="9" s="1"/>
  <c r="T31" i="9"/>
  <c r="J9" i="9"/>
  <c r="I9" i="9"/>
  <c r="P25" i="9"/>
  <c r="X25" i="9"/>
  <c r="S9" i="9"/>
  <c r="O58" i="9"/>
  <c r="O57" i="9"/>
  <c r="R36" i="9"/>
  <c r="R37" i="9"/>
  <c r="R40" i="9"/>
  <c r="M10" i="9"/>
  <c r="H25" i="9"/>
  <c r="C25" i="9"/>
  <c r="T10" i="9"/>
  <c r="S10" i="9"/>
  <c r="H10" i="9"/>
  <c r="F25" i="9"/>
  <c r="Y25" i="9"/>
  <c r="O25" i="9"/>
  <c r="M9" i="9"/>
  <c r="AC10" i="9"/>
  <c r="N9" i="9"/>
  <c r="Z25" i="9"/>
  <c r="E25" i="9"/>
  <c r="D25" i="9"/>
  <c r="U25" i="9"/>
  <c r="V10" i="9"/>
  <c r="L10" i="9"/>
  <c r="U10" i="9"/>
  <c r="K9" i="9"/>
  <c r="J10" i="9"/>
  <c r="I10" i="9"/>
  <c r="W10" i="9"/>
  <c r="AG10" i="9"/>
  <c r="AF25" i="9"/>
  <c r="J25" i="9"/>
  <c r="AF9" i="9"/>
  <c r="C9" i="9"/>
  <c r="G10" i="9"/>
  <c r="R10" i="9"/>
  <c r="F9" i="9"/>
  <c r="Q10" i="9"/>
  <c r="E10" i="9"/>
  <c r="N25" i="9"/>
  <c r="P10" i="9"/>
  <c r="D10" i="9"/>
  <c r="W25" i="9"/>
  <c r="V25" i="9"/>
  <c r="T25" i="9"/>
  <c r="Q25" i="9"/>
  <c r="R25" i="9"/>
  <c r="S25" i="9"/>
  <c r="G25" i="9"/>
  <c r="AD25" i="9"/>
  <c r="AE25" i="9"/>
  <c r="AA25" i="9"/>
  <c r="AC25" i="9"/>
  <c r="K25" i="9"/>
  <c r="AB25" i="9"/>
  <c r="I25" i="9"/>
  <c r="L25" i="9"/>
  <c r="AG25" i="9"/>
  <c r="M25" i="9"/>
  <c r="AG9" i="9"/>
  <c r="AF10" i="9"/>
  <c r="AE10" i="9"/>
  <c r="AD10" i="9"/>
  <c r="AB10" i="9"/>
  <c r="AA10" i="9"/>
  <c r="Z10" i="9"/>
  <c r="Y10" i="9"/>
  <c r="X10" i="9"/>
  <c r="W9" i="9"/>
  <c r="V9" i="9"/>
  <c r="U9" i="9"/>
  <c r="T9" i="9"/>
  <c r="AE9" i="9"/>
  <c r="AD9" i="9"/>
  <c r="AC9" i="9"/>
  <c r="AB9" i="9"/>
  <c r="AA9" i="9"/>
  <c r="Z9" i="9"/>
  <c r="Y9" i="9"/>
  <c r="X9" i="9"/>
  <c r="K10" i="9"/>
  <c r="F10" i="9"/>
  <c r="N10" i="9"/>
  <c r="G9" i="9"/>
  <c r="D9" i="9"/>
  <c r="L9" i="9"/>
  <c r="H9" i="9"/>
  <c r="E9" i="9"/>
  <c r="O10" i="9" l="1"/>
  <c r="O60" i="9"/>
</calcChain>
</file>

<file path=xl/sharedStrings.xml><?xml version="1.0" encoding="utf-8"?>
<sst xmlns="http://schemas.openxmlformats.org/spreadsheetml/2006/main" count="101" uniqueCount="75">
  <si>
    <t>軌間mm</t>
    <rPh sb="0" eb="2">
      <t>キカン</t>
    </rPh>
    <phoneticPr fontId="1"/>
  </si>
  <si>
    <t>分岐器半径m</t>
    <rPh sb="0" eb="5">
      <t>ブンキキハンケイ</t>
    </rPh>
    <phoneticPr fontId="1"/>
  </si>
  <si>
    <t>　直線側換算</t>
    <rPh sb="1" eb="3">
      <t>チョクセン</t>
    </rPh>
    <rPh sb="3" eb="4">
      <t>ガワ</t>
    </rPh>
    <rPh sb="4" eb="6">
      <t>カンサン</t>
    </rPh>
    <phoneticPr fontId="1"/>
  </si>
  <si>
    <t>分岐番数</t>
    <rPh sb="0" eb="4">
      <t>ブンキバンスウ</t>
    </rPh>
    <phoneticPr fontId="1"/>
  </si>
  <si>
    <t>片分岐</t>
    <rPh sb="0" eb="3">
      <t>カタブンキ</t>
    </rPh>
    <phoneticPr fontId="1"/>
  </si>
  <si>
    <t>両分岐</t>
    <rPh sb="0" eb="1">
      <t>リョウ</t>
    </rPh>
    <rPh sb="1" eb="3">
      <t>ブンキ</t>
    </rPh>
    <phoneticPr fontId="1"/>
  </si>
  <si>
    <t>※単純な2倍</t>
    <rPh sb="1" eb="3">
      <t>タンジュン</t>
    </rPh>
    <rPh sb="5" eb="6">
      <t>バイ</t>
    </rPh>
    <phoneticPr fontId="1"/>
  </si>
  <si>
    <t>分岐角度°</t>
    <rPh sb="0" eb="4">
      <t>ブンキカクド</t>
    </rPh>
    <phoneticPr fontId="1"/>
  </si>
  <si>
    <t>曲線距離m</t>
    <rPh sb="0" eb="4">
      <t>キョクセンキョリ</t>
    </rPh>
    <phoneticPr fontId="1"/>
  </si>
  <si>
    <t>平行移動距離m</t>
    <rPh sb="0" eb="6">
      <t>ヘイコウイドウキョリ</t>
    </rPh>
    <phoneticPr fontId="1"/>
  </si>
  <si>
    <t>相対半径</t>
    <rPh sb="0" eb="4">
      <t>ソウタイハンケイ</t>
    </rPh>
    <phoneticPr fontId="1"/>
  </si>
  <si>
    <t>おまけ</t>
    <phoneticPr fontId="1"/>
  </si>
  <si>
    <t>自線半径</t>
    <rPh sb="0" eb="4">
      <t>ジセンハンケイ</t>
    </rPh>
    <phoneticPr fontId="1"/>
  </si>
  <si>
    <t>自線絶対R</t>
    <rPh sb="0" eb="1">
      <t>ジ</t>
    </rPh>
    <rPh sb="1" eb="2">
      <t>セン</t>
    </rPh>
    <rPh sb="2" eb="4">
      <t>ゼッタイ</t>
    </rPh>
    <phoneticPr fontId="1"/>
  </si>
  <si>
    <t>他線絶対R</t>
    <rPh sb="0" eb="1">
      <t>タ</t>
    </rPh>
    <rPh sb="1" eb="2">
      <t>セン</t>
    </rPh>
    <rPh sb="2" eb="4">
      <t>ゼッタイ</t>
    </rPh>
    <phoneticPr fontId="1"/>
  </si>
  <si>
    <t>後勾配</t>
    <rPh sb="0" eb="3">
      <t>アトコウバイ</t>
    </rPh>
    <phoneticPr fontId="1"/>
  </si>
  <si>
    <t>縦曲線半径</t>
    <rPh sb="0" eb="5">
      <t>タテキョクセンハンケイ</t>
    </rPh>
    <phoneticPr fontId="1"/>
  </si>
  <si>
    <t>縦曲線長</t>
    <rPh sb="0" eb="4">
      <t>タテキョクセンチョウ</t>
    </rPh>
    <phoneticPr fontId="1"/>
  </si>
  <si>
    <t>　平行換算</t>
    <rPh sb="1" eb="3">
      <t>ヘイコウ</t>
    </rPh>
    <rPh sb="3" eb="5">
      <t>カンサン</t>
    </rPh>
    <phoneticPr fontId="1"/>
  </si>
  <si>
    <t>縦移動距離</t>
    <rPh sb="0" eb="1">
      <t>タテ</t>
    </rPh>
    <rPh sb="1" eb="5">
      <t>イドウキョリ</t>
    </rPh>
    <phoneticPr fontId="1"/>
  </si>
  <si>
    <t>潜り角度</t>
    <rPh sb="0" eb="1">
      <t>モグ</t>
    </rPh>
    <rPh sb="2" eb="4">
      <t>カクド</t>
    </rPh>
    <phoneticPr fontId="1"/>
  </si>
  <si>
    <t>目標深度</t>
    <rPh sb="0" eb="2">
      <t>モクヒョウ</t>
    </rPh>
    <rPh sb="2" eb="4">
      <t>シンド</t>
    </rPh>
    <phoneticPr fontId="1"/>
  </si>
  <si>
    <t>単純勾配長</t>
    <rPh sb="0" eb="5">
      <t>タンジュンコウバイチョウ</t>
    </rPh>
    <phoneticPr fontId="1"/>
  </si>
  <si>
    <t>単純勾配高</t>
    <rPh sb="0" eb="5">
      <t>タンジュンコウバイコウ</t>
    </rPh>
    <phoneticPr fontId="1"/>
  </si>
  <si>
    <t>区間勾配</t>
    <rPh sb="0" eb="2">
      <t>クカン</t>
    </rPh>
    <rPh sb="2" eb="4">
      <t>コウバイ</t>
    </rPh>
    <phoneticPr fontId="1"/>
  </si>
  <si>
    <t>速度制限</t>
    <rPh sb="0" eb="4">
      <t>ソクドセイゲン</t>
    </rPh>
    <phoneticPr fontId="1"/>
  </si>
  <si>
    <t>曲線半径</t>
    <rPh sb="0" eb="4">
      <t>キョクセンハンケイ</t>
    </rPh>
    <phoneticPr fontId="1"/>
  </si>
  <si>
    <t>カント</t>
    <phoneticPr fontId="1"/>
  </si>
  <si>
    <t>L1</t>
    <phoneticPr fontId="1"/>
  </si>
  <si>
    <t>L2</t>
    <phoneticPr fontId="1"/>
  </si>
  <si>
    <t>L3</t>
    <phoneticPr fontId="1"/>
  </si>
  <si>
    <t>TCL長</t>
    <rPh sb="3" eb="4">
      <t>チョウ</t>
    </rPh>
    <phoneticPr fontId="1"/>
  </si>
  <si>
    <t>m</t>
    <phoneticPr fontId="1"/>
  </si>
  <si>
    <t>km/h</t>
    <phoneticPr fontId="1"/>
  </si>
  <si>
    <t>mm</t>
    <phoneticPr fontId="1"/>
  </si>
  <si>
    <t>許容不足</t>
    <rPh sb="0" eb="4">
      <t>キョヨウフソク</t>
    </rPh>
    <phoneticPr fontId="1"/>
  </si>
  <si>
    <t>一般列車50
電車気動車60
高性能電車70
振り子110</t>
    <rPh sb="0" eb="4">
      <t>イッパンレッシャ</t>
    </rPh>
    <rPh sb="7" eb="12">
      <t>デンシャキドウシャ</t>
    </rPh>
    <rPh sb="15" eb="20">
      <t>コウセイノウデンシャ</t>
    </rPh>
    <rPh sb="23" eb="24">
      <t>フ</t>
    </rPh>
    <rPh sb="25" eb="26">
      <t>コ</t>
    </rPh>
    <phoneticPr fontId="1"/>
  </si>
  <si>
    <t>軌間</t>
    <rPh sb="0" eb="2">
      <t>キカン</t>
    </rPh>
    <phoneticPr fontId="1"/>
  </si>
  <si>
    <t>※最大カントは1067mmで105mmまで</t>
    <rPh sb="1" eb="3">
      <t>サイダイ</t>
    </rPh>
    <phoneticPr fontId="1"/>
  </si>
  <si>
    <t>本則</t>
    <rPh sb="0" eb="2">
      <t>ホンソク</t>
    </rPh>
    <phoneticPr fontId="1"/>
  </si>
  <si>
    <t>想定カント</t>
    <rPh sb="0" eb="2">
      <t>ソウテイ</t>
    </rPh>
    <phoneticPr fontId="1"/>
  </si>
  <si>
    <t>曲線制限</t>
    <rPh sb="0" eb="4">
      <t>キョクセンセイゲン</t>
    </rPh>
    <phoneticPr fontId="1"/>
  </si>
  <si>
    <t>水平移動距離</t>
    <rPh sb="0" eb="6">
      <t>スイヘイイドウキョリ</t>
    </rPh>
    <phoneticPr fontId="1"/>
  </si>
  <si>
    <t>直線移動距離m</t>
    <rPh sb="0" eb="2">
      <t>チョクセン</t>
    </rPh>
    <rPh sb="2" eb="4">
      <t>イドウ</t>
    </rPh>
    <rPh sb="4" eb="6">
      <t>キョリ</t>
    </rPh>
    <phoneticPr fontId="1"/>
  </si>
  <si>
    <t>水平移動距離m</t>
    <rPh sb="0" eb="6">
      <t>スイヘイイドウキョリ</t>
    </rPh>
    <phoneticPr fontId="1"/>
  </si>
  <si>
    <t>直線部水平距離</t>
    <rPh sb="0" eb="2">
      <t>チョクセン</t>
    </rPh>
    <rPh sb="2" eb="3">
      <t>ブ</t>
    </rPh>
    <rPh sb="3" eb="5">
      <t>スイヘイ</t>
    </rPh>
    <rPh sb="5" eb="7">
      <t>キョリ</t>
    </rPh>
    <phoneticPr fontId="1"/>
  </si>
  <si>
    <t>Z軸距離m</t>
    <rPh sb="1" eb="2">
      <t>ジク</t>
    </rPh>
    <rPh sb="2" eb="4">
      <t>キョリ</t>
    </rPh>
    <phoneticPr fontId="1"/>
  </si>
  <si>
    <t>制輪子摩擦係数計算表</t>
    <rPh sb="0" eb="10">
      <t>セイリンシマサツケイスウケイサンヒョウ</t>
    </rPh>
    <phoneticPr fontId="1"/>
  </si>
  <si>
    <t>式:μ=a(1+bv)/(1+cv)</t>
    <rPh sb="0" eb="1">
      <t>シキ</t>
    </rPh>
    <phoneticPr fontId="1"/>
  </si>
  <si>
    <t>mu1</t>
    <phoneticPr fontId="1"/>
  </si>
  <si>
    <t>mu2</t>
    <phoneticPr fontId="1"/>
  </si>
  <si>
    <t>mu3</t>
    <phoneticPr fontId="1"/>
  </si>
  <si>
    <t>mu4</t>
    <phoneticPr fontId="1"/>
  </si>
  <si>
    <t>mu0</t>
    <phoneticPr fontId="1"/>
  </si>
  <si>
    <t>a:</t>
    <phoneticPr fontId="1"/>
  </si>
  <si>
    <t>b:</t>
    <phoneticPr fontId="1"/>
  </si>
  <si>
    <t>c:</t>
    <phoneticPr fontId="1"/>
  </si>
  <si>
    <t>bve_original</t>
    <phoneticPr fontId="1"/>
  </si>
  <si>
    <t>from:https://bvestudy.exblog.jp/19410776/</t>
    <phoneticPr fontId="1"/>
  </si>
  <si>
    <t>JRS1</t>
    <phoneticPr fontId="1"/>
  </si>
  <si>
    <t>JRS4</t>
    <phoneticPr fontId="1"/>
  </si>
  <si>
    <t>まず(ほぼ絶対)b&lt;&lt;c</t>
    <rPh sb="5" eb="7">
      <t>ゼッタイ</t>
    </rPh>
    <phoneticPr fontId="1"/>
  </si>
  <si>
    <t>左番数</t>
    <rPh sb="0" eb="1">
      <t>ヒダリ</t>
    </rPh>
    <rPh sb="1" eb="2">
      <t>バン</t>
    </rPh>
    <rPh sb="2" eb="3">
      <t>スウ</t>
    </rPh>
    <phoneticPr fontId="1"/>
  </si>
  <si>
    <t>右番数</t>
    <rPh sb="0" eb="3">
      <t>ミギバンスウ</t>
    </rPh>
    <phoneticPr fontId="1"/>
  </si>
  <si>
    <t xml:space="preserve"> 水平移動</t>
    <rPh sb="1" eb="5">
      <t>スイヘイイドウ</t>
    </rPh>
    <phoneticPr fontId="1"/>
  </si>
  <si>
    <t>左半径</t>
    <rPh sb="0" eb="3">
      <t>ヒダリハンケイ</t>
    </rPh>
    <phoneticPr fontId="1"/>
  </si>
  <si>
    <t>右半径</t>
    <rPh sb="0" eb="3">
      <t>ミギハンケイ</t>
    </rPh>
    <phoneticPr fontId="1"/>
  </si>
  <si>
    <t>左曲線長</t>
    <rPh sb="0" eb="1">
      <t>ヒダリ</t>
    </rPh>
    <rPh sb="1" eb="4">
      <t>キョクセンチョウ</t>
    </rPh>
    <phoneticPr fontId="1"/>
  </si>
  <si>
    <t>右曲線長</t>
    <rPh sb="0" eb="4">
      <t>ミギキョクセンチョウ</t>
    </rPh>
    <phoneticPr fontId="1"/>
  </si>
  <si>
    <t>直線換算</t>
    <rPh sb="0" eb="4">
      <t>チョクセンカンサン</t>
    </rPh>
    <phoneticPr fontId="1"/>
  </si>
  <si>
    <t>1トレース</t>
    <phoneticPr fontId="1"/>
  </si>
  <si>
    <t>4トレース</t>
    <phoneticPr fontId="1"/>
  </si>
  <si>
    <t>bは上への引っ張り度合い</t>
    <rPh sb="2" eb="3">
      <t>ウエ</t>
    </rPh>
    <rPh sb="5" eb="6">
      <t>ヒ</t>
    </rPh>
    <rPh sb="7" eb="8">
      <t>パ</t>
    </rPh>
    <rPh sb="9" eb="11">
      <t>ドア</t>
    </rPh>
    <phoneticPr fontId="1"/>
  </si>
  <si>
    <t>cは下への引っ張り度合い</t>
    <rPh sb="2" eb="3">
      <t>シタ</t>
    </rPh>
    <rPh sb="5" eb="6">
      <t>ヒ</t>
    </rPh>
    <rPh sb="7" eb="8">
      <t>パ</t>
    </rPh>
    <rPh sb="9" eb="11">
      <t>ドア</t>
    </rPh>
    <phoneticPr fontId="1"/>
  </si>
  <si>
    <t>aは0km/hのときのμ最終値</t>
    <rPh sb="12" eb="14">
      <t>サイシュウ</t>
    </rPh>
    <rPh sb="14" eb="15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</si>
</sst>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00"/>
      <color rgb="FFFFE800"/>
      <color rgb="FFFFF905"/>
      <color rgb="FFD5D000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36482939632552E-2"/>
          <c:y val="5.0925925925925923E-2"/>
          <c:w val="0.86480796150481187"/>
          <c:h val="0.86114173228346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摩擦係数!$B$13</c:f>
              <c:strCache>
                <c:ptCount val="1"/>
                <c:pt idx="0">
                  <c:v>bve_original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摩擦係数!$A$15:$A$165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摩擦係数!$B$15:$B$165</c:f>
              <c:numCache>
                <c:formatCode>General</c:formatCode>
                <c:ptCount val="151"/>
                <c:pt idx="0">
                  <c:v>0.26</c:v>
                </c:pt>
                <c:pt idx="1">
                  <c:v>0.25619512195121952</c:v>
                </c:pt>
                <c:pt idx="2">
                  <c:v>0.25257142857142856</c:v>
                </c:pt>
                <c:pt idx="3">
                  <c:v>0.24911627906976749</c:v>
                </c:pt>
                <c:pt idx="4">
                  <c:v>0.24581818181818182</c:v>
                </c:pt>
                <c:pt idx="5">
                  <c:v>0.2426666666666667</c:v>
                </c:pt>
                <c:pt idx="6">
                  <c:v>0.2396521739130435</c:v>
                </c:pt>
                <c:pt idx="7">
                  <c:v>0.23676595744680851</c:v>
                </c:pt>
                <c:pt idx="8">
                  <c:v>0.23400000000000004</c:v>
                </c:pt>
                <c:pt idx="9">
                  <c:v>0.23134693877551021</c:v>
                </c:pt>
                <c:pt idx="10">
                  <c:v>0.22880000000000003</c:v>
                </c:pt>
                <c:pt idx="11">
                  <c:v>0.22635294117647062</c:v>
                </c:pt>
                <c:pt idx="12">
                  <c:v>0.224</c:v>
                </c:pt>
                <c:pt idx="13">
                  <c:v>0.22173584905660379</c:v>
                </c:pt>
                <c:pt idx="14">
                  <c:v>0.21955555555555559</c:v>
                </c:pt>
                <c:pt idx="15">
                  <c:v>0.21745454545454546</c:v>
                </c:pt>
                <c:pt idx="16">
                  <c:v>0.21542857142857141</c:v>
                </c:pt>
                <c:pt idx="17">
                  <c:v>0.21347368421052629</c:v>
                </c:pt>
                <c:pt idx="18">
                  <c:v>0.21158620689655175</c:v>
                </c:pt>
                <c:pt idx="19">
                  <c:v>0.20976271186440676</c:v>
                </c:pt>
                <c:pt idx="20">
                  <c:v>0.20799999999999999</c:v>
                </c:pt>
                <c:pt idx="21">
                  <c:v>0.20629508196721313</c:v>
                </c:pt>
                <c:pt idx="22">
                  <c:v>0.20464516129032256</c:v>
                </c:pt>
                <c:pt idx="23">
                  <c:v>0.20304761904761903</c:v>
                </c:pt>
                <c:pt idx="24">
                  <c:v>0.20150000000000001</c:v>
                </c:pt>
                <c:pt idx="25">
                  <c:v>0.2</c:v>
                </c:pt>
                <c:pt idx="26">
                  <c:v>0.19854545454545455</c:v>
                </c:pt>
                <c:pt idx="27">
                  <c:v>0.19713432835820893</c:v>
                </c:pt>
                <c:pt idx="28">
                  <c:v>0.19576470588235295</c:v>
                </c:pt>
                <c:pt idx="29">
                  <c:v>0.19443478260869565</c:v>
                </c:pt>
                <c:pt idx="30">
                  <c:v>0.19314285714285714</c:v>
                </c:pt>
                <c:pt idx="31">
                  <c:v>0.19188732394366198</c:v>
                </c:pt>
                <c:pt idx="32">
                  <c:v>0.19066666666666665</c:v>
                </c:pt>
                <c:pt idx="33">
                  <c:v>0.18947945205479452</c:v>
                </c:pt>
                <c:pt idx="34">
                  <c:v>0.18832432432432433</c:v>
                </c:pt>
                <c:pt idx="35">
                  <c:v>0.18720000000000001</c:v>
                </c:pt>
                <c:pt idx="36">
                  <c:v>0.18610526315789472</c:v>
                </c:pt>
                <c:pt idx="37">
                  <c:v>0.18503896103896103</c:v>
                </c:pt>
                <c:pt idx="38">
                  <c:v>0.184</c:v>
                </c:pt>
                <c:pt idx="39">
                  <c:v>0.18298734177215192</c:v>
                </c:pt>
                <c:pt idx="40">
                  <c:v>0.182</c:v>
                </c:pt>
                <c:pt idx="41">
                  <c:v>0.18103703703703702</c:v>
                </c:pt>
                <c:pt idx="42">
                  <c:v>0.18009756097560975</c:v>
                </c:pt>
                <c:pt idx="43">
                  <c:v>0.17918072289156625</c:v>
                </c:pt>
                <c:pt idx="44">
                  <c:v>0.17828571428571427</c:v>
                </c:pt>
                <c:pt idx="45">
                  <c:v>0.17741176470588235</c:v>
                </c:pt>
                <c:pt idx="46">
                  <c:v>0.1765581395348837</c:v>
                </c:pt>
                <c:pt idx="47">
                  <c:v>0.1757241379310345</c:v>
                </c:pt>
                <c:pt idx="48">
                  <c:v>0.1749090909090909</c:v>
                </c:pt>
                <c:pt idx="49">
                  <c:v>0.17411235955056181</c:v>
                </c:pt>
                <c:pt idx="50">
                  <c:v>0.17333333333333334</c:v>
                </c:pt>
                <c:pt idx="51">
                  <c:v>0.17257142857142854</c:v>
                </c:pt>
                <c:pt idx="52">
                  <c:v>0.17182608695652174</c:v>
                </c:pt>
                <c:pt idx="53">
                  <c:v>0.17109677419354838</c:v>
                </c:pt>
                <c:pt idx="54">
                  <c:v>0.17038297872340427</c:v>
                </c:pt>
                <c:pt idx="55">
                  <c:v>0.1696842105263158</c:v>
                </c:pt>
                <c:pt idx="56">
                  <c:v>0.16899999999999998</c:v>
                </c:pt>
                <c:pt idx="57">
                  <c:v>0.1683298969072165</c:v>
                </c:pt>
                <c:pt idx="58">
                  <c:v>0.16767346938775513</c:v>
                </c:pt>
                <c:pt idx="59">
                  <c:v>0.16703030303030303</c:v>
                </c:pt>
                <c:pt idx="60">
                  <c:v>0.16640000000000002</c:v>
                </c:pt>
                <c:pt idx="61">
                  <c:v>0.16578217821782174</c:v>
                </c:pt>
                <c:pt idx="62">
                  <c:v>0.16517647058823531</c:v>
                </c:pt>
                <c:pt idx="63">
                  <c:v>0.16458252427184467</c:v>
                </c:pt>
                <c:pt idx="64">
                  <c:v>0.16400000000000001</c:v>
                </c:pt>
                <c:pt idx="65">
                  <c:v>0.16342857142857142</c:v>
                </c:pt>
                <c:pt idx="66">
                  <c:v>0.16286792452830187</c:v>
                </c:pt>
                <c:pt idx="67">
                  <c:v>0.16231775700934581</c:v>
                </c:pt>
                <c:pt idx="68">
                  <c:v>0.1617777777777778</c:v>
                </c:pt>
                <c:pt idx="69">
                  <c:v>0.16124770642201836</c:v>
                </c:pt>
                <c:pt idx="70">
                  <c:v>0.16072727272727275</c:v>
                </c:pt>
                <c:pt idx="71">
                  <c:v>0.16021621621621621</c:v>
                </c:pt>
                <c:pt idx="72">
                  <c:v>0.15971428571428573</c:v>
                </c:pt>
                <c:pt idx="73">
                  <c:v>0.15922123893805309</c:v>
                </c:pt>
                <c:pt idx="74">
                  <c:v>0.15873684210526315</c:v>
                </c:pt>
                <c:pt idx="75">
                  <c:v>0.1582608695652174</c:v>
                </c:pt>
                <c:pt idx="76">
                  <c:v>0.15779310344827585</c:v>
                </c:pt>
                <c:pt idx="77">
                  <c:v>0.15733333333333335</c:v>
                </c:pt>
                <c:pt idx="78">
                  <c:v>0.1568813559322034</c:v>
                </c:pt>
                <c:pt idx="79">
                  <c:v>0.15643697478991597</c:v>
                </c:pt>
                <c:pt idx="80">
                  <c:v>0.156</c:v>
                </c:pt>
                <c:pt idx="81">
                  <c:v>0.1555702479338843</c:v>
                </c:pt>
                <c:pt idx="82">
                  <c:v>0.15514754098360656</c:v>
                </c:pt>
                <c:pt idx="83">
                  <c:v>0.15473170731707317</c:v>
                </c:pt>
                <c:pt idx="84">
                  <c:v>0.15432258064516127</c:v>
                </c:pt>
                <c:pt idx="85">
                  <c:v>0.15392</c:v>
                </c:pt>
                <c:pt idx="86">
                  <c:v>0.15352380952380951</c:v>
                </c:pt>
                <c:pt idx="87">
                  <c:v>0.15313385826771653</c:v>
                </c:pt>
                <c:pt idx="88">
                  <c:v>0.15275</c:v>
                </c:pt>
                <c:pt idx="89">
                  <c:v>0.15237209302325583</c:v>
                </c:pt>
                <c:pt idx="90">
                  <c:v>0.152</c:v>
                </c:pt>
                <c:pt idx="91">
                  <c:v>0.15163358778625957</c:v>
                </c:pt>
                <c:pt idx="92">
                  <c:v>0.15127272727272725</c:v>
                </c:pt>
                <c:pt idx="93">
                  <c:v>0.1509172932330827</c:v>
                </c:pt>
                <c:pt idx="94">
                  <c:v>0.15056716417910446</c:v>
                </c:pt>
                <c:pt idx="95">
                  <c:v>0.15022222222222226</c:v>
                </c:pt>
                <c:pt idx="96">
                  <c:v>0.14988235294117647</c:v>
                </c:pt>
                <c:pt idx="97">
                  <c:v>0.14954744525547445</c:v>
                </c:pt>
                <c:pt idx="98">
                  <c:v>0.14921739130434783</c:v>
                </c:pt>
                <c:pt idx="99">
                  <c:v>0.14889208633093523</c:v>
                </c:pt>
                <c:pt idx="100">
                  <c:v>0.14857142857142858</c:v>
                </c:pt>
                <c:pt idx="101">
                  <c:v>0.14825531914893614</c:v>
                </c:pt>
                <c:pt idx="102">
                  <c:v>0.14794366197183098</c:v>
                </c:pt>
                <c:pt idx="103">
                  <c:v>0.14763636363636365</c:v>
                </c:pt>
                <c:pt idx="104">
                  <c:v>0.14733333333333332</c:v>
                </c:pt>
                <c:pt idx="105">
                  <c:v>0.14703448275862066</c:v>
                </c:pt>
                <c:pt idx="106">
                  <c:v>0.14673972602739727</c:v>
                </c:pt>
                <c:pt idx="107">
                  <c:v>0.14644897959183675</c:v>
                </c:pt>
                <c:pt idx="108">
                  <c:v>0.14616216216216218</c:v>
                </c:pt>
                <c:pt idx="109">
                  <c:v>0.14587919463087248</c:v>
                </c:pt>
                <c:pt idx="110">
                  <c:v>0.14560000000000001</c:v>
                </c:pt>
                <c:pt idx="111">
                  <c:v>0.14532450331125829</c:v>
                </c:pt>
                <c:pt idx="112">
                  <c:v>0.14505263157894738</c:v>
                </c:pt>
                <c:pt idx="113">
                  <c:v>0.14478431372549017</c:v>
                </c:pt>
                <c:pt idx="114">
                  <c:v>0.14451948051948052</c:v>
                </c:pt>
                <c:pt idx="115">
                  <c:v>0.14425806451612908</c:v>
                </c:pt>
                <c:pt idx="116">
                  <c:v>0.14400000000000002</c:v>
                </c:pt>
                <c:pt idx="117">
                  <c:v>0.1437452229299363</c:v>
                </c:pt>
                <c:pt idx="118">
                  <c:v>0.14349367088607592</c:v>
                </c:pt>
                <c:pt idx="119">
                  <c:v>0.14324528301886794</c:v>
                </c:pt>
                <c:pt idx="120">
                  <c:v>0.14300000000000002</c:v>
                </c:pt>
                <c:pt idx="121">
                  <c:v>0.14275776397515527</c:v>
                </c:pt>
                <c:pt idx="122">
                  <c:v>0.14251851851851849</c:v>
                </c:pt>
                <c:pt idx="123">
                  <c:v>0.14228220858895704</c:v>
                </c:pt>
                <c:pt idx="124">
                  <c:v>0.14204878048780489</c:v>
                </c:pt>
                <c:pt idx="125">
                  <c:v>0.14181818181818182</c:v>
                </c:pt>
                <c:pt idx="126">
                  <c:v>0.14159036144578313</c:v>
                </c:pt>
                <c:pt idx="127">
                  <c:v>0.14136526946107783</c:v>
                </c:pt>
                <c:pt idx="128">
                  <c:v>0.14114285714285715</c:v>
                </c:pt>
                <c:pt idx="129">
                  <c:v>0.14092307692307696</c:v>
                </c:pt>
                <c:pt idx="130">
                  <c:v>0.14070588235294118</c:v>
                </c:pt>
                <c:pt idx="131">
                  <c:v>0.14049122807017544</c:v>
                </c:pt>
                <c:pt idx="132">
                  <c:v>0.14027906976744187</c:v>
                </c:pt>
                <c:pt idx="133">
                  <c:v>0.1400693641618497</c:v>
                </c:pt>
                <c:pt idx="134">
                  <c:v>0.13986206896551723</c:v>
                </c:pt>
                <c:pt idx="135">
                  <c:v>0.13965714285714287</c:v>
                </c:pt>
                <c:pt idx="136">
                  <c:v>0.13945454545454547</c:v>
                </c:pt>
                <c:pt idx="137">
                  <c:v>0.1392542372881356</c:v>
                </c:pt>
                <c:pt idx="138">
                  <c:v>0.1390561797752809</c:v>
                </c:pt>
                <c:pt idx="139">
                  <c:v>0.13886033519553076</c:v>
                </c:pt>
                <c:pt idx="140">
                  <c:v>0.13866666666666669</c:v>
                </c:pt>
                <c:pt idx="141">
                  <c:v>0.13847513812154696</c:v>
                </c:pt>
                <c:pt idx="142">
                  <c:v>0.13828571428571426</c:v>
                </c:pt>
                <c:pt idx="143">
                  <c:v>0.13809836065573769</c:v>
                </c:pt>
                <c:pt idx="144">
                  <c:v>0.13791304347826086</c:v>
                </c:pt>
                <c:pt idx="145">
                  <c:v>0.13772972972972974</c:v>
                </c:pt>
                <c:pt idx="146">
                  <c:v>0.13754838709677419</c:v>
                </c:pt>
                <c:pt idx="147">
                  <c:v>0.13736898395721922</c:v>
                </c:pt>
                <c:pt idx="148">
                  <c:v>0.13719148936170214</c:v>
                </c:pt>
                <c:pt idx="149">
                  <c:v>0.13701587301587304</c:v>
                </c:pt>
                <c:pt idx="150">
                  <c:v>0.1368421052631579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FB-4EAC-B196-8AAB28B6857E}"/>
            </c:ext>
          </c:extLst>
        </c:ser>
        <c:ser>
          <c:idx val="1"/>
          <c:order val="1"/>
          <c:tx>
            <c:strRef>
              <c:f>摩擦係数!$C$13</c:f>
              <c:strCache>
                <c:ptCount val="1"/>
                <c:pt idx="0">
                  <c:v>JRS1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摩擦係数!$A$15:$A$165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摩擦係数!$C$15:$C$165</c:f>
              <c:numCache>
                <c:formatCode>General</c:formatCode>
                <c:ptCount val="151"/>
                <c:pt idx="0">
                  <c:v>0.28000000000000003</c:v>
                </c:pt>
                <c:pt idx="10">
                  <c:v>0.24</c:v>
                </c:pt>
                <c:pt idx="20">
                  <c:v>0.215</c:v>
                </c:pt>
                <c:pt idx="30">
                  <c:v>0.193</c:v>
                </c:pt>
                <c:pt idx="40">
                  <c:v>0.17299999999999999</c:v>
                </c:pt>
                <c:pt idx="50">
                  <c:v>0.155</c:v>
                </c:pt>
                <c:pt idx="60">
                  <c:v>0.14299999999999999</c:v>
                </c:pt>
                <c:pt idx="70">
                  <c:v>0.13500000000000001</c:v>
                </c:pt>
                <c:pt idx="80">
                  <c:v>0.13</c:v>
                </c:pt>
                <c:pt idx="90">
                  <c:v>0.13</c:v>
                </c:pt>
                <c:pt idx="100">
                  <c:v>0.13100000000000001</c:v>
                </c:pt>
                <c:pt idx="110">
                  <c:v>0.14499999999999999</c:v>
                </c:pt>
                <c:pt idx="120">
                  <c:v>0.185</c:v>
                </c:pt>
                <c:pt idx="130">
                  <c:v>0.2</c:v>
                </c:pt>
                <c:pt idx="140">
                  <c:v>0.21</c:v>
                </c:pt>
                <c:pt idx="150">
                  <c:v>0.21299999999999999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1FB-4EAC-B196-8AAB28B6857E}"/>
            </c:ext>
          </c:extLst>
        </c:ser>
        <c:ser>
          <c:idx val="2"/>
          <c:order val="2"/>
          <c:tx>
            <c:strRef>
              <c:f>摩擦係数!$D$13</c:f>
              <c:strCache>
                <c:ptCount val="1"/>
                <c:pt idx="0">
                  <c:v>JRS4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摩擦係数!$A$15:$A$165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摩擦係数!$D$15:$D$165</c:f>
              <c:numCache>
                <c:formatCode>General</c:formatCode>
                <c:ptCount val="151"/>
                <c:pt idx="0">
                  <c:v>0.25</c:v>
                </c:pt>
                <c:pt idx="10">
                  <c:v>0.24</c:v>
                </c:pt>
                <c:pt idx="20">
                  <c:v>0.215</c:v>
                </c:pt>
                <c:pt idx="30">
                  <c:v>0.19500000000000001</c:v>
                </c:pt>
                <c:pt idx="40">
                  <c:v>0.17799999999999999</c:v>
                </c:pt>
                <c:pt idx="50">
                  <c:v>0.17</c:v>
                </c:pt>
                <c:pt idx="60">
                  <c:v>0.16200000000000001</c:v>
                </c:pt>
                <c:pt idx="70">
                  <c:v>0.158</c:v>
                </c:pt>
                <c:pt idx="80">
                  <c:v>0.158</c:v>
                </c:pt>
                <c:pt idx="90">
                  <c:v>0.155</c:v>
                </c:pt>
                <c:pt idx="100">
                  <c:v>0.155</c:v>
                </c:pt>
                <c:pt idx="110">
                  <c:v>0.16600000000000001</c:v>
                </c:pt>
                <c:pt idx="120">
                  <c:v>0.17399999999999999</c:v>
                </c:pt>
                <c:pt idx="130">
                  <c:v>0.17699999999999999</c:v>
                </c:pt>
                <c:pt idx="140">
                  <c:v>0.17899999999999999</c:v>
                </c:pt>
                <c:pt idx="150">
                  <c:v>0.18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1FB-4EAC-B196-8AAB28B6857E}"/>
            </c:ext>
          </c:extLst>
        </c:ser>
        <c:ser>
          <c:idx val="3"/>
          <c:order val="3"/>
          <c:tx>
            <c:strRef>
              <c:f>摩擦係数!$E$13</c:f>
              <c:strCache>
                <c:ptCount val="1"/>
                <c:pt idx="0">
                  <c:v>1トレース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摩擦係数!$A$15:$A$165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摩擦係数!$E$15:$E$165</c:f>
              <c:numCache>
                <c:formatCode>General</c:formatCode>
                <c:ptCount val="151"/>
                <c:pt idx="0">
                  <c:v>0.28000000000000003</c:v>
                </c:pt>
                <c:pt idx="1">
                  <c:v>0.27477734375000001</c:v>
                </c:pt>
                <c:pt idx="2">
                  <c:v>0.26979389312977103</c:v>
                </c:pt>
                <c:pt idx="3">
                  <c:v>0.26503358208955224</c:v>
                </c:pt>
                <c:pt idx="4">
                  <c:v>0.26048175182481753</c:v>
                </c:pt>
                <c:pt idx="5">
                  <c:v>0.25612499999999999</c:v>
                </c:pt>
                <c:pt idx="6">
                  <c:v>0.25195104895104897</c:v>
                </c:pt>
                <c:pt idx="7">
                  <c:v>0.24794863013698634</c:v>
                </c:pt>
                <c:pt idx="8">
                  <c:v>0.24410738255033559</c:v>
                </c:pt>
                <c:pt idx="9">
                  <c:v>0.24041776315789479</c:v>
                </c:pt>
                <c:pt idx="10">
                  <c:v>0.23687096774193553</c:v>
                </c:pt>
                <c:pt idx="11">
                  <c:v>0.23345886075949368</c:v>
                </c:pt>
                <c:pt idx="12">
                  <c:v>0.23017391304347826</c:v>
                </c:pt>
                <c:pt idx="13">
                  <c:v>0.22700914634146344</c:v>
                </c:pt>
                <c:pt idx="14">
                  <c:v>0.22395808383233534</c:v>
                </c:pt>
                <c:pt idx="15">
                  <c:v>0.22101470588235297</c:v>
                </c:pt>
                <c:pt idx="16">
                  <c:v>0.21817341040462435</c:v>
                </c:pt>
                <c:pt idx="17">
                  <c:v>0.21542897727272728</c:v>
                </c:pt>
                <c:pt idx="18">
                  <c:v>0.21277653631284918</c:v>
                </c:pt>
                <c:pt idx="19">
                  <c:v>0.21021153846153848</c:v>
                </c:pt>
                <c:pt idx="20">
                  <c:v>0.20772972972972975</c:v>
                </c:pt>
                <c:pt idx="21">
                  <c:v>0.20532712765957448</c:v>
                </c:pt>
                <c:pt idx="22">
                  <c:v>0.20300000000000001</c:v>
                </c:pt>
                <c:pt idx="23">
                  <c:v>0.20074484536082476</c:v>
                </c:pt>
                <c:pt idx="24">
                  <c:v>0.19855837563451775</c:v>
                </c:pt>
                <c:pt idx="25">
                  <c:v>0.19643750000000001</c:v>
                </c:pt>
                <c:pt idx="26">
                  <c:v>0.19437931034482758</c:v>
                </c:pt>
                <c:pt idx="27">
                  <c:v>0.19238106796116505</c:v>
                </c:pt>
                <c:pt idx="28">
                  <c:v>0.1904401913875598</c:v>
                </c:pt>
                <c:pt idx="29">
                  <c:v>0.1885542452830189</c:v>
                </c:pt>
                <c:pt idx="30">
                  <c:v>0.18672093023255817</c:v>
                </c:pt>
                <c:pt idx="31">
                  <c:v>0.18493807339449542</c:v>
                </c:pt>
                <c:pt idx="32">
                  <c:v>0.18320361990950226</c:v>
                </c:pt>
                <c:pt idx="33">
                  <c:v>0.18151562500000001</c:v>
                </c:pt>
                <c:pt idx="34">
                  <c:v>0.17987224669603527</c:v>
                </c:pt>
                <c:pt idx="35">
                  <c:v>0.17827173913043481</c:v>
                </c:pt>
                <c:pt idx="36">
                  <c:v>0.17671244635193137</c:v>
                </c:pt>
                <c:pt idx="37">
                  <c:v>0.17519279661016954</c:v>
                </c:pt>
                <c:pt idx="38">
                  <c:v>0.1737112970711297</c:v>
                </c:pt>
                <c:pt idx="39">
                  <c:v>0.17226652892561986</c:v>
                </c:pt>
                <c:pt idx="40">
                  <c:v>0.17085714285714287</c:v>
                </c:pt>
                <c:pt idx="41">
                  <c:v>0.1694818548387097</c:v>
                </c:pt>
                <c:pt idx="42">
                  <c:v>0.16813944223107571</c:v>
                </c:pt>
                <c:pt idx="43">
                  <c:v>0.16682874015748034</c:v>
                </c:pt>
                <c:pt idx="44">
                  <c:v>0.16554863813229576</c:v>
                </c:pt>
                <c:pt idx="45">
                  <c:v>0.16429807692307691</c:v>
                </c:pt>
                <c:pt idx="46">
                  <c:v>0.16307604562737643</c:v>
                </c:pt>
                <c:pt idx="47">
                  <c:v>0.16188157894736843</c:v>
                </c:pt>
                <c:pt idx="48">
                  <c:v>0.16071375464684015</c:v>
                </c:pt>
                <c:pt idx="49">
                  <c:v>0.1595716911764706</c:v>
                </c:pt>
                <c:pt idx="50">
                  <c:v>0.15845454545454549</c:v>
                </c:pt>
                <c:pt idx="51">
                  <c:v>0.15736151079136693</c:v>
                </c:pt>
                <c:pt idx="52">
                  <c:v>0.1562918149466192</c:v>
                </c:pt>
                <c:pt idx="53">
                  <c:v>0.15524471830985914</c:v>
                </c:pt>
                <c:pt idx="54">
                  <c:v>0.15421951219512195</c:v>
                </c:pt>
                <c:pt idx="55">
                  <c:v>0.1532155172413793</c:v>
                </c:pt>
                <c:pt idx="56">
                  <c:v>0.15223208191126281</c:v>
                </c:pt>
                <c:pt idx="57">
                  <c:v>0.1512685810810811</c:v>
                </c:pt>
                <c:pt idx="58">
                  <c:v>0.15032441471571906</c:v>
                </c:pt>
                <c:pt idx="59">
                  <c:v>0.14939900662251657</c:v>
                </c:pt>
                <c:pt idx="60">
                  <c:v>0.14849180327868855</c:v>
                </c:pt>
                <c:pt idx="61">
                  <c:v>0.14760227272727275</c:v>
                </c:pt>
                <c:pt idx="62">
                  <c:v>0.14672990353697751</c:v>
                </c:pt>
                <c:pt idx="63">
                  <c:v>0.14587420382165606</c:v>
                </c:pt>
                <c:pt idx="64">
                  <c:v>0.14503470031545745</c:v>
                </c:pt>
                <c:pt idx="65">
                  <c:v>0.14421093750000002</c:v>
                </c:pt>
                <c:pt idx="66">
                  <c:v>0.14340247678018575</c:v>
                </c:pt>
                <c:pt idx="67">
                  <c:v>0.14260889570552149</c:v>
                </c:pt>
                <c:pt idx="68">
                  <c:v>0.14182978723404255</c:v>
                </c:pt>
                <c:pt idx="69">
                  <c:v>0.1410647590361446</c:v>
                </c:pt>
                <c:pt idx="70">
                  <c:v>0.14031343283582093</c:v>
                </c:pt>
                <c:pt idx="71">
                  <c:v>0.13957544378698228</c:v>
                </c:pt>
                <c:pt idx="72">
                  <c:v>0.13885043988269796</c:v>
                </c:pt>
                <c:pt idx="73">
                  <c:v>0.13813808139534883</c:v>
                </c:pt>
                <c:pt idx="74">
                  <c:v>0.13743804034582136</c:v>
                </c:pt>
                <c:pt idx="75">
                  <c:v>0.13675000000000001</c:v>
                </c:pt>
                <c:pt idx="76">
                  <c:v>0.13607365439093488</c:v>
                </c:pt>
                <c:pt idx="77">
                  <c:v>0.13540870786516856</c:v>
                </c:pt>
                <c:pt idx="78">
                  <c:v>0.13475487465181063</c:v>
                </c:pt>
                <c:pt idx="79">
                  <c:v>0.13411187845303868</c:v>
                </c:pt>
                <c:pt idx="80">
                  <c:v>0.13347945205479453</c:v>
                </c:pt>
                <c:pt idx="81">
                  <c:v>0.13285733695652174</c:v>
                </c:pt>
                <c:pt idx="82">
                  <c:v>0.13224528301886793</c:v>
                </c:pt>
                <c:pt idx="83">
                  <c:v>0.13164304812834227</c:v>
                </c:pt>
                <c:pt idx="84">
                  <c:v>0.13105039787798409</c:v>
                </c:pt>
                <c:pt idx="85">
                  <c:v>0.13046710526315791</c:v>
                </c:pt>
                <c:pt idx="86">
                  <c:v>0.12989295039164492</c:v>
                </c:pt>
                <c:pt idx="87">
                  <c:v>0.12932772020725389</c:v>
                </c:pt>
                <c:pt idx="88">
                  <c:v>0.1287712082262211</c:v>
                </c:pt>
                <c:pt idx="89">
                  <c:v>0.12822321428571429</c:v>
                </c:pt>
                <c:pt idx="90">
                  <c:v>0.12768354430379747</c:v>
                </c:pt>
                <c:pt idx="91">
                  <c:v>0.12715201005025126</c:v>
                </c:pt>
                <c:pt idx="92">
                  <c:v>0.12662842892768081</c:v>
                </c:pt>
                <c:pt idx="93">
                  <c:v>0.12611262376237622</c:v>
                </c:pt>
                <c:pt idx="94">
                  <c:v>0.12560442260442259</c:v>
                </c:pt>
                <c:pt idx="95">
                  <c:v>0.12510365853658537</c:v>
                </c:pt>
                <c:pt idx="96">
                  <c:v>0.12461016949152542</c:v>
                </c:pt>
                <c:pt idx="97">
                  <c:v>0.1241237980769231</c:v>
                </c:pt>
                <c:pt idx="98">
                  <c:v>0.12364439140811458</c:v>
                </c:pt>
                <c:pt idx="99">
                  <c:v>0.12317180094786732</c:v>
                </c:pt>
                <c:pt idx="100">
                  <c:v>0.12270588235294118</c:v>
                </c:pt>
                <c:pt idx="101">
                  <c:v>0.1222464953271028</c:v>
                </c:pt>
                <c:pt idx="102">
                  <c:v>0.12179350348027844</c:v>
                </c:pt>
                <c:pt idx="103">
                  <c:v>0.1213467741935484</c:v>
                </c:pt>
                <c:pt idx="104">
                  <c:v>0.12090617848970252</c:v>
                </c:pt>
                <c:pt idx="105">
                  <c:v>0.12047159090909092</c:v>
                </c:pt>
                <c:pt idx="106">
                  <c:v>0.12004288939051921</c:v>
                </c:pt>
                <c:pt idx="107">
                  <c:v>0.11961995515695067</c:v>
                </c:pt>
                <c:pt idx="108">
                  <c:v>0.11920267260579065</c:v>
                </c:pt>
                <c:pt idx="109">
                  <c:v>0.11879092920353983</c:v>
                </c:pt>
                <c:pt idx="110">
                  <c:v>0.11838461538461541</c:v>
                </c:pt>
                <c:pt idx="111">
                  <c:v>0.11798362445414846</c:v>
                </c:pt>
                <c:pt idx="112">
                  <c:v>0.11758785249457701</c:v>
                </c:pt>
                <c:pt idx="113">
                  <c:v>0.11719719827586209</c:v>
                </c:pt>
                <c:pt idx="114">
                  <c:v>0.11681156316916488</c:v>
                </c:pt>
                <c:pt idx="115">
                  <c:v>0.11643085106382978</c:v>
                </c:pt>
                <c:pt idx="116">
                  <c:v>0.11605496828752643</c:v>
                </c:pt>
                <c:pt idx="117">
                  <c:v>0.11568382352941178</c:v>
                </c:pt>
                <c:pt idx="118">
                  <c:v>0.11531732776617955</c:v>
                </c:pt>
                <c:pt idx="119">
                  <c:v>0.11495539419087139</c:v>
                </c:pt>
                <c:pt idx="120">
                  <c:v>0.11459793814432992</c:v>
                </c:pt>
                <c:pt idx="121">
                  <c:v>0.11424487704918034</c:v>
                </c:pt>
                <c:pt idx="122">
                  <c:v>0.11389613034623218</c:v>
                </c:pt>
                <c:pt idx="123">
                  <c:v>0.11355161943319839</c:v>
                </c:pt>
                <c:pt idx="124">
                  <c:v>0.11321126760563383</c:v>
                </c:pt>
                <c:pt idx="125">
                  <c:v>0.112875</c:v>
                </c:pt>
                <c:pt idx="126">
                  <c:v>0.11254274353876741</c:v>
                </c:pt>
                <c:pt idx="127">
                  <c:v>0.11221442687747037</c:v>
                </c:pt>
                <c:pt idx="128">
                  <c:v>0.11188998035363458</c:v>
                </c:pt>
                <c:pt idx="129">
                  <c:v>0.1115693359375</c:v>
                </c:pt>
                <c:pt idx="130">
                  <c:v>0.11125242718446603</c:v>
                </c:pt>
                <c:pt idx="131">
                  <c:v>0.1109391891891892</c:v>
                </c:pt>
                <c:pt idx="132">
                  <c:v>0.1106295585412668</c:v>
                </c:pt>
                <c:pt idx="133">
                  <c:v>0.11032347328244275</c:v>
                </c:pt>
                <c:pt idx="134">
                  <c:v>0.11002087286527515</c:v>
                </c:pt>
                <c:pt idx="135">
                  <c:v>0.10972169811320755</c:v>
                </c:pt>
                <c:pt idx="136">
                  <c:v>0.10942589118198874</c:v>
                </c:pt>
                <c:pt idx="137">
                  <c:v>0.10913339552238806</c:v>
                </c:pt>
                <c:pt idx="138">
                  <c:v>0.10884415584415585</c:v>
                </c:pt>
                <c:pt idx="139">
                  <c:v>0.10855811808118081</c:v>
                </c:pt>
                <c:pt idx="140">
                  <c:v>0.10827522935779819</c:v>
                </c:pt>
                <c:pt idx="141">
                  <c:v>0.10799543795620438</c:v>
                </c:pt>
                <c:pt idx="142">
                  <c:v>0.1077186932849365</c:v>
                </c:pt>
                <c:pt idx="143">
                  <c:v>0.10744494584837544</c:v>
                </c:pt>
                <c:pt idx="144">
                  <c:v>0.10717414721723521</c:v>
                </c:pt>
                <c:pt idx="145">
                  <c:v>0.10690625000000001</c:v>
                </c:pt>
                <c:pt idx="146">
                  <c:v>0.10664120781527532</c:v>
                </c:pt>
                <c:pt idx="147">
                  <c:v>0.10637897526501768</c:v>
                </c:pt>
                <c:pt idx="148">
                  <c:v>0.10611950790861162</c:v>
                </c:pt>
                <c:pt idx="149">
                  <c:v>0.10586276223776223</c:v>
                </c:pt>
                <c:pt idx="150">
                  <c:v>0.10560869565217393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1FB-4EAC-B196-8AAB28B6857E}"/>
            </c:ext>
          </c:extLst>
        </c:ser>
        <c:ser>
          <c:idx val="4"/>
          <c:order val="4"/>
          <c:tx>
            <c:strRef>
              <c:f>摩擦係数!$F$13</c:f>
              <c:strCache>
                <c:ptCount val="1"/>
                <c:pt idx="0">
                  <c:v>4トレース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摩擦係数!$A$15:$A$165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摩擦係数!$F$15:$F$165</c:f>
              <c:numCache>
                <c:formatCode>General</c:formatCode>
                <c:ptCount val="151"/>
                <c:pt idx="0">
                  <c:v>0.25</c:v>
                </c:pt>
                <c:pt idx="1">
                  <c:v>0.24705882352941178</c:v>
                </c:pt>
                <c:pt idx="2">
                  <c:v>0.24423076923076922</c:v>
                </c:pt>
                <c:pt idx="3">
                  <c:v>0.24150943396226415</c:v>
                </c:pt>
                <c:pt idx="4">
                  <c:v>0.23888888888888887</c:v>
                </c:pt>
                <c:pt idx="5">
                  <c:v>0.23636363636363636</c:v>
                </c:pt>
                <c:pt idx="6">
                  <c:v>0.2339285714285714</c:v>
                </c:pt>
                <c:pt idx="7">
                  <c:v>0.23157894736842105</c:v>
                </c:pt>
                <c:pt idx="8">
                  <c:v>0.22931034482758625</c:v>
                </c:pt>
                <c:pt idx="9">
                  <c:v>0.22711864406779664</c:v>
                </c:pt>
                <c:pt idx="10">
                  <c:v>0.22500000000000003</c:v>
                </c:pt>
                <c:pt idx="11">
                  <c:v>0.22295081967213118</c:v>
                </c:pt>
                <c:pt idx="12">
                  <c:v>0.22096774193548388</c:v>
                </c:pt>
                <c:pt idx="13">
                  <c:v>0.21904761904761907</c:v>
                </c:pt>
                <c:pt idx="14">
                  <c:v>0.21718750000000001</c:v>
                </c:pt>
                <c:pt idx="15">
                  <c:v>0.2153846153846154</c:v>
                </c:pt>
                <c:pt idx="16">
                  <c:v>0.21363636363636365</c:v>
                </c:pt>
                <c:pt idx="17">
                  <c:v>0.21194029850746271</c:v>
                </c:pt>
                <c:pt idx="18">
                  <c:v>0.21029411764705885</c:v>
                </c:pt>
                <c:pt idx="19">
                  <c:v>0.20869565217391303</c:v>
                </c:pt>
                <c:pt idx="20">
                  <c:v>0.20714285714285713</c:v>
                </c:pt>
                <c:pt idx="21">
                  <c:v>0.20563380281690141</c:v>
                </c:pt>
                <c:pt idx="22">
                  <c:v>0.20416666666666666</c:v>
                </c:pt>
                <c:pt idx="23">
                  <c:v>0.20273972602739726</c:v>
                </c:pt>
                <c:pt idx="24">
                  <c:v>0.20135135135135135</c:v>
                </c:pt>
                <c:pt idx="25">
                  <c:v>0.19999999999999998</c:v>
                </c:pt>
                <c:pt idx="26">
                  <c:v>0.19868421052631577</c:v>
                </c:pt>
                <c:pt idx="27">
                  <c:v>0.19740259740259739</c:v>
                </c:pt>
                <c:pt idx="28">
                  <c:v>0.19615384615384615</c:v>
                </c:pt>
                <c:pt idx="29">
                  <c:v>0.19493670886075948</c:v>
                </c:pt>
                <c:pt idx="30">
                  <c:v>0.19374999999999998</c:v>
                </c:pt>
                <c:pt idx="31">
                  <c:v>0.19259259259259259</c:v>
                </c:pt>
                <c:pt idx="32">
                  <c:v>0.19146341463414632</c:v>
                </c:pt>
                <c:pt idx="33">
                  <c:v>0.19036144578313252</c:v>
                </c:pt>
                <c:pt idx="34">
                  <c:v>0.18928571428571428</c:v>
                </c:pt>
                <c:pt idx="35">
                  <c:v>0.18823529411764706</c:v>
                </c:pt>
                <c:pt idx="36">
                  <c:v>0.18720930232558142</c:v>
                </c:pt>
                <c:pt idx="37">
                  <c:v>0.18620689655172415</c:v>
                </c:pt>
                <c:pt idx="38">
                  <c:v>0.18522727272727274</c:v>
                </c:pt>
                <c:pt idx="39">
                  <c:v>0.18426966292134833</c:v>
                </c:pt>
                <c:pt idx="40">
                  <c:v>0.18333333333333335</c:v>
                </c:pt>
                <c:pt idx="41">
                  <c:v>0.18241758241758241</c:v>
                </c:pt>
                <c:pt idx="42">
                  <c:v>0.18152173913043482</c:v>
                </c:pt>
                <c:pt idx="43">
                  <c:v>0.1806451612903226</c:v>
                </c:pt>
                <c:pt idx="44">
                  <c:v>0.17978723404255317</c:v>
                </c:pt>
                <c:pt idx="45">
                  <c:v>0.17894736842105263</c:v>
                </c:pt>
                <c:pt idx="46">
                  <c:v>0.17812499999999998</c:v>
                </c:pt>
                <c:pt idx="47">
                  <c:v>0.17731958762886596</c:v>
                </c:pt>
                <c:pt idx="48">
                  <c:v>0.17653061224489794</c:v>
                </c:pt>
                <c:pt idx="49">
                  <c:v>0.17575757575757575</c:v>
                </c:pt>
                <c:pt idx="50">
                  <c:v>0.17499999999999999</c:v>
                </c:pt>
                <c:pt idx="51">
                  <c:v>0.17425742574257425</c:v>
                </c:pt>
                <c:pt idx="52">
                  <c:v>0.17352941176470588</c:v>
                </c:pt>
                <c:pt idx="53">
                  <c:v>0.17281553398058253</c:v>
                </c:pt>
                <c:pt idx="54">
                  <c:v>0.17211538461538461</c:v>
                </c:pt>
                <c:pt idx="55">
                  <c:v>0.1714285714285714</c:v>
                </c:pt>
                <c:pt idx="56">
                  <c:v>0.17075471698113207</c:v>
                </c:pt>
                <c:pt idx="57">
                  <c:v>0.17009345794392522</c:v>
                </c:pt>
                <c:pt idx="58">
                  <c:v>0.16944444444444443</c:v>
                </c:pt>
                <c:pt idx="59">
                  <c:v>0.16880733944954129</c:v>
                </c:pt>
                <c:pt idx="60">
                  <c:v>0.16818181818181815</c:v>
                </c:pt>
                <c:pt idx="61">
                  <c:v>0.16756756756756758</c:v>
                </c:pt>
                <c:pt idx="62">
                  <c:v>0.1669642857142857</c:v>
                </c:pt>
                <c:pt idx="63">
                  <c:v>0.16637168141592923</c:v>
                </c:pt>
                <c:pt idx="64">
                  <c:v>0.16578947368421051</c:v>
                </c:pt>
                <c:pt idx="65">
                  <c:v>0.16521739130434784</c:v>
                </c:pt>
                <c:pt idx="66">
                  <c:v>0.1646551724137931</c:v>
                </c:pt>
                <c:pt idx="67">
                  <c:v>0.1641025641025641</c:v>
                </c:pt>
                <c:pt idx="68">
                  <c:v>0.16355932203389828</c:v>
                </c:pt>
                <c:pt idx="69">
                  <c:v>0.16302521008403362</c:v>
                </c:pt>
                <c:pt idx="70">
                  <c:v>0.16249999999999998</c:v>
                </c:pt>
                <c:pt idx="71">
                  <c:v>0.16198347107438019</c:v>
                </c:pt>
                <c:pt idx="72">
                  <c:v>0.16147540983606559</c:v>
                </c:pt>
                <c:pt idx="73">
                  <c:v>0.16097560975609757</c:v>
                </c:pt>
                <c:pt idx="74">
                  <c:v>0.16048387096774194</c:v>
                </c:pt>
                <c:pt idx="75">
                  <c:v>0.16</c:v>
                </c:pt>
                <c:pt idx="76">
                  <c:v>0.15952380952380954</c:v>
                </c:pt>
                <c:pt idx="77">
                  <c:v>0.15905511811023623</c:v>
                </c:pt>
                <c:pt idx="78">
                  <c:v>0.15859375000000001</c:v>
                </c:pt>
                <c:pt idx="79">
                  <c:v>0.15813953488372093</c:v>
                </c:pt>
                <c:pt idx="80">
                  <c:v>0.15769230769230769</c:v>
                </c:pt>
                <c:pt idx="81">
                  <c:v>0.15725190839694658</c:v>
                </c:pt>
                <c:pt idx="82">
                  <c:v>0.15681818181818183</c:v>
                </c:pt>
                <c:pt idx="83">
                  <c:v>0.15639097744360902</c:v>
                </c:pt>
                <c:pt idx="84">
                  <c:v>0.15597014925373137</c:v>
                </c:pt>
                <c:pt idx="85">
                  <c:v>0.15555555555555556</c:v>
                </c:pt>
                <c:pt idx="86">
                  <c:v>0.15514705882352944</c:v>
                </c:pt>
                <c:pt idx="87">
                  <c:v>0.15474452554744525</c:v>
                </c:pt>
                <c:pt idx="88">
                  <c:v>0.15434782608695652</c:v>
                </c:pt>
                <c:pt idx="89">
                  <c:v>0.15395683453237408</c:v>
                </c:pt>
                <c:pt idx="90">
                  <c:v>0.15357142857142858</c:v>
                </c:pt>
                <c:pt idx="91">
                  <c:v>0.1531914893617021</c:v>
                </c:pt>
                <c:pt idx="92">
                  <c:v>0.15281690140845072</c:v>
                </c:pt>
                <c:pt idx="93">
                  <c:v>0.15244755244755243</c:v>
                </c:pt>
                <c:pt idx="94">
                  <c:v>0.15208333333333335</c:v>
                </c:pt>
                <c:pt idx="95">
                  <c:v>0.15172413793103445</c:v>
                </c:pt>
                <c:pt idx="96">
                  <c:v>0.15136986301369865</c:v>
                </c:pt>
                <c:pt idx="97">
                  <c:v>0.15102040816326531</c:v>
                </c:pt>
                <c:pt idx="98">
                  <c:v>0.15067567567567569</c:v>
                </c:pt>
                <c:pt idx="99">
                  <c:v>0.15033557046979867</c:v>
                </c:pt>
                <c:pt idx="100">
                  <c:v>0.15</c:v>
                </c:pt>
                <c:pt idx="101">
                  <c:v>0.14966887417218544</c:v>
                </c:pt>
                <c:pt idx="102">
                  <c:v>0.14934210526315789</c:v>
                </c:pt>
                <c:pt idx="103">
                  <c:v>0.14901960784313725</c:v>
                </c:pt>
                <c:pt idx="104">
                  <c:v>0.1487012987012987</c:v>
                </c:pt>
                <c:pt idx="105">
                  <c:v>0.14838709677419354</c:v>
                </c:pt>
                <c:pt idx="106">
                  <c:v>0.14807692307692305</c:v>
                </c:pt>
                <c:pt idx="107">
                  <c:v>0.14777070063694267</c:v>
                </c:pt>
                <c:pt idx="108">
                  <c:v>0.14746835443037973</c:v>
                </c:pt>
                <c:pt idx="109">
                  <c:v>0.14716981132075471</c:v>
                </c:pt>
                <c:pt idx="110">
                  <c:v>0.14687499999999998</c:v>
                </c:pt>
                <c:pt idx="111">
                  <c:v>0.146583850931677</c:v>
                </c:pt>
                <c:pt idx="112">
                  <c:v>0.14629629629629629</c:v>
                </c:pt>
                <c:pt idx="113">
                  <c:v>0.1460122699386503</c:v>
                </c:pt>
                <c:pt idx="114">
                  <c:v>0.14573170731707316</c:v>
                </c:pt>
                <c:pt idx="115">
                  <c:v>0.14545454545454545</c:v>
                </c:pt>
                <c:pt idx="116">
                  <c:v>0.14518072289156628</c:v>
                </c:pt>
                <c:pt idx="117">
                  <c:v>0.14491017964071856</c:v>
                </c:pt>
                <c:pt idx="118">
                  <c:v>0.14464285714285716</c:v>
                </c:pt>
                <c:pt idx="119">
                  <c:v>0.14437869822485208</c:v>
                </c:pt>
                <c:pt idx="120">
                  <c:v>0.14411764705882352</c:v>
                </c:pt>
                <c:pt idx="121">
                  <c:v>0.14385964912280702</c:v>
                </c:pt>
                <c:pt idx="122">
                  <c:v>0.1436046511627907</c:v>
                </c:pt>
                <c:pt idx="123">
                  <c:v>0.14335260115606938</c:v>
                </c:pt>
                <c:pt idx="124">
                  <c:v>0.14310344827586208</c:v>
                </c:pt>
                <c:pt idx="125">
                  <c:v>0.14285714285714285</c:v>
                </c:pt>
                <c:pt idx="126">
                  <c:v>0.14261363636363636</c:v>
                </c:pt>
                <c:pt idx="127">
                  <c:v>0.14237288135593221</c:v>
                </c:pt>
                <c:pt idx="128">
                  <c:v>0.14213483146067415</c:v>
                </c:pt>
                <c:pt idx="129">
                  <c:v>0.14189944134078211</c:v>
                </c:pt>
                <c:pt idx="130">
                  <c:v>0.14166666666666666</c:v>
                </c:pt>
                <c:pt idx="131">
                  <c:v>0.1414364640883978</c:v>
                </c:pt>
                <c:pt idx="132">
                  <c:v>0.14120879120879121</c:v>
                </c:pt>
                <c:pt idx="133">
                  <c:v>0.14098360655737704</c:v>
                </c:pt>
                <c:pt idx="134">
                  <c:v>0.14076086956521738</c:v>
                </c:pt>
                <c:pt idx="135">
                  <c:v>0.14054054054054055</c:v>
                </c:pt>
                <c:pt idx="136">
                  <c:v>0.14032258064516129</c:v>
                </c:pt>
                <c:pt idx="137">
                  <c:v>0.14010695187165775</c:v>
                </c:pt>
                <c:pt idx="138">
                  <c:v>0.13989361702127659</c:v>
                </c:pt>
                <c:pt idx="139">
                  <c:v>0.13968253968253969</c:v>
                </c:pt>
                <c:pt idx="140">
                  <c:v>0.13947368421052631</c:v>
                </c:pt>
                <c:pt idx="141">
                  <c:v>0.1392670157068063</c:v>
                </c:pt>
                <c:pt idx="142">
                  <c:v>0.13906250000000001</c:v>
                </c:pt>
                <c:pt idx="143">
                  <c:v>0.13886010362694301</c:v>
                </c:pt>
                <c:pt idx="144">
                  <c:v>0.138659793814433</c:v>
                </c:pt>
                <c:pt idx="145">
                  <c:v>0.13846153846153847</c:v>
                </c:pt>
                <c:pt idx="146">
                  <c:v>0.138265306122449</c:v>
                </c:pt>
                <c:pt idx="147">
                  <c:v>0.13807106598984772</c:v>
                </c:pt>
                <c:pt idx="148">
                  <c:v>0.13787878787878788</c:v>
                </c:pt>
                <c:pt idx="149">
                  <c:v>0.13768844221105528</c:v>
                </c:pt>
                <c:pt idx="150">
                  <c:v>0.13750000000000001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1FB-4EAC-B196-8AAB28B6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19008"/>
        <c:axId val="227033088"/>
      </c:scatterChart>
      <c:valAx>
        <c:axId val="227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033088"/>
        <c:crosses val="autoZero"/>
        <c:crossBetween val="midCat"/>
      </c:valAx>
      <c:valAx>
        <c:axId val="2270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0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66666666666664"/>
          <c:y val="6.0763342082239678E-2"/>
          <c:w val="0.821333306486982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26</xdr:row>
      <xdr:rowOff>133350</xdr:rowOff>
    </xdr:from>
    <xdr:to>
      <xdr:col>10</xdr:col>
      <xdr:colOff>572488</xdr:colOff>
      <xdr:row>77</xdr:row>
      <xdr:rowOff>68366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7B7D1363-A5FD-4F46-9AA4-A97704162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181475"/>
          <a:ext cx="7078063" cy="1211749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79</xdr:row>
      <xdr:rowOff>0</xdr:rowOff>
    </xdr:from>
    <xdr:to>
      <xdr:col>10</xdr:col>
      <xdr:colOff>203255</xdr:colOff>
      <xdr:row>120</xdr:row>
      <xdr:rowOff>228600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851E30B6-98E2-11B6-B489-EA9EE8128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1" y="17145000"/>
          <a:ext cx="6737404" cy="9991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133350</xdr:rowOff>
    </xdr:from>
    <xdr:to>
      <xdr:col>12</xdr:col>
      <xdr:colOff>619125</xdr:colOff>
      <xdr:row>14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47D155AE-7E98-A492-0282-BF9B45C1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123825</xdr:colOff>
      <xdr:row>14</xdr:row>
      <xdr:rowOff>114301</xdr:rowOff>
    </xdr:from>
    <xdr:to>
      <xdr:col>12</xdr:col>
      <xdr:colOff>684758</xdr:colOff>
      <xdr:row>27</xdr:row>
      <xdr:rowOff>104776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D6B5C33E-47BB-8189-41BE-9F70CC27D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3448051"/>
          <a:ext cx="4675733" cy="3086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13</xdr:col>
      <xdr:colOff>2952</xdr:colOff>
      <xdr:row>37</xdr:row>
      <xdr:rowOff>228600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74A8F6E3-99C3-9238-A8BB-B6A10605C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825" y="6667500"/>
          <a:ext cx="4803552" cy="23717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11</xdr:col>
      <xdr:colOff>276225</xdr:colOff>
      <xdr:row>42</xdr:row>
      <xdr:rowOff>231008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94E6635C-B715-67F3-6EF7-0009DE45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4825" y="9286875"/>
          <a:ext cx="3705225" cy="94538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19051</xdr:colOff>
      <xdr:row>43</xdr:row>
      <xdr:rowOff>66676</xdr:rowOff>
    </xdr:from>
    <xdr:to>
      <xdr:col>11</xdr:col>
      <xdr:colOff>533400</xdr:colOff>
      <xdr:row>52</xdr:row>
      <xdr:rowOff>112204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85A8E5FC-1251-0F7E-17FB-81FDA740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6" y="10306051"/>
          <a:ext cx="3943349" cy="21886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12</xdr:col>
      <xdr:colOff>133350</xdr:colOff>
      <xdr:row>61</xdr:row>
      <xdr:rowOff>219075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394E1303-9690-8DEB-94F5-F7B95F2A8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14825" y="12620625"/>
          <a:ext cx="4248150" cy="212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2"/>
  <sheetViews>
    <sheetView tabSelected="1" zoomScale="107" workbookViewId="0">
      <selection activeCell="Z5" sqref="Z5"/>
    </sheetView>
  </sheetViews>
  <sheetFormatPr defaultRowHeight="18.75" x14ac:dyDescent="0.4"/>
  <cols>
    <col min="2" max="2" width="13.75" customWidth="1"/>
    <col min="3" max="5" width="9" customWidth="1"/>
    <col min="14" max="14" width="9.625" customWidth="1"/>
    <col min="17" max="17" width="10" customWidth="1"/>
    <col min="20" max="20" width="9.875" customWidth="1"/>
  </cols>
  <sheetData>
    <row r="2" spans="2:35" x14ac:dyDescent="0.4">
      <c r="B2" s="4" t="s">
        <v>4</v>
      </c>
      <c r="C2" s="4"/>
    </row>
    <row r="3" spans="2:35" x14ac:dyDescent="0.4">
      <c r="B3" t="s">
        <v>0</v>
      </c>
      <c r="C3">
        <v>1067</v>
      </c>
      <c r="D3">
        <v>1067</v>
      </c>
      <c r="E3">
        <v>1067</v>
      </c>
      <c r="F3">
        <v>1067</v>
      </c>
      <c r="G3">
        <v>1067</v>
      </c>
      <c r="H3">
        <v>1067</v>
      </c>
      <c r="I3">
        <v>1067</v>
      </c>
      <c r="J3">
        <v>1067</v>
      </c>
      <c r="K3">
        <v>1067</v>
      </c>
      <c r="L3">
        <v>1067</v>
      </c>
      <c r="M3">
        <v>1067</v>
      </c>
      <c r="N3">
        <v>1067</v>
      </c>
      <c r="O3">
        <v>1067</v>
      </c>
      <c r="P3">
        <v>1067</v>
      </c>
      <c r="Q3">
        <v>1067</v>
      </c>
      <c r="R3">
        <v>1067</v>
      </c>
      <c r="S3">
        <v>1067</v>
      </c>
      <c r="T3">
        <v>1067</v>
      </c>
      <c r="U3">
        <v>1067</v>
      </c>
      <c r="V3">
        <v>1067</v>
      </c>
      <c r="W3">
        <v>1067</v>
      </c>
      <c r="X3">
        <v>1067</v>
      </c>
      <c r="Y3">
        <v>1067</v>
      </c>
      <c r="Z3">
        <v>1067</v>
      </c>
      <c r="AA3">
        <v>1067</v>
      </c>
      <c r="AB3">
        <v>1067</v>
      </c>
      <c r="AC3">
        <v>1067</v>
      </c>
      <c r="AD3">
        <v>1067</v>
      </c>
      <c r="AE3">
        <v>1067</v>
      </c>
      <c r="AF3">
        <v>1067</v>
      </c>
      <c r="AG3">
        <v>1067</v>
      </c>
    </row>
    <row r="4" spans="2:35" x14ac:dyDescent="0.4">
      <c r="B4" t="s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22</v>
      </c>
      <c r="U4">
        <v>24</v>
      </c>
      <c r="V4">
        <v>26</v>
      </c>
      <c r="W4">
        <v>28</v>
      </c>
      <c r="X4">
        <v>30</v>
      </c>
      <c r="Y4">
        <v>34</v>
      </c>
      <c r="Z4">
        <v>38</v>
      </c>
      <c r="AA4">
        <v>42</v>
      </c>
      <c r="AB4">
        <v>46</v>
      </c>
      <c r="AC4">
        <v>50</v>
      </c>
      <c r="AD4">
        <v>54</v>
      </c>
      <c r="AE4">
        <v>58</v>
      </c>
      <c r="AF4">
        <v>62</v>
      </c>
      <c r="AG4">
        <v>66</v>
      </c>
    </row>
    <row r="5" spans="2:35" x14ac:dyDescent="0.4">
      <c r="B5" t="s">
        <v>44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</row>
    <row r="7" spans="2:35" x14ac:dyDescent="0.4">
      <c r="B7" t="s">
        <v>1</v>
      </c>
      <c r="C7" s="1">
        <f>2*C3*C4*C4/1000</f>
        <v>34.143999999999998</v>
      </c>
      <c r="D7" s="1">
        <f t="shared" ref="D7:R7" si="0">2*D3*D4*D4/1000</f>
        <v>53.35</v>
      </c>
      <c r="E7" s="1">
        <f t="shared" si="0"/>
        <v>76.823999999999998</v>
      </c>
      <c r="F7" s="1">
        <f t="shared" si="0"/>
        <v>104.566</v>
      </c>
      <c r="G7" s="1">
        <f t="shared" si="0"/>
        <v>136.57599999999999</v>
      </c>
      <c r="H7" s="1">
        <f t="shared" si="0"/>
        <v>172.85400000000001</v>
      </c>
      <c r="I7" s="1">
        <f t="shared" si="0"/>
        <v>213.4</v>
      </c>
      <c r="J7" s="1">
        <f t="shared" si="0"/>
        <v>258.214</v>
      </c>
      <c r="K7" s="1">
        <f t="shared" si="0"/>
        <v>307.29599999999999</v>
      </c>
      <c r="L7" s="1">
        <f t="shared" si="0"/>
        <v>360.64600000000002</v>
      </c>
      <c r="M7" s="1">
        <f t="shared" si="0"/>
        <v>418.26400000000001</v>
      </c>
      <c r="N7" s="1">
        <f t="shared" si="0"/>
        <v>480.15</v>
      </c>
      <c r="O7" s="1">
        <f t="shared" si="0"/>
        <v>546.30399999999997</v>
      </c>
      <c r="P7" s="1">
        <f t="shared" si="0"/>
        <v>616.726</v>
      </c>
      <c r="Q7" s="1">
        <f t="shared" si="0"/>
        <v>691.41600000000005</v>
      </c>
      <c r="R7" s="1">
        <f t="shared" si="0"/>
        <v>770.37400000000002</v>
      </c>
      <c r="S7" s="1">
        <f t="shared" ref="S7:AG7" si="1">2*S3*S4*S4/1000</f>
        <v>853.6</v>
      </c>
      <c r="T7" s="1">
        <f t="shared" si="1"/>
        <v>1032.856</v>
      </c>
      <c r="U7" s="1">
        <f t="shared" si="1"/>
        <v>1229.184</v>
      </c>
      <c r="V7" s="1">
        <f t="shared" si="1"/>
        <v>1442.5840000000001</v>
      </c>
      <c r="W7" s="1">
        <f t="shared" si="1"/>
        <v>1673.056</v>
      </c>
      <c r="X7" s="1">
        <f t="shared" si="1"/>
        <v>1920.6</v>
      </c>
      <c r="Y7" s="1">
        <f t="shared" si="1"/>
        <v>2466.904</v>
      </c>
      <c r="Z7" s="1">
        <f t="shared" si="1"/>
        <v>3081.4960000000001</v>
      </c>
      <c r="AA7" s="1">
        <f t="shared" si="1"/>
        <v>3764.3760000000002</v>
      </c>
      <c r="AB7" s="1">
        <f t="shared" si="1"/>
        <v>4515.5439999999999</v>
      </c>
      <c r="AC7" s="1">
        <f t="shared" si="1"/>
        <v>5335</v>
      </c>
      <c r="AD7" s="1">
        <f t="shared" si="1"/>
        <v>6222.7439999999997</v>
      </c>
      <c r="AE7" s="1">
        <f t="shared" si="1"/>
        <v>7178.7759999999998</v>
      </c>
      <c r="AF7" s="1">
        <f t="shared" si="1"/>
        <v>8203.0959999999995</v>
      </c>
      <c r="AG7" s="1">
        <f t="shared" si="1"/>
        <v>9295.7039999999997</v>
      </c>
      <c r="AI7" s="1"/>
    </row>
    <row r="8" spans="2:35" x14ac:dyDescent="0.4">
      <c r="B8" t="s">
        <v>7</v>
      </c>
      <c r="C8">
        <f>2*ATAN(1/(2*C4))*360/(2*PI())</f>
        <v>14.250032697803595</v>
      </c>
      <c r="D8">
        <f t="shared" ref="D8:R8" si="2">2*ATAN(1/(2*D4))*360/(2*PI())</f>
        <v>11.421186274999286</v>
      </c>
      <c r="E8">
        <f t="shared" si="2"/>
        <v>9.5272833814523548</v>
      </c>
      <c r="F8">
        <f t="shared" si="2"/>
        <v>8.1712335599497532</v>
      </c>
      <c r="G8">
        <f t="shared" si="2"/>
        <v>7.152668749994703</v>
      </c>
      <c r="H8">
        <f t="shared" si="2"/>
        <v>6.3596602397284681</v>
      </c>
      <c r="I8">
        <f t="shared" si="2"/>
        <v>5.7248104522234948</v>
      </c>
      <c r="J8">
        <f t="shared" si="2"/>
        <v>5.205124404999613</v>
      </c>
      <c r="K8">
        <f t="shared" si="2"/>
        <v>4.7718880607776253</v>
      </c>
      <c r="L8">
        <f t="shared" si="2"/>
        <v>4.4051963235316114</v>
      </c>
      <c r="M8">
        <f t="shared" si="2"/>
        <v>4.0908169777744554</v>
      </c>
      <c r="N8">
        <f t="shared" si="2"/>
        <v>3.8183048659927525</v>
      </c>
      <c r="O8">
        <f t="shared" si="2"/>
        <v>3.5798212164921388</v>
      </c>
      <c r="P8">
        <f t="shared" si="2"/>
        <v>3.3693686357925827</v>
      </c>
      <c r="Q8">
        <f t="shared" si="2"/>
        <v>3.1822805423891749</v>
      </c>
      <c r="R8">
        <f t="shared" si="2"/>
        <v>3.0148715175499357</v>
      </c>
      <c r="S8">
        <f t="shared" ref="S8:AG8" si="3">2*ATAN(1/(2*S4))*360/(2*PI())</f>
        <v>2.8641923683292929</v>
      </c>
      <c r="T8">
        <f t="shared" si="3"/>
        <v>2.6039053451577505</v>
      </c>
      <c r="U8">
        <f t="shared" si="3"/>
        <v>2.3869788479640701</v>
      </c>
      <c r="V8">
        <f t="shared" si="3"/>
        <v>2.2034122304127499</v>
      </c>
      <c r="W8">
        <f t="shared" si="3"/>
        <v>2.0460603773356714</v>
      </c>
      <c r="X8">
        <f t="shared" si="3"/>
        <v>1.9096825077443773</v>
      </c>
      <c r="Y8">
        <f t="shared" si="3"/>
        <v>1.6850485214808293</v>
      </c>
      <c r="Z8">
        <f t="shared" si="3"/>
        <v>1.5076966661415339</v>
      </c>
      <c r="AA8">
        <f t="shared" si="3"/>
        <v>1.3641207863453038</v>
      </c>
      <c r="AB8">
        <f t="shared" si="3"/>
        <v>1.2455113744126365</v>
      </c>
      <c r="AC8">
        <f t="shared" si="3"/>
        <v>1.1458773953669719</v>
      </c>
      <c r="AD8">
        <f t="shared" si="3"/>
        <v>1.0610026333476206</v>
      </c>
      <c r="AE8">
        <f t="shared" si="3"/>
        <v>0.98783379723751163</v>
      </c>
      <c r="AF8">
        <f t="shared" si="3"/>
        <v>0.92410544286152985</v>
      </c>
      <c r="AG8">
        <f t="shared" si="3"/>
        <v>0.86810126427881906</v>
      </c>
    </row>
    <row r="9" spans="2:35" x14ac:dyDescent="0.4">
      <c r="B9" t="s">
        <v>8</v>
      </c>
      <c r="C9">
        <f>2*C7*PI()*C8/360</f>
        <v>8.4919538676092436</v>
      </c>
      <c r="D9">
        <f t="shared" ref="D9:S9" si="4">2*D7*PI()*D8/360</f>
        <v>10.634645220806989</v>
      </c>
      <c r="E9">
        <f t="shared" si="4"/>
        <v>12.774483997195215</v>
      </c>
      <c r="F9">
        <f t="shared" si="4"/>
        <v>14.912672725477336</v>
      </c>
      <c r="G9">
        <f t="shared" si="4"/>
        <v>17.049822788015742</v>
      </c>
      <c r="H9">
        <f t="shared" si="4"/>
        <v>19.186277251486274</v>
      </c>
      <c r="I9">
        <f t="shared" si="4"/>
        <v>21.322243294125169</v>
      </c>
      <c r="J9">
        <f t="shared" si="4"/>
        <v>23.457853345126175</v>
      </c>
      <c r="K9">
        <f t="shared" si="4"/>
        <v>25.593195973359652</v>
      </c>
      <c r="L9">
        <f t="shared" si="4"/>
        <v>27.728332641562726</v>
      </c>
      <c r="M9">
        <f t="shared" si="4"/>
        <v>29.863307331409523</v>
      </c>
      <c r="N9">
        <f t="shared" si="4"/>
        <v>31.998152341880783</v>
      </c>
      <c r="O9">
        <f t="shared" si="4"/>
        <v>34.132891924578558</v>
      </c>
      <c r="P9">
        <f t="shared" si="4"/>
        <v>36.267544641806516</v>
      </c>
      <c r="Q9">
        <f t="shared" si="4"/>
        <v>38.402124941753605</v>
      </c>
      <c r="R9">
        <f t="shared" si="4"/>
        <v>40.536644238005358</v>
      </c>
      <c r="S9">
        <f t="shared" si="4"/>
        <v>42.671111666220504</v>
      </c>
      <c r="T9">
        <f t="shared" ref="T9:AG9" si="5">2*T7*PI()*T8/360</f>
        <v>46.939919170908048</v>
      </c>
      <c r="U9">
        <f t="shared" si="5"/>
        <v>51.208592206794918</v>
      </c>
      <c r="V9">
        <f t="shared" si="5"/>
        <v>55.477161773704047</v>
      </c>
      <c r="W9">
        <f t="shared" si="5"/>
        <v>59.745650024398337</v>
      </c>
      <c r="X9">
        <f t="shared" si="5"/>
        <v>64.014073209989192</v>
      </c>
      <c r="Y9">
        <f t="shared" si="5"/>
        <v>72.55077028642242</v>
      </c>
      <c r="Z9">
        <f t="shared" si="5"/>
        <v>81.087320661509835</v>
      </c>
      <c r="AA9">
        <f t="shared" si="5"/>
        <v>89.623766233024242</v>
      </c>
      <c r="AB9">
        <f t="shared" si="5"/>
        <v>98.160134331998592</v>
      </c>
      <c r="AC9">
        <f t="shared" si="5"/>
        <v>106.69644354671809</v>
      </c>
      <c r="AD9">
        <f t="shared" si="5"/>
        <v>115.23270695951688</v>
      </c>
      <c r="AE9">
        <f t="shared" si="5"/>
        <v>123.76893404475506</v>
      </c>
      <c r="AF9">
        <f t="shared" si="5"/>
        <v>132.3051318323505</v>
      </c>
      <c r="AG9">
        <f t="shared" si="5"/>
        <v>140.84130564833563</v>
      </c>
    </row>
    <row r="10" spans="2:35" x14ac:dyDescent="0.4">
      <c r="B10" t="s">
        <v>2</v>
      </c>
      <c r="C10">
        <f>C7*COS((90-C8)*2*PI()/360)</f>
        <v>8.40467692307692</v>
      </c>
      <c r="D10">
        <f t="shared" ref="D10:R10" si="6">D7*COS((90-D8)*2*PI()/360)</f>
        <v>10.564356435643575</v>
      </c>
      <c r="E10">
        <f t="shared" si="6"/>
        <v>12.715696551724143</v>
      </c>
      <c r="F10">
        <f t="shared" si="6"/>
        <v>14.862172588832481</v>
      </c>
      <c r="G10">
        <f t="shared" si="6"/>
        <v>17.005571984435814</v>
      </c>
      <c r="H10">
        <f t="shared" si="6"/>
        <v>19.146904615384599</v>
      </c>
      <c r="I10">
        <f t="shared" si="6"/>
        <v>21.28678304239401</v>
      </c>
      <c r="J10">
        <f t="shared" si="6"/>
        <v>23.425599999999996</v>
      </c>
      <c r="K10">
        <f t="shared" si="6"/>
        <v>25.56361871750439</v>
      </c>
      <c r="L10">
        <f t="shared" si="6"/>
        <v>27.701022156573149</v>
      </c>
      <c r="M10">
        <f t="shared" si="6"/>
        <v>29.837941401273863</v>
      </c>
      <c r="N10">
        <f t="shared" si="6"/>
        <v>31.97447280799117</v>
      </c>
      <c r="O10">
        <f t="shared" si="6"/>
        <v>34.110688780487699</v>
      </c>
      <c r="P10">
        <f t="shared" si="6"/>
        <v>36.246644770959485</v>
      </c>
      <c r="Q10">
        <f t="shared" si="6"/>
        <v>38.382383962991582</v>
      </c>
      <c r="R10">
        <f t="shared" si="6"/>
        <v>40.517940484429118</v>
      </c>
      <c r="S10">
        <f t="shared" ref="S10:AG10" si="7">S7*COS((90-S8)*2*PI()/360)</f>
        <v>42.653341661461909</v>
      </c>
      <c r="T10">
        <f t="shared" si="7"/>
        <v>46.923762519359883</v>
      </c>
      <c r="U10">
        <f t="shared" si="7"/>
        <v>51.193780477223534</v>
      </c>
      <c r="V10">
        <f t="shared" si="7"/>
        <v>55.463488354898395</v>
      </c>
      <c r="W10">
        <f t="shared" si="7"/>
        <v>59.732952502391242</v>
      </c>
      <c r="X10">
        <f t="shared" si="7"/>
        <v>64.002221605110009</v>
      </c>
      <c r="Y10">
        <f t="shared" si="7"/>
        <v>72.540312216215767</v>
      </c>
      <c r="Z10">
        <f t="shared" si="7"/>
        <v>81.077962956551502</v>
      </c>
      <c r="AA10">
        <f t="shared" si="7"/>
        <v>89.615299419016523</v>
      </c>
      <c r="AB10">
        <f t="shared" si="7"/>
        <v>98.152403544005423</v>
      </c>
      <c r="AC10">
        <f t="shared" si="7"/>
        <v>106.68933106689309</v>
      </c>
      <c r="AD10">
        <f t="shared" si="7"/>
        <v>115.22612121731734</v>
      </c>
      <c r="AE10">
        <f t="shared" si="7"/>
        <v>123.76280240766962</v>
      </c>
      <c r="AF10">
        <f t="shared" si="7"/>
        <v>132.29939572088264</v>
      </c>
      <c r="AG10">
        <f t="shared" si="7"/>
        <v>140.83591713056057</v>
      </c>
    </row>
    <row r="11" spans="2:35" x14ac:dyDescent="0.4">
      <c r="B11" t="s">
        <v>9</v>
      </c>
      <c r="C11">
        <f>C3/1000</f>
        <v>1.0669999999999999</v>
      </c>
      <c r="D11">
        <f t="shared" ref="D11:AG11" si="8">D3/1000</f>
        <v>1.0669999999999999</v>
      </c>
      <c r="E11">
        <f t="shared" si="8"/>
        <v>1.0669999999999999</v>
      </c>
      <c r="F11">
        <f t="shared" si="8"/>
        <v>1.0669999999999999</v>
      </c>
      <c r="G11">
        <f t="shared" si="8"/>
        <v>1.0669999999999999</v>
      </c>
      <c r="H11">
        <f t="shared" si="8"/>
        <v>1.0669999999999999</v>
      </c>
      <c r="I11">
        <f t="shared" si="8"/>
        <v>1.0669999999999999</v>
      </c>
      <c r="J11">
        <f t="shared" si="8"/>
        <v>1.0669999999999999</v>
      </c>
      <c r="K11">
        <f t="shared" si="8"/>
        <v>1.0669999999999999</v>
      </c>
      <c r="L11">
        <f t="shared" si="8"/>
        <v>1.0669999999999999</v>
      </c>
      <c r="M11">
        <f t="shared" si="8"/>
        <v>1.0669999999999999</v>
      </c>
      <c r="N11">
        <f t="shared" si="8"/>
        <v>1.0669999999999999</v>
      </c>
      <c r="O11">
        <f t="shared" si="8"/>
        <v>1.0669999999999999</v>
      </c>
      <c r="P11">
        <f t="shared" si="8"/>
        <v>1.0669999999999999</v>
      </c>
      <c r="Q11">
        <f t="shared" si="8"/>
        <v>1.0669999999999999</v>
      </c>
      <c r="R11">
        <f t="shared" si="8"/>
        <v>1.0669999999999999</v>
      </c>
      <c r="S11">
        <f t="shared" si="8"/>
        <v>1.0669999999999999</v>
      </c>
      <c r="T11">
        <f t="shared" si="8"/>
        <v>1.0669999999999999</v>
      </c>
      <c r="U11">
        <f t="shared" si="8"/>
        <v>1.0669999999999999</v>
      </c>
      <c r="V11">
        <f t="shared" si="8"/>
        <v>1.0669999999999999</v>
      </c>
      <c r="W11">
        <f t="shared" si="8"/>
        <v>1.0669999999999999</v>
      </c>
      <c r="X11">
        <f t="shared" si="8"/>
        <v>1.0669999999999999</v>
      </c>
      <c r="Y11">
        <f t="shared" si="8"/>
        <v>1.0669999999999999</v>
      </c>
      <c r="Z11">
        <f t="shared" si="8"/>
        <v>1.0669999999999999</v>
      </c>
      <c r="AA11">
        <f t="shared" si="8"/>
        <v>1.0669999999999999</v>
      </c>
      <c r="AB11">
        <f t="shared" si="8"/>
        <v>1.0669999999999999</v>
      </c>
      <c r="AC11">
        <f t="shared" si="8"/>
        <v>1.0669999999999999</v>
      </c>
      <c r="AD11">
        <f t="shared" si="8"/>
        <v>1.0669999999999999</v>
      </c>
      <c r="AE11">
        <f t="shared" si="8"/>
        <v>1.0669999999999999</v>
      </c>
      <c r="AF11">
        <f t="shared" si="8"/>
        <v>1.0669999999999999</v>
      </c>
      <c r="AG11">
        <f t="shared" si="8"/>
        <v>1.0669999999999999</v>
      </c>
    </row>
    <row r="12" spans="2:35" x14ac:dyDescent="0.4">
      <c r="B12" t="s">
        <v>43</v>
      </c>
      <c r="C12">
        <f t="shared" ref="C12:AG12" si="9">(C5-C11*2)/SIN(C8*PI()/180)</f>
        <v>7.5806250000000004</v>
      </c>
      <c r="D12">
        <f t="shared" si="9"/>
        <v>9.4232999999999993</v>
      </c>
      <c r="E12">
        <f t="shared" si="9"/>
        <v>11.273750000000001</v>
      </c>
      <c r="F12">
        <f t="shared" si="9"/>
        <v>13.128642857142859</v>
      </c>
      <c r="G12">
        <f t="shared" si="9"/>
        <v>14.986312499999999</v>
      </c>
      <c r="H12">
        <f t="shared" si="9"/>
        <v>16.845833333333339</v>
      </c>
      <c r="I12">
        <f t="shared" si="9"/>
        <v>18.706650000000003</v>
      </c>
      <c r="J12">
        <f t="shared" si="9"/>
        <v>20.568409090909089</v>
      </c>
      <c r="K12">
        <f t="shared" si="9"/>
        <v>22.430875000000004</v>
      </c>
      <c r="L12">
        <f t="shared" si="9"/>
        <v>24.293884615384613</v>
      </c>
      <c r="M12">
        <f t="shared" si="9"/>
        <v>26.157321428571432</v>
      </c>
      <c r="N12">
        <f t="shared" si="9"/>
        <v>28.021100000000004</v>
      </c>
      <c r="O12">
        <f t="shared" si="9"/>
        <v>29.885156250000001</v>
      </c>
      <c r="P12">
        <f t="shared" si="9"/>
        <v>31.749441176470594</v>
      </c>
      <c r="Q12">
        <f t="shared" si="9"/>
        <v>33.613916666666668</v>
      </c>
      <c r="R12">
        <f t="shared" si="9"/>
        <v>35.478552631578957</v>
      </c>
      <c r="S12">
        <f t="shared" si="9"/>
        <v>37.343325000000007</v>
      </c>
      <c r="T12">
        <f t="shared" si="9"/>
        <v>41.073204545454551</v>
      </c>
      <c r="U12">
        <f t="shared" si="9"/>
        <v>44.803437500000001</v>
      </c>
      <c r="V12">
        <f t="shared" si="9"/>
        <v>48.5339423076923</v>
      </c>
      <c r="W12">
        <f t="shared" si="9"/>
        <v>52.264660714285725</v>
      </c>
      <c r="X12">
        <f t="shared" si="9"/>
        <v>55.995550000000009</v>
      </c>
      <c r="Y12">
        <f t="shared" si="9"/>
        <v>63.457720588235297</v>
      </c>
      <c r="Z12">
        <f t="shared" si="9"/>
        <v>70.920276315789494</v>
      </c>
      <c r="AA12">
        <f t="shared" si="9"/>
        <v>78.383107142857156</v>
      </c>
      <c r="AB12">
        <f t="shared" si="9"/>
        <v>85.846141304347839</v>
      </c>
      <c r="AC12">
        <f t="shared" si="9"/>
        <v>93.309330000000017</v>
      </c>
      <c r="AD12">
        <f t="shared" si="9"/>
        <v>100.77263888888889</v>
      </c>
      <c r="AE12">
        <f t="shared" si="9"/>
        <v>108.2360431034483</v>
      </c>
      <c r="AF12">
        <f t="shared" si="9"/>
        <v>115.6995241935484</v>
      </c>
      <c r="AG12">
        <f t="shared" si="9"/>
        <v>123.16306818181818</v>
      </c>
    </row>
    <row r="13" spans="2:35" x14ac:dyDescent="0.4">
      <c r="B13" t="s">
        <v>2</v>
      </c>
      <c r="C13">
        <f>C12*COS(C8*2*PI()/360)</f>
        <v>7.3473750000000004</v>
      </c>
      <c r="D13">
        <f t="shared" ref="D13:AG13" si="10">D12*COS(D8*2*PI()/360)</f>
        <v>9.236699999999999</v>
      </c>
      <c r="E13">
        <f t="shared" si="10"/>
        <v>11.118250000000002</v>
      </c>
      <c r="F13">
        <f t="shared" si="10"/>
        <v>12.995357142857145</v>
      </c>
      <c r="G13">
        <f t="shared" si="10"/>
        <v>14.8696875</v>
      </c>
      <c r="H13">
        <f t="shared" si="10"/>
        <v>16.742166666666673</v>
      </c>
      <c r="I13">
        <f t="shared" si="10"/>
        <v>18.613350000000004</v>
      </c>
      <c r="J13">
        <f t="shared" si="10"/>
        <v>20.483590909090907</v>
      </c>
      <c r="K13">
        <f t="shared" si="10"/>
        <v>22.353125000000006</v>
      </c>
      <c r="L13">
        <f t="shared" si="10"/>
        <v>24.222115384615382</v>
      </c>
      <c r="M13">
        <f t="shared" si="10"/>
        <v>26.090678571428576</v>
      </c>
      <c r="N13">
        <f t="shared" si="10"/>
        <v>27.958900000000003</v>
      </c>
      <c r="O13">
        <f t="shared" si="10"/>
        <v>29.826843750000002</v>
      </c>
      <c r="P13">
        <f t="shared" si="10"/>
        <v>31.694558823529416</v>
      </c>
      <c r="Q13">
        <f t="shared" si="10"/>
        <v>33.562083333333334</v>
      </c>
      <c r="R13">
        <f t="shared" si="10"/>
        <v>35.429447368421059</v>
      </c>
      <c r="S13">
        <f t="shared" si="10"/>
        <v>37.296675000000008</v>
      </c>
      <c r="T13">
        <f t="shared" si="10"/>
        <v>41.030795454545462</v>
      </c>
      <c r="U13">
        <f t="shared" si="10"/>
        <v>44.764562500000004</v>
      </c>
      <c r="V13">
        <f t="shared" si="10"/>
        <v>48.49805769230769</v>
      </c>
      <c r="W13">
        <f t="shared" si="10"/>
        <v>52.231339285714299</v>
      </c>
      <c r="X13">
        <f t="shared" si="10"/>
        <v>55.964450000000006</v>
      </c>
      <c r="Y13">
        <f t="shared" si="10"/>
        <v>63.430279411764708</v>
      </c>
      <c r="Z13">
        <f t="shared" si="10"/>
        <v>70.895723684210537</v>
      </c>
      <c r="AA13">
        <f t="shared" si="10"/>
        <v>78.360892857142872</v>
      </c>
      <c r="AB13">
        <f t="shared" si="10"/>
        <v>85.825858695652187</v>
      </c>
      <c r="AC13">
        <f t="shared" si="10"/>
        <v>93.29067000000002</v>
      </c>
      <c r="AD13">
        <f t="shared" si="10"/>
        <v>100.75536111111111</v>
      </c>
      <c r="AE13">
        <f t="shared" si="10"/>
        <v>108.21995689655175</v>
      </c>
      <c r="AF13">
        <f t="shared" si="10"/>
        <v>115.68447580645163</v>
      </c>
      <c r="AG13">
        <f t="shared" si="10"/>
        <v>123.14893181818181</v>
      </c>
    </row>
    <row r="15" spans="2:35" x14ac:dyDescent="0.4">
      <c r="B15" t="s">
        <v>46</v>
      </c>
      <c r="C15">
        <f t="shared" ref="C15:AG15" si="11">C5-1.067*2</f>
        <v>1.8660000000000001</v>
      </c>
      <c r="D15">
        <f t="shared" si="11"/>
        <v>1.8660000000000001</v>
      </c>
      <c r="E15">
        <f t="shared" si="11"/>
        <v>1.8660000000000001</v>
      </c>
      <c r="F15">
        <f t="shared" si="11"/>
        <v>1.8660000000000001</v>
      </c>
      <c r="G15">
        <f t="shared" si="11"/>
        <v>1.8660000000000001</v>
      </c>
      <c r="H15">
        <f t="shared" si="11"/>
        <v>1.8660000000000001</v>
      </c>
      <c r="I15">
        <f t="shared" si="11"/>
        <v>1.8660000000000001</v>
      </c>
      <c r="J15">
        <f t="shared" si="11"/>
        <v>1.8660000000000001</v>
      </c>
      <c r="K15">
        <f t="shared" si="11"/>
        <v>1.8660000000000001</v>
      </c>
      <c r="L15">
        <f t="shared" si="11"/>
        <v>1.8660000000000001</v>
      </c>
      <c r="M15">
        <f t="shared" si="11"/>
        <v>1.8660000000000001</v>
      </c>
      <c r="N15">
        <f t="shared" si="11"/>
        <v>1.8660000000000001</v>
      </c>
      <c r="O15">
        <v>206.71299999999999</v>
      </c>
      <c r="P15">
        <f t="shared" si="11"/>
        <v>1.8660000000000001</v>
      </c>
      <c r="Q15">
        <f t="shared" si="11"/>
        <v>1.8660000000000001</v>
      </c>
      <c r="R15">
        <f t="shared" si="11"/>
        <v>1.8660000000000001</v>
      </c>
      <c r="S15">
        <f t="shared" si="11"/>
        <v>1.8660000000000001</v>
      </c>
      <c r="T15">
        <f t="shared" si="11"/>
        <v>1.8660000000000001</v>
      </c>
      <c r="U15">
        <f t="shared" si="11"/>
        <v>1.8660000000000001</v>
      </c>
      <c r="V15">
        <f t="shared" si="11"/>
        <v>1.8660000000000001</v>
      </c>
      <c r="W15">
        <f t="shared" si="11"/>
        <v>1.8660000000000001</v>
      </c>
      <c r="X15">
        <f t="shared" si="11"/>
        <v>1.8660000000000001</v>
      </c>
      <c r="Y15">
        <f t="shared" si="11"/>
        <v>1.8660000000000001</v>
      </c>
      <c r="Z15">
        <f t="shared" si="11"/>
        <v>1.8660000000000001</v>
      </c>
      <c r="AA15">
        <f t="shared" si="11"/>
        <v>1.8660000000000001</v>
      </c>
      <c r="AB15">
        <f t="shared" si="11"/>
        <v>1.8660000000000001</v>
      </c>
      <c r="AC15">
        <f t="shared" si="11"/>
        <v>1.8660000000000001</v>
      </c>
      <c r="AD15">
        <f t="shared" si="11"/>
        <v>1.8660000000000001</v>
      </c>
      <c r="AE15">
        <f t="shared" si="11"/>
        <v>1.8660000000000001</v>
      </c>
      <c r="AF15">
        <f t="shared" si="11"/>
        <v>1.8660000000000001</v>
      </c>
      <c r="AG15">
        <f t="shared" si="11"/>
        <v>1.8660000000000001</v>
      </c>
    </row>
    <row r="16" spans="2:35" x14ac:dyDescent="0.4">
      <c r="B16" t="s">
        <v>45</v>
      </c>
      <c r="C16">
        <f>C15*TAN(C8*PI()/180)</f>
        <v>0.47390476190476188</v>
      </c>
      <c r="D16">
        <f t="shared" ref="D16:AG16" si="12">D15*TAN(D8*PI()/180)</f>
        <v>0.37696969696969701</v>
      </c>
      <c r="E16">
        <f t="shared" si="12"/>
        <v>0.3131748251748252</v>
      </c>
      <c r="F16">
        <f t="shared" si="12"/>
        <v>0.26793846153846151</v>
      </c>
      <c r="G16">
        <f t="shared" si="12"/>
        <v>0.234164705882353</v>
      </c>
      <c r="H16">
        <f t="shared" si="12"/>
        <v>0.2079752321981424</v>
      </c>
      <c r="I16">
        <f t="shared" si="12"/>
        <v>0.18706766917293233</v>
      </c>
      <c r="J16">
        <f t="shared" si="12"/>
        <v>0.16998757763975159</v>
      </c>
      <c r="K16">
        <f t="shared" si="12"/>
        <v>0.15577043478260869</v>
      </c>
      <c r="L16">
        <f t="shared" si="12"/>
        <v>0.14375111111111114</v>
      </c>
      <c r="M16">
        <f t="shared" si="12"/>
        <v>0.13345593869731801</v>
      </c>
      <c r="N16">
        <f t="shared" si="12"/>
        <v>0.12453837597330368</v>
      </c>
      <c r="O16">
        <f>O15*TAN(O8*PI()/180)</f>
        <v>12.932191593352883</v>
      </c>
      <c r="P16">
        <f t="shared" si="12"/>
        <v>0.10985974025974025</v>
      </c>
      <c r="Q16">
        <f t="shared" si="12"/>
        <v>0.10374671814671815</v>
      </c>
      <c r="R16">
        <f t="shared" si="12"/>
        <v>9.8278586278586266E-2</v>
      </c>
      <c r="S16">
        <f t="shared" si="12"/>
        <v>9.3358348968105076E-2</v>
      </c>
      <c r="T16">
        <f t="shared" si="12"/>
        <v>8.4862015503875968E-2</v>
      </c>
      <c r="U16">
        <f t="shared" si="12"/>
        <v>7.7783760312635689E-2</v>
      </c>
      <c r="V16">
        <f t="shared" si="12"/>
        <v>7.1795782463928995E-2</v>
      </c>
      <c r="W16">
        <f t="shared" si="12"/>
        <v>6.6664114832535884E-2</v>
      </c>
      <c r="X16">
        <f t="shared" si="12"/>
        <v>6.2217282578494029E-2</v>
      </c>
      <c r="Y16">
        <f t="shared" si="12"/>
        <v>5.4894224529526289E-2</v>
      </c>
      <c r="Z16">
        <f t="shared" si="12"/>
        <v>4.9113766233766225E-2</v>
      </c>
      <c r="AA16">
        <f t="shared" si="12"/>
        <v>4.4434868887313961E-2</v>
      </c>
      <c r="AB16">
        <f t="shared" si="12"/>
        <v>4.0570010634526768E-2</v>
      </c>
      <c r="AC16">
        <f t="shared" si="12"/>
        <v>3.7323732373237321E-2</v>
      </c>
      <c r="AD16">
        <f t="shared" si="12"/>
        <v>3.4558518391494472E-2</v>
      </c>
      <c r="AE16">
        <f t="shared" si="12"/>
        <v>3.217480490523969E-2</v>
      </c>
      <c r="AF16">
        <f t="shared" si="12"/>
        <v>3.009873170731708E-2</v>
      </c>
      <c r="AG16">
        <f t="shared" si="12"/>
        <v>2.8274349997130237E-2</v>
      </c>
    </row>
    <row r="18" spans="2:33" x14ac:dyDescent="0.4">
      <c r="B18" s="4" t="s">
        <v>5</v>
      </c>
      <c r="C18" s="4"/>
      <c r="D18" t="s">
        <v>6</v>
      </c>
    </row>
    <row r="19" spans="2:33" x14ac:dyDescent="0.4">
      <c r="B19" t="s">
        <v>0</v>
      </c>
      <c r="C19">
        <v>1067</v>
      </c>
      <c r="D19">
        <v>1067</v>
      </c>
      <c r="E19">
        <v>1067</v>
      </c>
      <c r="F19">
        <v>1067</v>
      </c>
      <c r="G19">
        <v>1067</v>
      </c>
      <c r="H19">
        <v>1067</v>
      </c>
      <c r="I19">
        <v>1067</v>
      </c>
      <c r="J19">
        <v>1067</v>
      </c>
      <c r="K19">
        <v>1067</v>
      </c>
      <c r="L19">
        <v>1067</v>
      </c>
      <c r="M19">
        <v>1067</v>
      </c>
      <c r="N19">
        <v>1067</v>
      </c>
      <c r="O19">
        <v>1067</v>
      </c>
      <c r="P19">
        <v>1067</v>
      </c>
      <c r="Q19">
        <v>1067</v>
      </c>
      <c r="R19">
        <v>1067</v>
      </c>
      <c r="S19">
        <v>1067</v>
      </c>
      <c r="T19">
        <v>1067</v>
      </c>
      <c r="U19">
        <v>1067</v>
      </c>
      <c r="V19">
        <v>1067</v>
      </c>
      <c r="W19">
        <v>1067</v>
      </c>
      <c r="X19">
        <v>1067</v>
      </c>
      <c r="Y19">
        <v>1067</v>
      </c>
      <c r="Z19">
        <v>1067</v>
      </c>
      <c r="AA19">
        <v>1067</v>
      </c>
      <c r="AB19">
        <v>1067</v>
      </c>
      <c r="AC19">
        <v>1067</v>
      </c>
      <c r="AD19">
        <v>1067</v>
      </c>
      <c r="AE19">
        <v>1067</v>
      </c>
      <c r="AF19">
        <v>1067</v>
      </c>
      <c r="AG19">
        <v>1067</v>
      </c>
    </row>
    <row r="20" spans="2:33" x14ac:dyDescent="0.4">
      <c r="B20" t="s">
        <v>3</v>
      </c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16</v>
      </c>
      <c r="P20">
        <v>17</v>
      </c>
      <c r="Q20">
        <v>18</v>
      </c>
      <c r="R20">
        <v>19</v>
      </c>
      <c r="S20">
        <v>20</v>
      </c>
      <c r="T20">
        <v>22</v>
      </c>
      <c r="U20">
        <v>24</v>
      </c>
      <c r="V20">
        <v>26</v>
      </c>
      <c r="W20">
        <v>28</v>
      </c>
      <c r="X20">
        <v>30</v>
      </c>
      <c r="Y20">
        <v>34</v>
      </c>
      <c r="Z20">
        <v>38</v>
      </c>
      <c r="AA20">
        <v>42</v>
      </c>
      <c r="AB20">
        <v>46</v>
      </c>
      <c r="AC20">
        <v>50</v>
      </c>
      <c r="AD20">
        <v>54</v>
      </c>
      <c r="AE20">
        <v>58</v>
      </c>
      <c r="AF20">
        <v>62</v>
      </c>
      <c r="AG20">
        <v>66</v>
      </c>
    </row>
    <row r="21" spans="2:33" x14ac:dyDescent="0.4">
      <c r="B21" t="s">
        <v>42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</row>
    <row r="23" spans="2:33" x14ac:dyDescent="0.4">
      <c r="B23" t="s">
        <v>1</v>
      </c>
      <c r="C23" s="1">
        <f>8*C19*C20*C20/1000</f>
        <v>136.57599999999999</v>
      </c>
      <c r="D23" s="1">
        <f t="shared" ref="D23:AG23" si="13">8*D19*D20*D20/1000</f>
        <v>213.4</v>
      </c>
      <c r="E23" s="1">
        <f t="shared" si="13"/>
        <v>307.29599999999999</v>
      </c>
      <c r="F23" s="1">
        <f t="shared" si="13"/>
        <v>418.26400000000001</v>
      </c>
      <c r="G23" s="1">
        <f t="shared" si="13"/>
        <v>546.30399999999997</v>
      </c>
      <c r="H23" s="1">
        <f t="shared" si="13"/>
        <v>691.41600000000005</v>
      </c>
      <c r="I23" s="1">
        <f t="shared" si="13"/>
        <v>853.6</v>
      </c>
      <c r="J23" s="1">
        <f t="shared" si="13"/>
        <v>1032.856</v>
      </c>
      <c r="K23" s="1">
        <f t="shared" si="13"/>
        <v>1229.184</v>
      </c>
      <c r="L23" s="1">
        <f t="shared" si="13"/>
        <v>1442.5840000000001</v>
      </c>
      <c r="M23" s="1">
        <f t="shared" si="13"/>
        <v>1673.056</v>
      </c>
      <c r="N23" s="1">
        <f t="shared" si="13"/>
        <v>1920.6</v>
      </c>
      <c r="O23" s="1">
        <f t="shared" si="13"/>
        <v>2185.2159999999999</v>
      </c>
      <c r="P23" s="1">
        <f t="shared" si="13"/>
        <v>2466.904</v>
      </c>
      <c r="Q23" s="1">
        <f t="shared" si="13"/>
        <v>2765.6640000000002</v>
      </c>
      <c r="R23" s="1">
        <f t="shared" si="13"/>
        <v>3081.4960000000001</v>
      </c>
      <c r="S23" s="1">
        <f t="shared" si="13"/>
        <v>3414.4</v>
      </c>
      <c r="T23" s="1">
        <f t="shared" si="13"/>
        <v>4131.424</v>
      </c>
      <c r="U23" s="1">
        <f t="shared" si="13"/>
        <v>4916.7359999999999</v>
      </c>
      <c r="V23" s="1">
        <f t="shared" si="13"/>
        <v>5770.3360000000002</v>
      </c>
      <c r="W23" s="1">
        <f t="shared" si="13"/>
        <v>6692.2240000000002</v>
      </c>
      <c r="X23" s="1">
        <f t="shared" si="13"/>
        <v>7682.4</v>
      </c>
      <c r="Y23" s="1">
        <f t="shared" si="13"/>
        <v>9867.616</v>
      </c>
      <c r="Z23" s="1">
        <f t="shared" si="13"/>
        <v>12325.984</v>
      </c>
      <c r="AA23" s="1">
        <f t="shared" si="13"/>
        <v>15057.504000000001</v>
      </c>
      <c r="AB23" s="1">
        <f t="shared" si="13"/>
        <v>18062.175999999999</v>
      </c>
      <c r="AC23" s="1">
        <f t="shared" si="13"/>
        <v>21340</v>
      </c>
      <c r="AD23" s="1">
        <f t="shared" si="13"/>
        <v>24890.975999999999</v>
      </c>
      <c r="AE23" s="1">
        <f t="shared" si="13"/>
        <v>28715.103999999999</v>
      </c>
      <c r="AF23" s="1">
        <f t="shared" si="13"/>
        <v>32812.383999999998</v>
      </c>
      <c r="AG23" s="1">
        <f t="shared" si="13"/>
        <v>37182.815999999999</v>
      </c>
    </row>
    <row r="24" spans="2:33" x14ac:dyDescent="0.4">
      <c r="B24" t="s">
        <v>7</v>
      </c>
      <c r="C24">
        <f>2*ATAN(1/(4*C20))*360/(2*PI())</f>
        <v>7.152668749994703</v>
      </c>
      <c r="D24">
        <f t="shared" ref="D24:AG24" si="14">2*ATAN(1/(4*D20))*360/(2*PI())</f>
        <v>5.7248104522234948</v>
      </c>
      <c r="E24">
        <f t="shared" si="14"/>
        <v>4.7718880607776253</v>
      </c>
      <c r="F24">
        <f t="shared" si="14"/>
        <v>4.0908169777744554</v>
      </c>
      <c r="G24">
        <f t="shared" si="14"/>
        <v>3.5798212164921388</v>
      </c>
      <c r="H24">
        <f t="shared" si="14"/>
        <v>3.1822805423891749</v>
      </c>
      <c r="I24">
        <f t="shared" si="14"/>
        <v>2.8641923683292929</v>
      </c>
      <c r="J24">
        <f t="shared" si="14"/>
        <v>2.6039053451577505</v>
      </c>
      <c r="K24">
        <f t="shared" si="14"/>
        <v>2.3869788479640701</v>
      </c>
      <c r="L24">
        <f t="shared" si="14"/>
        <v>2.2034122304127499</v>
      </c>
      <c r="M24">
        <f t="shared" si="14"/>
        <v>2.0460603773356714</v>
      </c>
      <c r="N24">
        <f t="shared" si="14"/>
        <v>1.9096825077443773</v>
      </c>
      <c r="O24">
        <f t="shared" si="14"/>
        <v>1.7903474204221488</v>
      </c>
      <c r="P24">
        <f t="shared" si="14"/>
        <v>1.6850485214808293</v>
      </c>
      <c r="Q24">
        <f t="shared" si="14"/>
        <v>1.591447105478548</v>
      </c>
      <c r="R24">
        <f t="shared" si="14"/>
        <v>1.5076966661415339</v>
      </c>
      <c r="S24">
        <f t="shared" si="14"/>
        <v>1.432319890940817</v>
      </c>
      <c r="T24">
        <f t="shared" si="14"/>
        <v>1.3021207604589724</v>
      </c>
      <c r="U24">
        <f t="shared" si="14"/>
        <v>1.1936189024583541</v>
      </c>
      <c r="V24">
        <f t="shared" si="14"/>
        <v>1.1018079584371459</v>
      </c>
      <c r="W24">
        <f t="shared" si="14"/>
        <v>1.0231117331740822</v>
      </c>
      <c r="X24">
        <f t="shared" si="14"/>
        <v>0.95490755461915477</v>
      </c>
      <c r="Y24">
        <f t="shared" si="14"/>
        <v>0.84256980833719486</v>
      </c>
      <c r="Z24">
        <f t="shared" si="14"/>
        <v>0.75388095919426634</v>
      </c>
      <c r="AA24">
        <f t="shared" si="14"/>
        <v>0.68208455771770637</v>
      </c>
      <c r="AB24">
        <f t="shared" si="14"/>
        <v>0.62277408054965677</v>
      </c>
      <c r="AC24">
        <f t="shared" si="14"/>
        <v>0.57295302055414898</v>
      </c>
      <c r="AD24">
        <f t="shared" si="14"/>
        <v>0.53051268675197261</v>
      </c>
      <c r="AE24">
        <f t="shared" si="14"/>
        <v>0.49392607485249973</v>
      </c>
      <c r="AF24">
        <f t="shared" si="14"/>
        <v>0.46206023379095168</v>
      </c>
      <c r="AG24">
        <f t="shared" si="14"/>
        <v>0.43405685976011721</v>
      </c>
    </row>
    <row r="25" spans="2:33" x14ac:dyDescent="0.4">
      <c r="B25" t="s">
        <v>8</v>
      </c>
      <c r="C25">
        <f t="shared" ref="C25:AG25" si="15">2*C23*PI()*C24/360</f>
        <v>17.049822788015742</v>
      </c>
      <c r="D25">
        <f t="shared" si="15"/>
        <v>21.322243294125169</v>
      </c>
      <c r="E25">
        <f t="shared" si="15"/>
        <v>25.593195973359652</v>
      </c>
      <c r="F25">
        <f t="shared" si="15"/>
        <v>29.863307331409523</v>
      </c>
      <c r="G25">
        <f t="shared" si="15"/>
        <v>34.132891924578558</v>
      </c>
      <c r="H25">
        <f t="shared" si="15"/>
        <v>38.402124941753605</v>
      </c>
      <c r="I25">
        <f t="shared" si="15"/>
        <v>42.671111666220504</v>
      </c>
      <c r="J25">
        <f t="shared" si="15"/>
        <v>46.939919170908048</v>
      </c>
      <c r="K25">
        <f t="shared" si="15"/>
        <v>51.208592206794918</v>
      </c>
      <c r="L25">
        <f t="shared" si="15"/>
        <v>55.477161773704047</v>
      </c>
      <c r="M25">
        <f t="shared" si="15"/>
        <v>59.745650024398337</v>
      </c>
      <c r="N25">
        <f t="shared" si="15"/>
        <v>64.014073209989192</v>
      </c>
      <c r="O25">
        <f t="shared" si="15"/>
        <v>68.282443522247789</v>
      </c>
      <c r="P25">
        <f t="shared" si="15"/>
        <v>72.55077028642242</v>
      </c>
      <c r="Q25">
        <f t="shared" si="15"/>
        <v>76.819060756844252</v>
      </c>
      <c r="R25">
        <f t="shared" si="15"/>
        <v>81.087320661509835</v>
      </c>
      <c r="S25">
        <f t="shared" si="15"/>
        <v>85.355554583417046</v>
      </c>
      <c r="T25">
        <f t="shared" si="15"/>
        <v>93.891958646450121</v>
      </c>
      <c r="U25">
        <f t="shared" si="15"/>
        <v>102.42829538007207</v>
      </c>
      <c r="V25">
        <f t="shared" si="15"/>
        <v>110.96458031790442</v>
      </c>
      <c r="W25">
        <f t="shared" si="15"/>
        <v>119.50082455664716</v>
      </c>
      <c r="X25">
        <f t="shared" si="15"/>
        <v>128.03703623460035</v>
      </c>
      <c r="Y25">
        <f t="shared" si="15"/>
        <v>145.10938488875379</v>
      </c>
      <c r="Z25">
        <f t="shared" si="15"/>
        <v>162.18166014848384</v>
      </c>
      <c r="AA25">
        <f t="shared" si="15"/>
        <v>179.25388298151242</v>
      </c>
      <c r="AB25">
        <f t="shared" si="15"/>
        <v>196.32606706324114</v>
      </c>
      <c r="AC25">
        <f t="shared" si="15"/>
        <v>213.39822169334124</v>
      </c>
      <c r="AD25">
        <f t="shared" si="15"/>
        <v>230.47035341623689</v>
      </c>
      <c r="AE25">
        <f t="shared" si="15"/>
        <v>247.5424669711123</v>
      </c>
      <c r="AF25">
        <f t="shared" si="15"/>
        <v>264.6145658742056</v>
      </c>
      <c r="AG25">
        <f t="shared" si="15"/>
        <v>281.68665278937561</v>
      </c>
    </row>
    <row r="26" spans="2:33" x14ac:dyDescent="0.4">
      <c r="B26" t="s">
        <v>9</v>
      </c>
      <c r="C26">
        <f>C19/1000</f>
        <v>1.0669999999999999</v>
      </c>
      <c r="D26">
        <f t="shared" ref="D26:AG26" si="16">D19/1000</f>
        <v>1.0669999999999999</v>
      </c>
      <c r="E26">
        <f t="shared" si="16"/>
        <v>1.0669999999999999</v>
      </c>
      <c r="F26">
        <f t="shared" si="16"/>
        <v>1.0669999999999999</v>
      </c>
      <c r="G26">
        <f t="shared" si="16"/>
        <v>1.0669999999999999</v>
      </c>
      <c r="H26">
        <f t="shared" si="16"/>
        <v>1.0669999999999999</v>
      </c>
      <c r="I26">
        <f t="shared" si="16"/>
        <v>1.0669999999999999</v>
      </c>
      <c r="J26">
        <f t="shared" si="16"/>
        <v>1.0669999999999999</v>
      </c>
      <c r="K26">
        <f t="shared" si="16"/>
        <v>1.0669999999999999</v>
      </c>
      <c r="L26">
        <f t="shared" si="16"/>
        <v>1.0669999999999999</v>
      </c>
      <c r="M26">
        <f t="shared" si="16"/>
        <v>1.0669999999999999</v>
      </c>
      <c r="N26">
        <f t="shared" si="16"/>
        <v>1.0669999999999999</v>
      </c>
      <c r="O26">
        <f t="shared" si="16"/>
        <v>1.0669999999999999</v>
      </c>
      <c r="P26">
        <f t="shared" si="16"/>
        <v>1.0669999999999999</v>
      </c>
      <c r="Q26">
        <f t="shared" si="16"/>
        <v>1.0669999999999999</v>
      </c>
      <c r="R26">
        <f t="shared" si="16"/>
        <v>1.0669999999999999</v>
      </c>
      <c r="S26">
        <f t="shared" si="16"/>
        <v>1.0669999999999999</v>
      </c>
      <c r="T26">
        <f t="shared" si="16"/>
        <v>1.0669999999999999</v>
      </c>
      <c r="U26">
        <f t="shared" si="16"/>
        <v>1.0669999999999999</v>
      </c>
      <c r="V26">
        <f t="shared" si="16"/>
        <v>1.0669999999999999</v>
      </c>
      <c r="W26">
        <f t="shared" si="16"/>
        <v>1.0669999999999999</v>
      </c>
      <c r="X26">
        <f t="shared" si="16"/>
        <v>1.0669999999999999</v>
      </c>
      <c r="Y26">
        <f t="shared" si="16"/>
        <v>1.0669999999999999</v>
      </c>
      <c r="Z26">
        <f t="shared" si="16"/>
        <v>1.0669999999999999</v>
      </c>
      <c r="AA26">
        <f t="shared" si="16"/>
        <v>1.0669999999999999</v>
      </c>
      <c r="AB26">
        <f t="shared" si="16"/>
        <v>1.0669999999999999</v>
      </c>
      <c r="AC26">
        <f t="shared" si="16"/>
        <v>1.0669999999999999</v>
      </c>
      <c r="AD26">
        <f t="shared" si="16"/>
        <v>1.0669999999999999</v>
      </c>
      <c r="AE26">
        <f t="shared" si="16"/>
        <v>1.0669999999999999</v>
      </c>
      <c r="AF26">
        <f>AF19/1000</f>
        <v>1.0669999999999999</v>
      </c>
      <c r="AG26">
        <f t="shared" si="16"/>
        <v>1.0669999999999999</v>
      </c>
    </row>
    <row r="29" spans="2:33" x14ac:dyDescent="0.4">
      <c r="N29" t="s">
        <v>11</v>
      </c>
      <c r="X29" t="s">
        <v>37</v>
      </c>
      <c r="Y29">
        <v>1067</v>
      </c>
    </row>
    <row r="30" spans="2:33" x14ac:dyDescent="0.4">
      <c r="N30" t="s">
        <v>13</v>
      </c>
      <c r="O30">
        <v>-1673.1</v>
      </c>
      <c r="Q30" t="s">
        <v>24</v>
      </c>
      <c r="R30">
        <v>28</v>
      </c>
      <c r="X30" t="s">
        <v>62</v>
      </c>
      <c r="Y30">
        <v>26</v>
      </c>
      <c r="AA30" t="s">
        <v>65</v>
      </c>
    </row>
    <row r="31" spans="2:33" x14ac:dyDescent="0.4">
      <c r="N31" t="s">
        <v>14</v>
      </c>
      <c r="O31">
        <v>546.29999999999995</v>
      </c>
      <c r="Q31" t="s">
        <v>15</v>
      </c>
      <c r="R31">
        <v>0</v>
      </c>
      <c r="T31">
        <f>40.95*COS(F8*2*PI()/360)</f>
        <v>40.534263959390863</v>
      </c>
      <c r="V31">
        <f>1.8+2.26</f>
        <v>4.0599999999999996</v>
      </c>
      <c r="X31" t="s">
        <v>64</v>
      </c>
      <c r="Y31">
        <v>4</v>
      </c>
      <c r="AA31" t="s">
        <v>67</v>
      </c>
    </row>
    <row r="32" spans="2:33" x14ac:dyDescent="0.4">
      <c r="Q32" t="s">
        <v>16</v>
      </c>
      <c r="R32">
        <v>4000</v>
      </c>
      <c r="T32">
        <f>4/COS((90-F8)*2*PI()/360)</f>
        <v>28.142857142857157</v>
      </c>
      <c r="X32" t="s">
        <v>63</v>
      </c>
      <c r="Y32">
        <v>16</v>
      </c>
      <c r="AA32" t="s">
        <v>66</v>
      </c>
    </row>
    <row r="33" spans="14:27" x14ac:dyDescent="0.4">
      <c r="N33" t="s">
        <v>12</v>
      </c>
      <c r="O33">
        <f>O30</f>
        <v>-1673.1</v>
      </c>
      <c r="Q33" t="s">
        <v>21</v>
      </c>
      <c r="R33">
        <v>16</v>
      </c>
      <c r="X33" t="s">
        <v>64</v>
      </c>
      <c r="Y33">
        <v>4</v>
      </c>
      <c r="AA33" t="s">
        <v>68</v>
      </c>
    </row>
    <row r="34" spans="14:27" x14ac:dyDescent="0.4">
      <c r="N34" t="s">
        <v>10</v>
      </c>
      <c r="O34">
        <f>1/((1/O31)-(1/O30))</f>
        <v>411.82956204379565</v>
      </c>
      <c r="AA34" t="s">
        <v>69</v>
      </c>
    </row>
    <row r="35" spans="14:27" x14ac:dyDescent="0.4">
      <c r="Q35" t="s">
        <v>22</v>
      </c>
      <c r="R35">
        <f>SQRT(POWER(R30,2)+POWER(1000,2))*(R33-R41-R41)/R30</f>
        <v>459.61595215345699</v>
      </c>
    </row>
    <row r="36" spans="14:27" x14ac:dyDescent="0.4">
      <c r="Q36" t="s">
        <v>18</v>
      </c>
      <c r="R36">
        <f>1000*(ABS(R33)-2*R41)/R30</f>
        <v>459.43588857068488</v>
      </c>
    </row>
    <row r="37" spans="14:27" x14ac:dyDescent="0.4">
      <c r="Q37" t="s">
        <v>23</v>
      </c>
      <c r="R37">
        <f>R33-R41-R41</f>
        <v>12.864204879979177</v>
      </c>
    </row>
    <row r="39" spans="14:27" x14ac:dyDescent="0.4">
      <c r="Q39" t="s">
        <v>17</v>
      </c>
      <c r="R39">
        <f>ABS(R32/1000*(R30-R31))</f>
        <v>112</v>
      </c>
    </row>
    <row r="40" spans="14:27" x14ac:dyDescent="0.4">
      <c r="Q40" t="s">
        <v>18</v>
      </c>
      <c r="R40">
        <f>R32*SIN(2*PI()*R42/360)</f>
        <v>111.98536590700158</v>
      </c>
    </row>
    <row r="41" spans="14:27" x14ac:dyDescent="0.4">
      <c r="Q41" t="s">
        <v>19</v>
      </c>
      <c r="R41">
        <f>R32*(1-COS(2*PI()*R42/360))</f>
        <v>1.5678975600104117</v>
      </c>
    </row>
    <row r="42" spans="14:27" x14ac:dyDescent="0.4">
      <c r="Q42" t="s">
        <v>20</v>
      </c>
      <c r="R42">
        <f>R39/(2*R32*PI())*360</f>
        <v>1.6042818263663052</v>
      </c>
    </row>
    <row r="43" spans="14:27" x14ac:dyDescent="0.4">
      <c r="R43">
        <f>ATAN(R30/1000)*360/(2*PI())</f>
        <v>1.6038627711549307</v>
      </c>
    </row>
    <row r="46" spans="14:27" x14ac:dyDescent="0.4">
      <c r="N46" t="s">
        <v>26</v>
      </c>
      <c r="O46">
        <v>530</v>
      </c>
      <c r="P46" t="s">
        <v>32</v>
      </c>
      <c r="T46" t="s">
        <v>26</v>
      </c>
      <c r="U46">
        <v>820</v>
      </c>
      <c r="V46" t="s">
        <v>32</v>
      </c>
    </row>
    <row r="47" spans="14:27" x14ac:dyDescent="0.4">
      <c r="N47" t="s">
        <v>25</v>
      </c>
      <c r="O47">
        <v>45</v>
      </c>
      <c r="P47" t="s">
        <v>33</v>
      </c>
      <c r="T47" t="s">
        <v>40</v>
      </c>
      <c r="U47">
        <v>50</v>
      </c>
      <c r="V47" t="s">
        <v>34</v>
      </c>
    </row>
    <row r="48" spans="14:27" ht="18.75" customHeight="1" x14ac:dyDescent="0.4">
      <c r="N48" t="s">
        <v>37</v>
      </c>
      <c r="O48">
        <v>1067</v>
      </c>
      <c r="P48" t="s">
        <v>34</v>
      </c>
      <c r="T48" t="s">
        <v>37</v>
      </c>
      <c r="U48">
        <v>1067</v>
      </c>
      <c r="V48" t="s">
        <v>34</v>
      </c>
    </row>
    <row r="49" spans="14:22" ht="20.25" customHeight="1" x14ac:dyDescent="0.4">
      <c r="N49" t="s">
        <v>35</v>
      </c>
      <c r="O49">
        <v>70</v>
      </c>
      <c r="P49" t="s">
        <v>34</v>
      </c>
      <c r="Q49" s="3" t="s">
        <v>36</v>
      </c>
      <c r="R49" s="3"/>
      <c r="T49" t="s">
        <v>35</v>
      </c>
      <c r="U49">
        <v>70</v>
      </c>
      <c r="V49" t="s">
        <v>34</v>
      </c>
    </row>
    <row r="50" spans="14:22" ht="20.25" customHeight="1" x14ac:dyDescent="0.4">
      <c r="Q50" s="3"/>
      <c r="R50" s="3"/>
    </row>
    <row r="51" spans="14:22" x14ac:dyDescent="0.4">
      <c r="Q51" s="3"/>
      <c r="R51" s="3"/>
    </row>
    <row r="52" spans="14:22" x14ac:dyDescent="0.4">
      <c r="Q52" s="3"/>
      <c r="R52" s="3"/>
      <c r="T52" t="s">
        <v>39</v>
      </c>
      <c r="U52">
        <f>3.5*SQRT(U46)</f>
        <v>100.22474744293447</v>
      </c>
    </row>
    <row r="53" spans="14:22" x14ac:dyDescent="0.4">
      <c r="N53" t="s">
        <v>27</v>
      </c>
      <c r="O53">
        <v>40</v>
      </c>
      <c r="P53" t="s">
        <v>34</v>
      </c>
      <c r="T53" t="s">
        <v>41</v>
      </c>
      <c r="U53">
        <f>SQRT(U46*(U47+U49)/8.4)</f>
        <v>108.2325538564332</v>
      </c>
    </row>
    <row r="54" spans="14:22" x14ac:dyDescent="0.4">
      <c r="N54" t="s">
        <v>39</v>
      </c>
      <c r="O54">
        <f>3.5*SQRT(O46)</f>
        <v>80.576051032549358</v>
      </c>
      <c r="P54" t="s">
        <v>33</v>
      </c>
    </row>
    <row r="57" spans="14:22" x14ac:dyDescent="0.4">
      <c r="N57" t="s">
        <v>28</v>
      </c>
      <c r="O57">
        <f>0.4*O53</f>
        <v>16</v>
      </c>
      <c r="P57" t="s">
        <v>32</v>
      </c>
    </row>
    <row r="58" spans="14:22" x14ac:dyDescent="0.4">
      <c r="N58" t="s">
        <v>29</v>
      </c>
      <c r="O58">
        <f>0.01*O53*O47</f>
        <v>18</v>
      </c>
      <c r="P58" t="s">
        <v>32</v>
      </c>
    </row>
    <row r="59" spans="14:22" x14ac:dyDescent="0.4">
      <c r="N59" t="s">
        <v>30</v>
      </c>
      <c r="O59">
        <f>0.009*O49*O47</f>
        <v>28.35</v>
      </c>
      <c r="P59" t="s">
        <v>32</v>
      </c>
    </row>
    <row r="60" spans="14:22" x14ac:dyDescent="0.4">
      <c r="N60" t="s">
        <v>31</v>
      </c>
      <c r="O60">
        <f>MAX(O57:O59)</f>
        <v>28.35</v>
      </c>
      <c r="P60" t="s">
        <v>32</v>
      </c>
    </row>
    <row r="62" spans="14:22" x14ac:dyDescent="0.4">
      <c r="N62" t="s">
        <v>38</v>
      </c>
    </row>
  </sheetData>
  <mergeCells count="3">
    <mergeCell ref="Q49:R52"/>
    <mergeCell ref="B2:C2"/>
    <mergeCell ref="B18:C1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zoomScale="164" workbookViewId="0">
      <selection activeCell="F11" sqref="F11"/>
    </sheetView>
  </sheetViews>
  <sheetFormatPr defaultRowHeight="18.75" x14ac:dyDescent="0.4"/>
  <cols>
    <col min="2" max="2" width="11.625" customWidth="1"/>
  </cols>
  <sheetData>
    <row r="1" spans="1:6" x14ac:dyDescent="0.4">
      <c r="A1" t="s">
        <v>47</v>
      </c>
    </row>
    <row r="3" spans="1:6" x14ac:dyDescent="0.4">
      <c r="A3" t="s">
        <v>48</v>
      </c>
    </row>
    <row r="5" spans="1:6" x14ac:dyDescent="0.4">
      <c r="A5" s="2" t="s">
        <v>54</v>
      </c>
      <c r="B5">
        <v>0.26</v>
      </c>
      <c r="E5">
        <v>0.28000000000000003</v>
      </c>
      <c r="F5">
        <v>0.25</v>
      </c>
    </row>
    <row r="6" spans="1:6" x14ac:dyDescent="0.4">
      <c r="A6" s="2" t="s">
        <v>55</v>
      </c>
      <c r="B6">
        <v>0.01</v>
      </c>
      <c r="E6">
        <v>4.8999999999999998E-3</v>
      </c>
      <c r="F6">
        <v>8.0000000000000002E-3</v>
      </c>
    </row>
    <row r="7" spans="1:6" x14ac:dyDescent="0.4">
      <c r="A7" s="2" t="s">
        <v>56</v>
      </c>
      <c r="B7">
        <v>2.5000000000000001E-2</v>
      </c>
      <c r="E7">
        <v>2.4E-2</v>
      </c>
      <c r="F7">
        <v>0.02</v>
      </c>
    </row>
    <row r="8" spans="1:6" x14ac:dyDescent="0.4">
      <c r="A8" t="s">
        <v>74</v>
      </c>
    </row>
    <row r="9" spans="1:6" x14ac:dyDescent="0.4">
      <c r="A9" t="s">
        <v>72</v>
      </c>
    </row>
    <row r="10" spans="1:6" x14ac:dyDescent="0.4">
      <c r="A10" t="s">
        <v>73</v>
      </c>
    </row>
    <row r="11" spans="1:6" x14ac:dyDescent="0.4">
      <c r="A11" t="s">
        <v>61</v>
      </c>
    </row>
    <row r="13" spans="1:6" x14ac:dyDescent="0.4">
      <c r="B13" t="s">
        <v>57</v>
      </c>
      <c r="C13" t="s">
        <v>59</v>
      </c>
      <c r="D13" t="s">
        <v>60</v>
      </c>
      <c r="E13" t="s">
        <v>70</v>
      </c>
      <c r="F13" t="s">
        <v>71</v>
      </c>
    </row>
    <row r="14" spans="1:6" x14ac:dyDescent="0.4">
      <c r="A14" t="s">
        <v>33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</row>
    <row r="15" spans="1:6" x14ac:dyDescent="0.4">
      <c r="A15">
        <v>0</v>
      </c>
      <c r="B15">
        <f t="shared" ref="B15:E30" si="0">B$5*(1+B$6*$A15)/(1+B$7*$A15)</f>
        <v>0.26</v>
      </c>
      <c r="C15">
        <v>0.28000000000000003</v>
      </c>
      <c r="D15">
        <v>0.25</v>
      </c>
      <c r="E15">
        <f t="shared" si="0"/>
        <v>0.28000000000000003</v>
      </c>
      <c r="F15">
        <f>F$5*(1+F$6*$A15)/(1+F$7*$A15)</f>
        <v>0.25</v>
      </c>
    </row>
    <row r="16" spans="1:6" x14ac:dyDescent="0.4">
      <c r="A16">
        <v>1</v>
      </c>
      <c r="B16">
        <f t="shared" si="0"/>
        <v>0.25619512195121952</v>
      </c>
      <c r="E16">
        <f t="shared" si="0"/>
        <v>0.27477734375000001</v>
      </c>
      <c r="F16">
        <f t="shared" ref="F16:F79" si="1">F$5*(1+F$6*$A16)/(1+F$7*$A16)</f>
        <v>0.24705882352941178</v>
      </c>
    </row>
    <row r="17" spans="1:6" x14ac:dyDescent="0.4">
      <c r="A17">
        <v>2</v>
      </c>
      <c r="B17">
        <f t="shared" si="0"/>
        <v>0.25257142857142856</v>
      </c>
      <c r="E17">
        <f t="shared" si="0"/>
        <v>0.26979389312977103</v>
      </c>
      <c r="F17">
        <f t="shared" si="1"/>
        <v>0.24423076923076922</v>
      </c>
    </row>
    <row r="18" spans="1:6" x14ac:dyDescent="0.4">
      <c r="A18">
        <v>3</v>
      </c>
      <c r="B18">
        <f t="shared" si="0"/>
        <v>0.24911627906976749</v>
      </c>
      <c r="E18">
        <f t="shared" si="0"/>
        <v>0.26503358208955224</v>
      </c>
      <c r="F18">
        <f t="shared" si="1"/>
        <v>0.24150943396226415</v>
      </c>
    </row>
    <row r="19" spans="1:6" x14ac:dyDescent="0.4">
      <c r="A19">
        <v>4</v>
      </c>
      <c r="B19">
        <f t="shared" si="0"/>
        <v>0.24581818181818182</v>
      </c>
      <c r="E19">
        <f t="shared" si="0"/>
        <v>0.26048175182481753</v>
      </c>
      <c r="F19">
        <f t="shared" si="1"/>
        <v>0.23888888888888887</v>
      </c>
    </row>
    <row r="20" spans="1:6" x14ac:dyDescent="0.4">
      <c r="A20">
        <v>5</v>
      </c>
      <c r="B20">
        <f t="shared" si="0"/>
        <v>0.2426666666666667</v>
      </c>
      <c r="E20">
        <f t="shared" si="0"/>
        <v>0.25612499999999999</v>
      </c>
      <c r="F20">
        <f t="shared" si="1"/>
        <v>0.23636363636363636</v>
      </c>
    </row>
    <row r="21" spans="1:6" x14ac:dyDescent="0.4">
      <c r="A21">
        <v>6</v>
      </c>
      <c r="B21">
        <f t="shared" si="0"/>
        <v>0.2396521739130435</v>
      </c>
      <c r="E21">
        <f t="shared" si="0"/>
        <v>0.25195104895104897</v>
      </c>
      <c r="F21">
        <f t="shared" si="1"/>
        <v>0.2339285714285714</v>
      </c>
    </row>
    <row r="22" spans="1:6" x14ac:dyDescent="0.4">
      <c r="A22">
        <v>7</v>
      </c>
      <c r="B22">
        <f t="shared" si="0"/>
        <v>0.23676595744680851</v>
      </c>
      <c r="E22">
        <f t="shared" si="0"/>
        <v>0.24794863013698634</v>
      </c>
      <c r="F22">
        <f t="shared" si="1"/>
        <v>0.23157894736842105</v>
      </c>
    </row>
    <row r="23" spans="1:6" x14ac:dyDescent="0.4">
      <c r="A23">
        <v>8</v>
      </c>
      <c r="B23">
        <f t="shared" si="0"/>
        <v>0.23400000000000004</v>
      </c>
      <c r="E23">
        <f t="shared" si="0"/>
        <v>0.24410738255033559</v>
      </c>
      <c r="F23">
        <f t="shared" si="1"/>
        <v>0.22931034482758625</v>
      </c>
    </row>
    <row r="24" spans="1:6" x14ac:dyDescent="0.4">
      <c r="A24">
        <v>9</v>
      </c>
      <c r="B24">
        <f t="shared" si="0"/>
        <v>0.23134693877551021</v>
      </c>
      <c r="E24">
        <f t="shared" si="0"/>
        <v>0.24041776315789479</v>
      </c>
      <c r="F24">
        <f t="shared" si="1"/>
        <v>0.22711864406779664</v>
      </c>
    </row>
    <row r="25" spans="1:6" x14ac:dyDescent="0.4">
      <c r="A25">
        <v>10</v>
      </c>
      <c r="B25">
        <f t="shared" si="0"/>
        <v>0.22880000000000003</v>
      </c>
      <c r="C25">
        <v>0.24</v>
      </c>
      <c r="D25">
        <v>0.24</v>
      </c>
      <c r="E25">
        <f t="shared" si="0"/>
        <v>0.23687096774193553</v>
      </c>
      <c r="F25">
        <f t="shared" si="1"/>
        <v>0.22500000000000003</v>
      </c>
    </row>
    <row r="26" spans="1:6" x14ac:dyDescent="0.4">
      <c r="A26">
        <v>11</v>
      </c>
      <c r="B26">
        <f t="shared" si="0"/>
        <v>0.22635294117647062</v>
      </c>
      <c r="E26">
        <f t="shared" si="0"/>
        <v>0.23345886075949368</v>
      </c>
      <c r="F26">
        <f t="shared" si="1"/>
        <v>0.22295081967213118</v>
      </c>
    </row>
    <row r="27" spans="1:6" x14ac:dyDescent="0.4">
      <c r="A27">
        <v>12</v>
      </c>
      <c r="B27">
        <f t="shared" si="0"/>
        <v>0.224</v>
      </c>
      <c r="E27">
        <f t="shared" si="0"/>
        <v>0.23017391304347826</v>
      </c>
      <c r="F27">
        <f t="shared" si="1"/>
        <v>0.22096774193548388</v>
      </c>
    </row>
    <row r="28" spans="1:6" x14ac:dyDescent="0.4">
      <c r="A28">
        <v>13</v>
      </c>
      <c r="B28">
        <f t="shared" si="0"/>
        <v>0.22173584905660379</v>
      </c>
      <c r="E28">
        <f t="shared" si="0"/>
        <v>0.22700914634146344</v>
      </c>
      <c r="F28">
        <f t="shared" si="1"/>
        <v>0.21904761904761907</v>
      </c>
    </row>
    <row r="29" spans="1:6" x14ac:dyDescent="0.4">
      <c r="A29">
        <v>14</v>
      </c>
      <c r="B29">
        <f t="shared" si="0"/>
        <v>0.21955555555555559</v>
      </c>
      <c r="E29">
        <f t="shared" si="0"/>
        <v>0.22395808383233534</v>
      </c>
      <c r="F29">
        <f t="shared" si="1"/>
        <v>0.21718750000000001</v>
      </c>
    </row>
    <row r="30" spans="1:6" x14ac:dyDescent="0.4">
      <c r="A30">
        <v>15</v>
      </c>
      <c r="B30">
        <f t="shared" si="0"/>
        <v>0.21745454545454546</v>
      </c>
      <c r="E30">
        <f t="shared" si="0"/>
        <v>0.22101470588235297</v>
      </c>
      <c r="F30">
        <f t="shared" si="1"/>
        <v>0.2153846153846154</v>
      </c>
    </row>
    <row r="31" spans="1:6" x14ac:dyDescent="0.4">
      <c r="A31">
        <v>16</v>
      </c>
      <c r="B31">
        <f t="shared" ref="B31:E94" si="2">B$5*(1+B$6*$A31)/(1+B$7*$A31)</f>
        <v>0.21542857142857141</v>
      </c>
      <c r="E31">
        <f t="shared" si="2"/>
        <v>0.21817341040462435</v>
      </c>
      <c r="F31">
        <f t="shared" si="1"/>
        <v>0.21363636363636365</v>
      </c>
    </row>
    <row r="32" spans="1:6" x14ac:dyDescent="0.4">
      <c r="A32">
        <v>17</v>
      </c>
      <c r="B32">
        <f t="shared" si="2"/>
        <v>0.21347368421052629</v>
      </c>
      <c r="E32">
        <f t="shared" si="2"/>
        <v>0.21542897727272728</v>
      </c>
      <c r="F32">
        <f t="shared" si="1"/>
        <v>0.21194029850746271</v>
      </c>
    </row>
    <row r="33" spans="1:6" x14ac:dyDescent="0.4">
      <c r="A33">
        <v>18</v>
      </c>
      <c r="B33">
        <f t="shared" si="2"/>
        <v>0.21158620689655175</v>
      </c>
      <c r="E33">
        <f t="shared" si="2"/>
        <v>0.21277653631284918</v>
      </c>
      <c r="F33">
        <f t="shared" si="1"/>
        <v>0.21029411764705885</v>
      </c>
    </row>
    <row r="34" spans="1:6" x14ac:dyDescent="0.4">
      <c r="A34">
        <v>19</v>
      </c>
      <c r="B34">
        <f t="shared" si="2"/>
        <v>0.20976271186440676</v>
      </c>
      <c r="E34">
        <f t="shared" si="2"/>
        <v>0.21021153846153848</v>
      </c>
      <c r="F34">
        <f t="shared" si="1"/>
        <v>0.20869565217391303</v>
      </c>
    </row>
    <row r="35" spans="1:6" x14ac:dyDescent="0.4">
      <c r="A35">
        <v>20</v>
      </c>
      <c r="B35">
        <f t="shared" si="2"/>
        <v>0.20799999999999999</v>
      </c>
      <c r="C35">
        <v>0.215</v>
      </c>
      <c r="D35">
        <v>0.215</v>
      </c>
      <c r="E35">
        <f t="shared" si="2"/>
        <v>0.20772972972972975</v>
      </c>
      <c r="F35">
        <f t="shared" si="1"/>
        <v>0.20714285714285713</v>
      </c>
    </row>
    <row r="36" spans="1:6" x14ac:dyDescent="0.4">
      <c r="A36">
        <v>21</v>
      </c>
      <c r="B36">
        <f t="shared" si="2"/>
        <v>0.20629508196721313</v>
      </c>
      <c r="E36">
        <f t="shared" si="2"/>
        <v>0.20532712765957448</v>
      </c>
      <c r="F36">
        <f t="shared" si="1"/>
        <v>0.20563380281690141</v>
      </c>
    </row>
    <row r="37" spans="1:6" x14ac:dyDescent="0.4">
      <c r="A37">
        <v>22</v>
      </c>
      <c r="B37">
        <f t="shared" si="2"/>
        <v>0.20464516129032256</v>
      </c>
      <c r="E37">
        <f t="shared" si="2"/>
        <v>0.20300000000000001</v>
      </c>
      <c r="F37">
        <f t="shared" si="1"/>
        <v>0.20416666666666666</v>
      </c>
    </row>
    <row r="38" spans="1:6" x14ac:dyDescent="0.4">
      <c r="A38">
        <v>23</v>
      </c>
      <c r="B38">
        <f t="shared" si="2"/>
        <v>0.20304761904761903</v>
      </c>
      <c r="E38">
        <f t="shared" si="2"/>
        <v>0.20074484536082476</v>
      </c>
      <c r="F38">
        <f t="shared" si="1"/>
        <v>0.20273972602739726</v>
      </c>
    </row>
    <row r="39" spans="1:6" x14ac:dyDescent="0.4">
      <c r="A39">
        <v>24</v>
      </c>
      <c r="B39">
        <f t="shared" si="2"/>
        <v>0.20150000000000001</v>
      </c>
      <c r="E39">
        <f t="shared" si="2"/>
        <v>0.19855837563451775</v>
      </c>
      <c r="F39">
        <f t="shared" si="1"/>
        <v>0.20135135135135135</v>
      </c>
    </row>
    <row r="40" spans="1:6" x14ac:dyDescent="0.4">
      <c r="A40">
        <v>25</v>
      </c>
      <c r="B40">
        <f t="shared" si="2"/>
        <v>0.2</v>
      </c>
      <c r="E40">
        <f t="shared" si="2"/>
        <v>0.19643750000000001</v>
      </c>
      <c r="F40">
        <f t="shared" si="1"/>
        <v>0.19999999999999998</v>
      </c>
    </row>
    <row r="41" spans="1:6" x14ac:dyDescent="0.4">
      <c r="A41">
        <v>26</v>
      </c>
      <c r="B41">
        <f t="shared" si="2"/>
        <v>0.19854545454545455</v>
      </c>
      <c r="E41">
        <f t="shared" si="2"/>
        <v>0.19437931034482758</v>
      </c>
      <c r="F41">
        <f t="shared" si="1"/>
        <v>0.19868421052631577</v>
      </c>
    </row>
    <row r="42" spans="1:6" x14ac:dyDescent="0.4">
      <c r="A42">
        <v>27</v>
      </c>
      <c r="B42">
        <f t="shared" si="2"/>
        <v>0.19713432835820893</v>
      </c>
      <c r="E42">
        <f t="shared" si="2"/>
        <v>0.19238106796116505</v>
      </c>
      <c r="F42">
        <f t="shared" si="1"/>
        <v>0.19740259740259739</v>
      </c>
    </row>
    <row r="43" spans="1:6" x14ac:dyDescent="0.4">
      <c r="A43">
        <v>28</v>
      </c>
      <c r="B43">
        <f t="shared" si="2"/>
        <v>0.19576470588235295</v>
      </c>
      <c r="E43">
        <f t="shared" si="2"/>
        <v>0.1904401913875598</v>
      </c>
      <c r="F43">
        <f t="shared" si="1"/>
        <v>0.19615384615384615</v>
      </c>
    </row>
    <row r="44" spans="1:6" x14ac:dyDescent="0.4">
      <c r="A44">
        <v>29</v>
      </c>
      <c r="B44">
        <f t="shared" si="2"/>
        <v>0.19443478260869565</v>
      </c>
      <c r="E44">
        <f t="shared" si="2"/>
        <v>0.1885542452830189</v>
      </c>
      <c r="F44">
        <f t="shared" si="1"/>
        <v>0.19493670886075948</v>
      </c>
    </row>
    <row r="45" spans="1:6" x14ac:dyDescent="0.4">
      <c r="A45">
        <v>30</v>
      </c>
      <c r="B45">
        <f t="shared" si="2"/>
        <v>0.19314285714285714</v>
      </c>
      <c r="C45">
        <v>0.193</v>
      </c>
      <c r="D45">
        <v>0.19500000000000001</v>
      </c>
      <c r="E45">
        <f t="shared" si="2"/>
        <v>0.18672093023255817</v>
      </c>
      <c r="F45">
        <f t="shared" si="1"/>
        <v>0.19374999999999998</v>
      </c>
    </row>
    <row r="46" spans="1:6" x14ac:dyDescent="0.4">
      <c r="A46">
        <v>31</v>
      </c>
      <c r="B46">
        <f t="shared" si="2"/>
        <v>0.19188732394366198</v>
      </c>
      <c r="E46">
        <f t="shared" si="2"/>
        <v>0.18493807339449542</v>
      </c>
      <c r="F46">
        <f t="shared" si="1"/>
        <v>0.19259259259259259</v>
      </c>
    </row>
    <row r="47" spans="1:6" x14ac:dyDescent="0.4">
      <c r="A47">
        <v>32</v>
      </c>
      <c r="B47">
        <f t="shared" si="2"/>
        <v>0.19066666666666665</v>
      </c>
      <c r="E47">
        <f t="shared" si="2"/>
        <v>0.18320361990950226</v>
      </c>
      <c r="F47">
        <f t="shared" si="1"/>
        <v>0.19146341463414632</v>
      </c>
    </row>
    <row r="48" spans="1:6" x14ac:dyDescent="0.4">
      <c r="A48">
        <v>33</v>
      </c>
      <c r="B48">
        <f t="shared" si="2"/>
        <v>0.18947945205479452</v>
      </c>
      <c r="E48">
        <f t="shared" si="2"/>
        <v>0.18151562500000001</v>
      </c>
      <c r="F48">
        <f t="shared" si="1"/>
        <v>0.19036144578313252</v>
      </c>
    </row>
    <row r="49" spans="1:7" x14ac:dyDescent="0.4">
      <c r="A49">
        <v>34</v>
      </c>
      <c r="B49">
        <f t="shared" si="2"/>
        <v>0.18832432432432433</v>
      </c>
      <c r="E49">
        <f t="shared" si="2"/>
        <v>0.17987224669603527</v>
      </c>
      <c r="F49">
        <f t="shared" si="1"/>
        <v>0.18928571428571428</v>
      </c>
    </row>
    <row r="50" spans="1:7" x14ac:dyDescent="0.4">
      <c r="A50">
        <v>35</v>
      </c>
      <c r="B50">
        <f t="shared" si="2"/>
        <v>0.18720000000000001</v>
      </c>
      <c r="E50">
        <f t="shared" si="2"/>
        <v>0.17827173913043481</v>
      </c>
      <c r="F50">
        <f t="shared" si="1"/>
        <v>0.18823529411764706</v>
      </c>
    </row>
    <row r="51" spans="1:7" x14ac:dyDescent="0.4">
      <c r="A51">
        <v>36</v>
      </c>
      <c r="B51">
        <f t="shared" si="2"/>
        <v>0.18610526315789472</v>
      </c>
      <c r="E51">
        <f t="shared" si="2"/>
        <v>0.17671244635193137</v>
      </c>
      <c r="F51">
        <f t="shared" si="1"/>
        <v>0.18720930232558142</v>
      </c>
    </row>
    <row r="52" spans="1:7" x14ac:dyDescent="0.4">
      <c r="A52">
        <v>37</v>
      </c>
      <c r="B52">
        <f t="shared" si="2"/>
        <v>0.18503896103896103</v>
      </c>
      <c r="E52">
        <f t="shared" si="2"/>
        <v>0.17519279661016954</v>
      </c>
      <c r="F52">
        <f t="shared" si="1"/>
        <v>0.18620689655172415</v>
      </c>
    </row>
    <row r="53" spans="1:7" x14ac:dyDescent="0.4">
      <c r="A53">
        <v>38</v>
      </c>
      <c r="B53">
        <f t="shared" si="2"/>
        <v>0.184</v>
      </c>
      <c r="E53">
        <f t="shared" si="2"/>
        <v>0.1737112970711297</v>
      </c>
      <c r="F53">
        <f t="shared" si="1"/>
        <v>0.18522727272727274</v>
      </c>
    </row>
    <row r="54" spans="1:7" x14ac:dyDescent="0.4">
      <c r="A54">
        <v>39</v>
      </c>
      <c r="B54">
        <f t="shared" si="2"/>
        <v>0.18298734177215192</v>
      </c>
      <c r="E54">
        <f t="shared" si="2"/>
        <v>0.17226652892561986</v>
      </c>
      <c r="F54">
        <f t="shared" si="1"/>
        <v>0.18426966292134833</v>
      </c>
    </row>
    <row r="55" spans="1:7" x14ac:dyDescent="0.4">
      <c r="A55">
        <v>40</v>
      </c>
      <c r="B55">
        <f t="shared" si="2"/>
        <v>0.182</v>
      </c>
      <c r="C55">
        <v>0.17299999999999999</v>
      </c>
      <c r="D55">
        <v>0.17799999999999999</v>
      </c>
      <c r="E55">
        <f t="shared" si="2"/>
        <v>0.17085714285714287</v>
      </c>
      <c r="F55">
        <f t="shared" si="1"/>
        <v>0.18333333333333335</v>
      </c>
    </row>
    <row r="56" spans="1:7" x14ac:dyDescent="0.4">
      <c r="A56">
        <v>41</v>
      </c>
      <c r="B56">
        <f t="shared" si="2"/>
        <v>0.18103703703703702</v>
      </c>
      <c r="E56">
        <f t="shared" si="2"/>
        <v>0.1694818548387097</v>
      </c>
      <c r="F56">
        <f t="shared" si="1"/>
        <v>0.18241758241758241</v>
      </c>
    </row>
    <row r="57" spans="1:7" x14ac:dyDescent="0.4">
      <c r="A57">
        <v>42</v>
      </c>
      <c r="B57">
        <f t="shared" si="2"/>
        <v>0.18009756097560975</v>
      </c>
      <c r="E57">
        <f t="shared" si="2"/>
        <v>0.16813944223107571</v>
      </c>
      <c r="F57">
        <f t="shared" si="1"/>
        <v>0.18152173913043482</v>
      </c>
    </row>
    <row r="58" spans="1:7" x14ac:dyDescent="0.4">
      <c r="A58">
        <v>43</v>
      </c>
      <c r="B58">
        <f t="shared" si="2"/>
        <v>0.17918072289156625</v>
      </c>
      <c r="E58">
        <f t="shared" si="2"/>
        <v>0.16682874015748034</v>
      </c>
      <c r="F58">
        <f t="shared" si="1"/>
        <v>0.1806451612903226</v>
      </c>
    </row>
    <row r="59" spans="1:7" x14ac:dyDescent="0.4">
      <c r="A59">
        <v>44</v>
      </c>
      <c r="B59">
        <f t="shared" si="2"/>
        <v>0.17828571428571427</v>
      </c>
      <c r="E59">
        <f t="shared" si="2"/>
        <v>0.16554863813229576</v>
      </c>
      <c r="F59">
        <f t="shared" si="1"/>
        <v>0.17978723404255317</v>
      </c>
    </row>
    <row r="60" spans="1:7" x14ac:dyDescent="0.4">
      <c r="A60">
        <v>45</v>
      </c>
      <c r="B60">
        <f t="shared" si="2"/>
        <v>0.17741176470588235</v>
      </c>
      <c r="E60">
        <f t="shared" si="2"/>
        <v>0.16429807692307691</v>
      </c>
      <c r="F60">
        <f t="shared" si="1"/>
        <v>0.17894736842105263</v>
      </c>
    </row>
    <row r="61" spans="1:7" x14ac:dyDescent="0.4">
      <c r="A61">
        <v>46</v>
      </c>
      <c r="B61">
        <f t="shared" si="2"/>
        <v>0.1765581395348837</v>
      </c>
      <c r="E61">
        <f t="shared" si="2"/>
        <v>0.16307604562737643</v>
      </c>
      <c r="F61">
        <f t="shared" si="1"/>
        <v>0.17812499999999998</v>
      </c>
    </row>
    <row r="62" spans="1:7" x14ac:dyDescent="0.4">
      <c r="A62">
        <v>47</v>
      </c>
      <c r="B62">
        <f t="shared" si="2"/>
        <v>0.1757241379310345</v>
      </c>
      <c r="E62">
        <f t="shared" si="2"/>
        <v>0.16188157894736843</v>
      </c>
      <c r="F62">
        <f t="shared" si="1"/>
        <v>0.17731958762886596</v>
      </c>
    </row>
    <row r="63" spans="1:7" x14ac:dyDescent="0.4">
      <c r="A63">
        <v>48</v>
      </c>
      <c r="B63">
        <f t="shared" si="2"/>
        <v>0.1749090909090909</v>
      </c>
      <c r="E63">
        <f t="shared" si="2"/>
        <v>0.16071375464684015</v>
      </c>
      <c r="F63">
        <f t="shared" si="1"/>
        <v>0.17653061224489794</v>
      </c>
      <c r="G63" t="s">
        <v>58</v>
      </c>
    </row>
    <row r="64" spans="1:7" x14ac:dyDescent="0.4">
      <c r="A64">
        <v>49</v>
      </c>
      <c r="B64">
        <f t="shared" si="2"/>
        <v>0.17411235955056181</v>
      </c>
      <c r="E64">
        <f t="shared" si="2"/>
        <v>0.1595716911764706</v>
      </c>
      <c r="F64">
        <f t="shared" si="1"/>
        <v>0.17575757575757575</v>
      </c>
    </row>
    <row r="65" spans="1:6" x14ac:dyDescent="0.4">
      <c r="A65">
        <v>50</v>
      </c>
      <c r="B65">
        <f t="shared" si="2"/>
        <v>0.17333333333333334</v>
      </c>
      <c r="C65">
        <v>0.155</v>
      </c>
      <c r="D65">
        <v>0.17</v>
      </c>
      <c r="E65">
        <f t="shared" si="2"/>
        <v>0.15845454545454549</v>
      </c>
      <c r="F65">
        <f t="shared" si="1"/>
        <v>0.17499999999999999</v>
      </c>
    </row>
    <row r="66" spans="1:6" x14ac:dyDescent="0.4">
      <c r="A66">
        <v>51</v>
      </c>
      <c r="B66">
        <f t="shared" si="2"/>
        <v>0.17257142857142854</v>
      </c>
      <c r="E66">
        <f t="shared" si="2"/>
        <v>0.15736151079136693</v>
      </c>
      <c r="F66">
        <f t="shared" si="1"/>
        <v>0.17425742574257425</v>
      </c>
    </row>
    <row r="67" spans="1:6" x14ac:dyDescent="0.4">
      <c r="A67">
        <v>52</v>
      </c>
      <c r="B67">
        <f t="shared" si="2"/>
        <v>0.17182608695652174</v>
      </c>
      <c r="E67">
        <f t="shared" si="2"/>
        <v>0.1562918149466192</v>
      </c>
      <c r="F67">
        <f t="shared" si="1"/>
        <v>0.17352941176470588</v>
      </c>
    </row>
    <row r="68" spans="1:6" x14ac:dyDescent="0.4">
      <c r="A68">
        <v>53</v>
      </c>
      <c r="B68">
        <f t="shared" si="2"/>
        <v>0.17109677419354838</v>
      </c>
      <c r="E68">
        <f t="shared" si="2"/>
        <v>0.15524471830985914</v>
      </c>
      <c r="F68">
        <f t="shared" si="1"/>
        <v>0.17281553398058253</v>
      </c>
    </row>
    <row r="69" spans="1:6" x14ac:dyDescent="0.4">
      <c r="A69">
        <v>54</v>
      </c>
      <c r="B69">
        <f t="shared" si="2"/>
        <v>0.17038297872340427</v>
      </c>
      <c r="E69">
        <f t="shared" si="2"/>
        <v>0.15421951219512195</v>
      </c>
      <c r="F69">
        <f t="shared" si="1"/>
        <v>0.17211538461538461</v>
      </c>
    </row>
    <row r="70" spans="1:6" x14ac:dyDescent="0.4">
      <c r="A70">
        <v>55</v>
      </c>
      <c r="B70">
        <f t="shared" si="2"/>
        <v>0.1696842105263158</v>
      </c>
      <c r="E70">
        <f t="shared" si="2"/>
        <v>0.1532155172413793</v>
      </c>
      <c r="F70">
        <f t="shared" si="1"/>
        <v>0.1714285714285714</v>
      </c>
    </row>
    <row r="71" spans="1:6" x14ac:dyDescent="0.4">
      <c r="A71">
        <v>56</v>
      </c>
      <c r="B71">
        <f t="shared" si="2"/>
        <v>0.16899999999999998</v>
      </c>
      <c r="E71">
        <f t="shared" si="2"/>
        <v>0.15223208191126281</v>
      </c>
      <c r="F71">
        <f t="shared" si="1"/>
        <v>0.17075471698113207</v>
      </c>
    </row>
    <row r="72" spans="1:6" x14ac:dyDescent="0.4">
      <c r="A72">
        <v>57</v>
      </c>
      <c r="B72">
        <f t="shared" si="2"/>
        <v>0.1683298969072165</v>
      </c>
      <c r="E72">
        <f t="shared" si="2"/>
        <v>0.1512685810810811</v>
      </c>
      <c r="F72">
        <f t="shared" si="1"/>
        <v>0.17009345794392522</v>
      </c>
    </row>
    <row r="73" spans="1:6" x14ac:dyDescent="0.4">
      <c r="A73">
        <v>58</v>
      </c>
      <c r="B73">
        <f t="shared" si="2"/>
        <v>0.16767346938775513</v>
      </c>
      <c r="E73">
        <f t="shared" si="2"/>
        <v>0.15032441471571906</v>
      </c>
      <c r="F73">
        <f t="shared" si="1"/>
        <v>0.16944444444444443</v>
      </c>
    </row>
    <row r="74" spans="1:6" x14ac:dyDescent="0.4">
      <c r="A74">
        <v>59</v>
      </c>
      <c r="B74">
        <f t="shared" si="2"/>
        <v>0.16703030303030303</v>
      </c>
      <c r="E74">
        <f t="shared" si="2"/>
        <v>0.14939900662251657</v>
      </c>
      <c r="F74">
        <f t="shared" si="1"/>
        <v>0.16880733944954129</v>
      </c>
    </row>
    <row r="75" spans="1:6" x14ac:dyDescent="0.4">
      <c r="A75">
        <v>60</v>
      </c>
      <c r="B75">
        <f t="shared" si="2"/>
        <v>0.16640000000000002</v>
      </c>
      <c r="C75">
        <v>0.14299999999999999</v>
      </c>
      <c r="D75">
        <v>0.16200000000000001</v>
      </c>
      <c r="E75">
        <f t="shared" si="2"/>
        <v>0.14849180327868855</v>
      </c>
      <c r="F75">
        <f t="shared" si="1"/>
        <v>0.16818181818181815</v>
      </c>
    </row>
    <row r="76" spans="1:6" x14ac:dyDescent="0.4">
      <c r="A76">
        <v>61</v>
      </c>
      <c r="B76">
        <f t="shared" si="2"/>
        <v>0.16578217821782174</v>
      </c>
      <c r="E76">
        <f t="shared" si="2"/>
        <v>0.14760227272727275</v>
      </c>
      <c r="F76">
        <f t="shared" si="1"/>
        <v>0.16756756756756758</v>
      </c>
    </row>
    <row r="77" spans="1:6" x14ac:dyDescent="0.4">
      <c r="A77">
        <v>62</v>
      </c>
      <c r="B77">
        <f t="shared" si="2"/>
        <v>0.16517647058823531</v>
      </c>
      <c r="E77">
        <f t="shared" si="2"/>
        <v>0.14672990353697751</v>
      </c>
      <c r="F77">
        <f t="shared" si="1"/>
        <v>0.1669642857142857</v>
      </c>
    </row>
    <row r="78" spans="1:6" x14ac:dyDescent="0.4">
      <c r="A78">
        <v>63</v>
      </c>
      <c r="B78">
        <f t="shared" si="2"/>
        <v>0.16458252427184467</v>
      </c>
      <c r="E78">
        <f t="shared" si="2"/>
        <v>0.14587420382165606</v>
      </c>
      <c r="F78">
        <f t="shared" si="1"/>
        <v>0.16637168141592923</v>
      </c>
    </row>
    <row r="79" spans="1:6" x14ac:dyDescent="0.4">
      <c r="A79">
        <v>64</v>
      </c>
      <c r="B79">
        <f t="shared" si="2"/>
        <v>0.16400000000000001</v>
      </c>
      <c r="E79">
        <f t="shared" si="2"/>
        <v>0.14503470031545745</v>
      </c>
      <c r="F79">
        <f t="shared" si="1"/>
        <v>0.16578947368421051</v>
      </c>
    </row>
    <row r="80" spans="1:6" x14ac:dyDescent="0.4">
      <c r="A80">
        <v>65</v>
      </c>
      <c r="B80">
        <f t="shared" si="2"/>
        <v>0.16342857142857142</v>
      </c>
      <c r="E80">
        <f t="shared" si="2"/>
        <v>0.14421093750000002</v>
      </c>
      <c r="F80">
        <f t="shared" ref="F80:F143" si="3">F$5*(1+F$6*$A80)/(1+F$7*$A80)</f>
        <v>0.16521739130434784</v>
      </c>
    </row>
    <row r="81" spans="1:6" x14ac:dyDescent="0.4">
      <c r="A81">
        <v>66</v>
      </c>
      <c r="B81">
        <f t="shared" si="2"/>
        <v>0.16286792452830187</v>
      </c>
      <c r="E81">
        <f t="shared" si="2"/>
        <v>0.14340247678018575</v>
      </c>
      <c r="F81">
        <f t="shared" si="3"/>
        <v>0.1646551724137931</v>
      </c>
    </row>
    <row r="82" spans="1:6" x14ac:dyDescent="0.4">
      <c r="A82">
        <v>67</v>
      </c>
      <c r="B82">
        <f t="shared" si="2"/>
        <v>0.16231775700934581</v>
      </c>
      <c r="E82">
        <f t="shared" si="2"/>
        <v>0.14260889570552149</v>
      </c>
      <c r="F82">
        <f t="shared" si="3"/>
        <v>0.1641025641025641</v>
      </c>
    </row>
    <row r="83" spans="1:6" x14ac:dyDescent="0.4">
      <c r="A83">
        <v>68</v>
      </c>
      <c r="B83">
        <f t="shared" si="2"/>
        <v>0.1617777777777778</v>
      </c>
      <c r="E83">
        <f t="shared" si="2"/>
        <v>0.14182978723404255</v>
      </c>
      <c r="F83">
        <f t="shared" si="3"/>
        <v>0.16355932203389828</v>
      </c>
    </row>
    <row r="84" spans="1:6" x14ac:dyDescent="0.4">
      <c r="A84">
        <v>69</v>
      </c>
      <c r="B84">
        <f t="shared" si="2"/>
        <v>0.16124770642201836</v>
      </c>
      <c r="E84">
        <f t="shared" si="2"/>
        <v>0.1410647590361446</v>
      </c>
      <c r="F84">
        <f t="shared" si="3"/>
        <v>0.16302521008403362</v>
      </c>
    </row>
    <row r="85" spans="1:6" x14ac:dyDescent="0.4">
      <c r="A85">
        <v>70</v>
      </c>
      <c r="B85">
        <f t="shared" si="2"/>
        <v>0.16072727272727275</v>
      </c>
      <c r="C85">
        <v>0.13500000000000001</v>
      </c>
      <c r="D85">
        <v>0.158</v>
      </c>
      <c r="E85">
        <f t="shared" si="2"/>
        <v>0.14031343283582093</v>
      </c>
      <c r="F85">
        <f t="shared" si="3"/>
        <v>0.16249999999999998</v>
      </c>
    </row>
    <row r="86" spans="1:6" x14ac:dyDescent="0.4">
      <c r="A86">
        <v>71</v>
      </c>
      <c r="B86">
        <f t="shared" si="2"/>
        <v>0.16021621621621621</v>
      </c>
      <c r="E86">
        <f t="shared" si="2"/>
        <v>0.13957544378698228</v>
      </c>
      <c r="F86">
        <f t="shared" si="3"/>
        <v>0.16198347107438019</v>
      </c>
    </row>
    <row r="87" spans="1:6" x14ac:dyDescent="0.4">
      <c r="A87">
        <v>72</v>
      </c>
      <c r="B87">
        <f t="shared" si="2"/>
        <v>0.15971428571428573</v>
      </c>
      <c r="E87">
        <f t="shared" si="2"/>
        <v>0.13885043988269796</v>
      </c>
      <c r="F87">
        <f t="shared" si="3"/>
        <v>0.16147540983606559</v>
      </c>
    </row>
    <row r="88" spans="1:6" x14ac:dyDescent="0.4">
      <c r="A88">
        <v>73</v>
      </c>
      <c r="B88">
        <f t="shared" si="2"/>
        <v>0.15922123893805309</v>
      </c>
      <c r="E88">
        <f t="shared" si="2"/>
        <v>0.13813808139534883</v>
      </c>
      <c r="F88">
        <f t="shared" si="3"/>
        <v>0.16097560975609757</v>
      </c>
    </row>
    <row r="89" spans="1:6" x14ac:dyDescent="0.4">
      <c r="A89">
        <v>74</v>
      </c>
      <c r="B89">
        <f t="shared" si="2"/>
        <v>0.15873684210526315</v>
      </c>
      <c r="E89">
        <f t="shared" si="2"/>
        <v>0.13743804034582136</v>
      </c>
      <c r="F89">
        <f t="shared" si="3"/>
        <v>0.16048387096774194</v>
      </c>
    </row>
    <row r="90" spans="1:6" x14ac:dyDescent="0.4">
      <c r="A90">
        <v>75</v>
      </c>
      <c r="B90">
        <f t="shared" si="2"/>
        <v>0.1582608695652174</v>
      </c>
      <c r="E90">
        <f t="shared" si="2"/>
        <v>0.13675000000000001</v>
      </c>
      <c r="F90">
        <f t="shared" si="3"/>
        <v>0.16</v>
      </c>
    </row>
    <row r="91" spans="1:6" x14ac:dyDescent="0.4">
      <c r="A91">
        <v>76</v>
      </c>
      <c r="B91">
        <f t="shared" si="2"/>
        <v>0.15779310344827585</v>
      </c>
      <c r="E91">
        <f t="shared" si="2"/>
        <v>0.13607365439093488</v>
      </c>
      <c r="F91">
        <f t="shared" si="3"/>
        <v>0.15952380952380954</v>
      </c>
    </row>
    <row r="92" spans="1:6" x14ac:dyDescent="0.4">
      <c r="A92">
        <v>77</v>
      </c>
      <c r="B92">
        <f t="shared" si="2"/>
        <v>0.15733333333333335</v>
      </c>
      <c r="E92">
        <f t="shared" si="2"/>
        <v>0.13540870786516856</v>
      </c>
      <c r="F92">
        <f t="shared" si="3"/>
        <v>0.15905511811023623</v>
      </c>
    </row>
    <row r="93" spans="1:6" x14ac:dyDescent="0.4">
      <c r="A93">
        <v>78</v>
      </c>
      <c r="B93">
        <f t="shared" si="2"/>
        <v>0.1568813559322034</v>
      </c>
      <c r="E93">
        <f t="shared" si="2"/>
        <v>0.13475487465181063</v>
      </c>
      <c r="F93">
        <f t="shared" si="3"/>
        <v>0.15859375000000001</v>
      </c>
    </row>
    <row r="94" spans="1:6" x14ac:dyDescent="0.4">
      <c r="A94">
        <v>79</v>
      </c>
      <c r="B94">
        <f t="shared" si="2"/>
        <v>0.15643697478991597</v>
      </c>
      <c r="E94">
        <f t="shared" ref="E94:E157" si="4">E$5*(1+E$6*$A94)/(1+E$7*$A94)</f>
        <v>0.13411187845303868</v>
      </c>
      <c r="F94">
        <f t="shared" si="3"/>
        <v>0.15813953488372093</v>
      </c>
    </row>
    <row r="95" spans="1:6" x14ac:dyDescent="0.4">
      <c r="A95">
        <v>80</v>
      </c>
      <c r="B95">
        <f t="shared" ref="B95:E158" si="5">B$5*(1+B$6*$A95)/(1+B$7*$A95)</f>
        <v>0.156</v>
      </c>
      <c r="C95">
        <v>0.13</v>
      </c>
      <c r="D95">
        <v>0.158</v>
      </c>
      <c r="E95">
        <f t="shared" si="4"/>
        <v>0.13347945205479453</v>
      </c>
      <c r="F95">
        <f t="shared" si="3"/>
        <v>0.15769230769230769</v>
      </c>
    </row>
    <row r="96" spans="1:6" x14ac:dyDescent="0.4">
      <c r="A96">
        <v>81</v>
      </c>
      <c r="B96">
        <f t="shared" si="5"/>
        <v>0.1555702479338843</v>
      </c>
      <c r="E96">
        <f t="shared" si="4"/>
        <v>0.13285733695652174</v>
      </c>
      <c r="F96">
        <f t="shared" si="3"/>
        <v>0.15725190839694658</v>
      </c>
    </row>
    <row r="97" spans="1:6" x14ac:dyDescent="0.4">
      <c r="A97">
        <v>82</v>
      </c>
      <c r="B97">
        <f t="shared" si="5"/>
        <v>0.15514754098360656</v>
      </c>
      <c r="E97">
        <f t="shared" si="4"/>
        <v>0.13224528301886793</v>
      </c>
      <c r="F97">
        <f t="shared" si="3"/>
        <v>0.15681818181818183</v>
      </c>
    </row>
    <row r="98" spans="1:6" x14ac:dyDescent="0.4">
      <c r="A98">
        <v>83</v>
      </c>
      <c r="B98">
        <f t="shared" si="5"/>
        <v>0.15473170731707317</v>
      </c>
      <c r="E98">
        <f t="shared" si="4"/>
        <v>0.13164304812834227</v>
      </c>
      <c r="F98">
        <f t="shared" si="3"/>
        <v>0.15639097744360902</v>
      </c>
    </row>
    <row r="99" spans="1:6" x14ac:dyDescent="0.4">
      <c r="A99">
        <v>84</v>
      </c>
      <c r="B99">
        <f t="shared" si="5"/>
        <v>0.15432258064516127</v>
      </c>
      <c r="E99">
        <f t="shared" si="4"/>
        <v>0.13105039787798409</v>
      </c>
      <c r="F99">
        <f t="shared" si="3"/>
        <v>0.15597014925373137</v>
      </c>
    </row>
    <row r="100" spans="1:6" x14ac:dyDescent="0.4">
      <c r="A100">
        <v>85</v>
      </c>
      <c r="B100">
        <f t="shared" si="5"/>
        <v>0.15392</v>
      </c>
      <c r="E100">
        <f t="shared" si="4"/>
        <v>0.13046710526315791</v>
      </c>
      <c r="F100">
        <f t="shared" si="3"/>
        <v>0.15555555555555556</v>
      </c>
    </row>
    <row r="101" spans="1:6" x14ac:dyDescent="0.4">
      <c r="A101">
        <v>86</v>
      </c>
      <c r="B101">
        <f t="shared" si="5"/>
        <v>0.15352380952380951</v>
      </c>
      <c r="E101">
        <f t="shared" si="4"/>
        <v>0.12989295039164492</v>
      </c>
      <c r="F101">
        <f t="shared" si="3"/>
        <v>0.15514705882352944</v>
      </c>
    </row>
    <row r="102" spans="1:6" x14ac:dyDescent="0.4">
      <c r="A102">
        <v>87</v>
      </c>
      <c r="B102">
        <f t="shared" si="5"/>
        <v>0.15313385826771653</v>
      </c>
      <c r="E102">
        <f t="shared" si="4"/>
        <v>0.12932772020725389</v>
      </c>
      <c r="F102">
        <f t="shared" si="3"/>
        <v>0.15474452554744525</v>
      </c>
    </row>
    <row r="103" spans="1:6" x14ac:dyDescent="0.4">
      <c r="A103">
        <v>88</v>
      </c>
      <c r="B103">
        <f t="shared" si="5"/>
        <v>0.15275</v>
      </c>
      <c r="E103">
        <f t="shared" si="4"/>
        <v>0.1287712082262211</v>
      </c>
      <c r="F103">
        <f t="shared" si="3"/>
        <v>0.15434782608695652</v>
      </c>
    </row>
    <row r="104" spans="1:6" x14ac:dyDescent="0.4">
      <c r="A104">
        <v>89</v>
      </c>
      <c r="B104">
        <f t="shared" si="5"/>
        <v>0.15237209302325583</v>
      </c>
      <c r="E104">
        <f t="shared" si="4"/>
        <v>0.12822321428571429</v>
      </c>
      <c r="F104">
        <f t="shared" si="3"/>
        <v>0.15395683453237408</v>
      </c>
    </row>
    <row r="105" spans="1:6" x14ac:dyDescent="0.4">
      <c r="A105">
        <v>90</v>
      </c>
      <c r="B105">
        <f t="shared" si="5"/>
        <v>0.152</v>
      </c>
      <c r="C105">
        <v>0.13</v>
      </c>
      <c r="D105">
        <v>0.155</v>
      </c>
      <c r="E105">
        <f t="shared" si="4"/>
        <v>0.12768354430379747</v>
      </c>
      <c r="F105">
        <f t="shared" si="3"/>
        <v>0.15357142857142858</v>
      </c>
    </row>
    <row r="106" spans="1:6" x14ac:dyDescent="0.4">
      <c r="A106">
        <v>91</v>
      </c>
      <c r="B106">
        <f t="shared" si="5"/>
        <v>0.15163358778625957</v>
      </c>
      <c r="E106">
        <f t="shared" si="4"/>
        <v>0.12715201005025126</v>
      </c>
      <c r="F106">
        <f t="shared" si="3"/>
        <v>0.1531914893617021</v>
      </c>
    </row>
    <row r="107" spans="1:6" x14ac:dyDescent="0.4">
      <c r="A107">
        <v>92</v>
      </c>
      <c r="B107">
        <f t="shared" si="5"/>
        <v>0.15127272727272725</v>
      </c>
      <c r="E107">
        <f t="shared" si="4"/>
        <v>0.12662842892768081</v>
      </c>
      <c r="F107">
        <f t="shared" si="3"/>
        <v>0.15281690140845072</v>
      </c>
    </row>
    <row r="108" spans="1:6" x14ac:dyDescent="0.4">
      <c r="A108">
        <v>93</v>
      </c>
      <c r="B108">
        <f t="shared" si="5"/>
        <v>0.1509172932330827</v>
      </c>
      <c r="E108">
        <f t="shared" si="4"/>
        <v>0.12611262376237622</v>
      </c>
      <c r="F108">
        <f t="shared" si="3"/>
        <v>0.15244755244755243</v>
      </c>
    </row>
    <row r="109" spans="1:6" x14ac:dyDescent="0.4">
      <c r="A109">
        <v>94</v>
      </c>
      <c r="B109">
        <f t="shared" si="5"/>
        <v>0.15056716417910446</v>
      </c>
      <c r="E109">
        <f t="shared" si="4"/>
        <v>0.12560442260442259</v>
      </c>
      <c r="F109">
        <f t="shared" si="3"/>
        <v>0.15208333333333335</v>
      </c>
    </row>
    <row r="110" spans="1:6" x14ac:dyDescent="0.4">
      <c r="A110">
        <v>95</v>
      </c>
      <c r="B110">
        <f t="shared" si="5"/>
        <v>0.15022222222222226</v>
      </c>
      <c r="E110">
        <f t="shared" si="4"/>
        <v>0.12510365853658537</v>
      </c>
      <c r="F110">
        <f t="shared" si="3"/>
        <v>0.15172413793103445</v>
      </c>
    </row>
    <row r="111" spans="1:6" x14ac:dyDescent="0.4">
      <c r="A111">
        <v>96</v>
      </c>
      <c r="B111">
        <f t="shared" si="5"/>
        <v>0.14988235294117647</v>
      </c>
      <c r="E111">
        <f t="shared" si="4"/>
        <v>0.12461016949152542</v>
      </c>
      <c r="F111">
        <f t="shared" si="3"/>
        <v>0.15136986301369865</v>
      </c>
    </row>
    <row r="112" spans="1:6" x14ac:dyDescent="0.4">
      <c r="A112">
        <v>97</v>
      </c>
      <c r="B112">
        <f t="shared" si="5"/>
        <v>0.14954744525547445</v>
      </c>
      <c r="E112">
        <f t="shared" si="4"/>
        <v>0.1241237980769231</v>
      </c>
      <c r="F112">
        <f t="shared" si="3"/>
        <v>0.15102040816326531</v>
      </c>
    </row>
    <row r="113" spans="1:6" x14ac:dyDescent="0.4">
      <c r="A113">
        <v>98</v>
      </c>
      <c r="B113">
        <f t="shared" si="5"/>
        <v>0.14921739130434783</v>
      </c>
      <c r="E113">
        <f t="shared" si="4"/>
        <v>0.12364439140811458</v>
      </c>
      <c r="F113">
        <f t="shared" si="3"/>
        <v>0.15067567567567569</v>
      </c>
    </row>
    <row r="114" spans="1:6" x14ac:dyDescent="0.4">
      <c r="A114">
        <v>99</v>
      </c>
      <c r="B114">
        <f t="shared" si="5"/>
        <v>0.14889208633093523</v>
      </c>
      <c r="E114">
        <f t="shared" si="4"/>
        <v>0.12317180094786732</v>
      </c>
      <c r="F114">
        <f t="shared" si="3"/>
        <v>0.15033557046979867</v>
      </c>
    </row>
    <row r="115" spans="1:6" x14ac:dyDescent="0.4">
      <c r="A115">
        <v>100</v>
      </c>
      <c r="B115">
        <f t="shared" si="5"/>
        <v>0.14857142857142858</v>
      </c>
      <c r="C115">
        <v>0.13100000000000001</v>
      </c>
      <c r="D115">
        <v>0.155</v>
      </c>
      <c r="E115">
        <f t="shared" si="4"/>
        <v>0.12270588235294118</v>
      </c>
      <c r="F115">
        <f t="shared" si="3"/>
        <v>0.15</v>
      </c>
    </row>
    <row r="116" spans="1:6" x14ac:dyDescent="0.4">
      <c r="A116">
        <v>101</v>
      </c>
      <c r="B116">
        <f t="shared" si="5"/>
        <v>0.14825531914893614</v>
      </c>
      <c r="E116">
        <f t="shared" si="4"/>
        <v>0.1222464953271028</v>
      </c>
      <c r="F116">
        <f t="shared" si="3"/>
        <v>0.14966887417218544</v>
      </c>
    </row>
    <row r="117" spans="1:6" x14ac:dyDescent="0.4">
      <c r="A117">
        <v>102</v>
      </c>
      <c r="B117">
        <f t="shared" si="5"/>
        <v>0.14794366197183098</v>
      </c>
      <c r="E117">
        <f t="shared" si="4"/>
        <v>0.12179350348027844</v>
      </c>
      <c r="F117">
        <f t="shared" si="3"/>
        <v>0.14934210526315789</v>
      </c>
    </row>
    <row r="118" spans="1:6" x14ac:dyDescent="0.4">
      <c r="A118">
        <v>103</v>
      </c>
      <c r="B118">
        <f t="shared" si="5"/>
        <v>0.14763636363636365</v>
      </c>
      <c r="E118">
        <f t="shared" si="4"/>
        <v>0.1213467741935484</v>
      </c>
      <c r="F118">
        <f t="shared" si="3"/>
        <v>0.14901960784313725</v>
      </c>
    </row>
    <row r="119" spans="1:6" x14ac:dyDescent="0.4">
      <c r="A119">
        <v>104</v>
      </c>
      <c r="B119">
        <f t="shared" si="5"/>
        <v>0.14733333333333332</v>
      </c>
      <c r="E119">
        <f t="shared" si="4"/>
        <v>0.12090617848970252</v>
      </c>
      <c r="F119">
        <f t="shared" si="3"/>
        <v>0.1487012987012987</v>
      </c>
    </row>
    <row r="120" spans="1:6" x14ac:dyDescent="0.4">
      <c r="A120">
        <v>105</v>
      </c>
      <c r="B120">
        <f t="shared" si="5"/>
        <v>0.14703448275862066</v>
      </c>
      <c r="E120">
        <f t="shared" si="4"/>
        <v>0.12047159090909092</v>
      </c>
      <c r="F120">
        <f t="shared" si="3"/>
        <v>0.14838709677419354</v>
      </c>
    </row>
    <row r="121" spans="1:6" x14ac:dyDescent="0.4">
      <c r="A121">
        <v>106</v>
      </c>
      <c r="B121">
        <f t="shared" si="5"/>
        <v>0.14673972602739727</v>
      </c>
      <c r="E121">
        <f t="shared" si="4"/>
        <v>0.12004288939051921</v>
      </c>
      <c r="F121">
        <f t="shared" si="3"/>
        <v>0.14807692307692305</v>
      </c>
    </row>
    <row r="122" spans="1:6" x14ac:dyDescent="0.4">
      <c r="A122">
        <v>107</v>
      </c>
      <c r="B122">
        <f t="shared" si="5"/>
        <v>0.14644897959183675</v>
      </c>
      <c r="E122">
        <f t="shared" si="4"/>
        <v>0.11961995515695067</v>
      </c>
      <c r="F122">
        <f t="shared" si="3"/>
        <v>0.14777070063694267</v>
      </c>
    </row>
    <row r="123" spans="1:6" x14ac:dyDescent="0.4">
      <c r="A123">
        <v>108</v>
      </c>
      <c r="B123">
        <f t="shared" si="5"/>
        <v>0.14616216216216218</v>
      </c>
      <c r="E123">
        <f t="shared" si="4"/>
        <v>0.11920267260579065</v>
      </c>
      <c r="F123">
        <f t="shared" si="3"/>
        <v>0.14746835443037973</v>
      </c>
    </row>
    <row r="124" spans="1:6" x14ac:dyDescent="0.4">
      <c r="A124">
        <v>109</v>
      </c>
      <c r="B124">
        <f t="shared" si="5"/>
        <v>0.14587919463087248</v>
      </c>
      <c r="E124">
        <f t="shared" si="4"/>
        <v>0.11879092920353983</v>
      </c>
      <c r="F124">
        <f t="shared" si="3"/>
        <v>0.14716981132075471</v>
      </c>
    </row>
    <row r="125" spans="1:6" x14ac:dyDescent="0.4">
      <c r="A125">
        <v>110</v>
      </c>
      <c r="B125">
        <f t="shared" si="5"/>
        <v>0.14560000000000001</v>
      </c>
      <c r="C125">
        <v>0.14499999999999999</v>
      </c>
      <c r="D125">
        <v>0.16600000000000001</v>
      </c>
      <c r="E125">
        <f t="shared" si="4"/>
        <v>0.11838461538461541</v>
      </c>
      <c r="F125">
        <f t="shared" si="3"/>
        <v>0.14687499999999998</v>
      </c>
    </row>
    <row r="126" spans="1:6" x14ac:dyDescent="0.4">
      <c r="A126">
        <v>111</v>
      </c>
      <c r="B126">
        <f t="shared" si="5"/>
        <v>0.14532450331125829</v>
      </c>
      <c r="E126">
        <f t="shared" si="4"/>
        <v>0.11798362445414846</v>
      </c>
      <c r="F126">
        <f t="shared" si="3"/>
        <v>0.146583850931677</v>
      </c>
    </row>
    <row r="127" spans="1:6" x14ac:dyDescent="0.4">
      <c r="A127">
        <v>112</v>
      </c>
      <c r="B127">
        <f t="shared" si="5"/>
        <v>0.14505263157894738</v>
      </c>
      <c r="E127">
        <f t="shared" si="4"/>
        <v>0.11758785249457701</v>
      </c>
      <c r="F127">
        <f t="shared" si="3"/>
        <v>0.14629629629629629</v>
      </c>
    </row>
    <row r="128" spans="1:6" x14ac:dyDescent="0.4">
      <c r="A128">
        <v>113</v>
      </c>
      <c r="B128">
        <f t="shared" si="5"/>
        <v>0.14478431372549017</v>
      </c>
      <c r="E128">
        <f t="shared" si="4"/>
        <v>0.11719719827586209</v>
      </c>
      <c r="F128">
        <f t="shared" si="3"/>
        <v>0.1460122699386503</v>
      </c>
    </row>
    <row r="129" spans="1:6" x14ac:dyDescent="0.4">
      <c r="A129">
        <v>114</v>
      </c>
      <c r="B129">
        <f t="shared" si="5"/>
        <v>0.14451948051948052</v>
      </c>
      <c r="E129">
        <f t="shared" si="4"/>
        <v>0.11681156316916488</v>
      </c>
      <c r="F129">
        <f t="shared" si="3"/>
        <v>0.14573170731707316</v>
      </c>
    </row>
    <row r="130" spans="1:6" x14ac:dyDescent="0.4">
      <c r="A130">
        <v>115</v>
      </c>
      <c r="B130">
        <f t="shared" si="5"/>
        <v>0.14425806451612908</v>
      </c>
      <c r="E130">
        <f t="shared" si="4"/>
        <v>0.11643085106382978</v>
      </c>
      <c r="F130">
        <f t="shared" si="3"/>
        <v>0.14545454545454545</v>
      </c>
    </row>
    <row r="131" spans="1:6" x14ac:dyDescent="0.4">
      <c r="A131">
        <v>116</v>
      </c>
      <c r="B131">
        <f t="shared" si="5"/>
        <v>0.14400000000000002</v>
      </c>
      <c r="E131">
        <f t="shared" si="4"/>
        <v>0.11605496828752643</v>
      </c>
      <c r="F131">
        <f t="shared" si="3"/>
        <v>0.14518072289156628</v>
      </c>
    </row>
    <row r="132" spans="1:6" x14ac:dyDescent="0.4">
      <c r="A132">
        <v>117</v>
      </c>
      <c r="B132">
        <f t="shared" si="5"/>
        <v>0.1437452229299363</v>
      </c>
      <c r="E132">
        <f t="shared" si="4"/>
        <v>0.11568382352941178</v>
      </c>
      <c r="F132">
        <f t="shared" si="3"/>
        <v>0.14491017964071856</v>
      </c>
    </row>
    <row r="133" spans="1:6" x14ac:dyDescent="0.4">
      <c r="A133">
        <v>118</v>
      </c>
      <c r="B133">
        <f t="shared" si="5"/>
        <v>0.14349367088607592</v>
      </c>
      <c r="E133">
        <f t="shared" si="4"/>
        <v>0.11531732776617955</v>
      </c>
      <c r="F133">
        <f t="shared" si="3"/>
        <v>0.14464285714285716</v>
      </c>
    </row>
    <row r="134" spans="1:6" x14ac:dyDescent="0.4">
      <c r="A134">
        <v>119</v>
      </c>
      <c r="B134">
        <f t="shared" si="5"/>
        <v>0.14324528301886794</v>
      </c>
      <c r="E134">
        <f t="shared" si="4"/>
        <v>0.11495539419087139</v>
      </c>
      <c r="F134">
        <f t="shared" si="3"/>
        <v>0.14437869822485208</v>
      </c>
    </row>
    <row r="135" spans="1:6" x14ac:dyDescent="0.4">
      <c r="A135">
        <v>120</v>
      </c>
      <c r="B135">
        <f t="shared" si="5"/>
        <v>0.14300000000000002</v>
      </c>
      <c r="C135">
        <v>0.185</v>
      </c>
      <c r="D135">
        <v>0.17399999999999999</v>
      </c>
      <c r="E135">
        <f t="shared" si="4"/>
        <v>0.11459793814432992</v>
      </c>
      <c r="F135">
        <f t="shared" si="3"/>
        <v>0.14411764705882352</v>
      </c>
    </row>
    <row r="136" spans="1:6" x14ac:dyDescent="0.4">
      <c r="A136">
        <v>121</v>
      </c>
      <c r="B136">
        <f t="shared" si="5"/>
        <v>0.14275776397515527</v>
      </c>
      <c r="E136">
        <f t="shared" si="4"/>
        <v>0.11424487704918034</v>
      </c>
      <c r="F136">
        <f t="shared" si="3"/>
        <v>0.14385964912280702</v>
      </c>
    </row>
    <row r="137" spans="1:6" x14ac:dyDescent="0.4">
      <c r="A137">
        <v>122</v>
      </c>
      <c r="B137">
        <f t="shared" si="5"/>
        <v>0.14251851851851849</v>
      </c>
      <c r="E137">
        <f t="shared" si="4"/>
        <v>0.11389613034623218</v>
      </c>
      <c r="F137">
        <f t="shared" si="3"/>
        <v>0.1436046511627907</v>
      </c>
    </row>
    <row r="138" spans="1:6" x14ac:dyDescent="0.4">
      <c r="A138">
        <v>123</v>
      </c>
      <c r="B138">
        <f t="shared" si="5"/>
        <v>0.14228220858895704</v>
      </c>
      <c r="E138">
        <f t="shared" si="4"/>
        <v>0.11355161943319839</v>
      </c>
      <c r="F138">
        <f t="shared" si="3"/>
        <v>0.14335260115606938</v>
      </c>
    </row>
    <row r="139" spans="1:6" x14ac:dyDescent="0.4">
      <c r="A139">
        <v>124</v>
      </c>
      <c r="B139">
        <f t="shared" si="5"/>
        <v>0.14204878048780489</v>
      </c>
      <c r="E139">
        <f t="shared" si="4"/>
        <v>0.11321126760563383</v>
      </c>
      <c r="F139">
        <f t="shared" si="3"/>
        <v>0.14310344827586208</v>
      </c>
    </row>
    <row r="140" spans="1:6" x14ac:dyDescent="0.4">
      <c r="A140">
        <v>125</v>
      </c>
      <c r="B140">
        <f t="shared" si="5"/>
        <v>0.14181818181818182</v>
      </c>
      <c r="E140">
        <f t="shared" si="4"/>
        <v>0.112875</v>
      </c>
      <c r="F140">
        <f t="shared" si="3"/>
        <v>0.14285714285714285</v>
      </c>
    </row>
    <row r="141" spans="1:6" x14ac:dyDescent="0.4">
      <c r="A141">
        <v>126</v>
      </c>
      <c r="B141">
        <f t="shared" si="5"/>
        <v>0.14159036144578313</v>
      </c>
      <c r="E141">
        <f t="shared" si="4"/>
        <v>0.11254274353876741</v>
      </c>
      <c r="F141">
        <f t="shared" si="3"/>
        <v>0.14261363636363636</v>
      </c>
    </row>
    <row r="142" spans="1:6" x14ac:dyDescent="0.4">
      <c r="A142">
        <v>127</v>
      </c>
      <c r="B142">
        <f t="shared" si="5"/>
        <v>0.14136526946107783</v>
      </c>
      <c r="E142">
        <f t="shared" si="4"/>
        <v>0.11221442687747037</v>
      </c>
      <c r="F142">
        <f t="shared" si="3"/>
        <v>0.14237288135593221</v>
      </c>
    </row>
    <row r="143" spans="1:6" x14ac:dyDescent="0.4">
      <c r="A143">
        <v>128</v>
      </c>
      <c r="B143">
        <f t="shared" si="5"/>
        <v>0.14114285714285715</v>
      </c>
      <c r="E143">
        <f t="shared" si="4"/>
        <v>0.11188998035363458</v>
      </c>
      <c r="F143">
        <f t="shared" si="3"/>
        <v>0.14213483146067415</v>
      </c>
    </row>
    <row r="144" spans="1:6" x14ac:dyDescent="0.4">
      <c r="A144">
        <v>129</v>
      </c>
      <c r="B144">
        <f t="shared" si="5"/>
        <v>0.14092307692307696</v>
      </c>
      <c r="E144">
        <f t="shared" si="4"/>
        <v>0.1115693359375</v>
      </c>
      <c r="F144">
        <f t="shared" ref="F144:F165" si="6">F$5*(1+F$6*$A144)/(1+F$7*$A144)</f>
        <v>0.14189944134078211</v>
      </c>
    </row>
    <row r="145" spans="1:6" x14ac:dyDescent="0.4">
      <c r="A145">
        <v>130</v>
      </c>
      <c r="B145">
        <f t="shared" si="5"/>
        <v>0.14070588235294118</v>
      </c>
      <c r="C145">
        <v>0.2</v>
      </c>
      <c r="D145">
        <v>0.17699999999999999</v>
      </c>
      <c r="E145">
        <f t="shared" si="4"/>
        <v>0.11125242718446603</v>
      </c>
      <c r="F145">
        <f t="shared" si="6"/>
        <v>0.14166666666666666</v>
      </c>
    </row>
    <row r="146" spans="1:6" x14ac:dyDescent="0.4">
      <c r="A146">
        <v>131</v>
      </c>
      <c r="B146">
        <f t="shared" si="5"/>
        <v>0.14049122807017544</v>
      </c>
      <c r="E146">
        <f t="shared" si="4"/>
        <v>0.1109391891891892</v>
      </c>
      <c r="F146">
        <f t="shared" si="6"/>
        <v>0.1414364640883978</v>
      </c>
    </row>
    <row r="147" spans="1:6" x14ac:dyDescent="0.4">
      <c r="A147">
        <v>132</v>
      </c>
      <c r="B147">
        <f t="shared" si="5"/>
        <v>0.14027906976744187</v>
      </c>
      <c r="E147">
        <f t="shared" si="4"/>
        <v>0.1106295585412668</v>
      </c>
      <c r="F147">
        <f t="shared" si="6"/>
        <v>0.14120879120879121</v>
      </c>
    </row>
    <row r="148" spans="1:6" x14ac:dyDescent="0.4">
      <c r="A148">
        <v>133</v>
      </c>
      <c r="B148">
        <f t="shared" si="5"/>
        <v>0.1400693641618497</v>
      </c>
      <c r="E148">
        <f t="shared" si="4"/>
        <v>0.11032347328244275</v>
      </c>
      <c r="F148">
        <f t="shared" si="6"/>
        <v>0.14098360655737704</v>
      </c>
    </row>
    <row r="149" spans="1:6" x14ac:dyDescent="0.4">
      <c r="A149">
        <v>134</v>
      </c>
      <c r="B149">
        <f t="shared" si="5"/>
        <v>0.13986206896551723</v>
      </c>
      <c r="E149">
        <f t="shared" si="4"/>
        <v>0.11002087286527515</v>
      </c>
      <c r="F149">
        <f t="shared" si="6"/>
        <v>0.14076086956521738</v>
      </c>
    </row>
    <row r="150" spans="1:6" x14ac:dyDescent="0.4">
      <c r="A150">
        <v>135</v>
      </c>
      <c r="B150">
        <f t="shared" si="5"/>
        <v>0.13965714285714287</v>
      </c>
      <c r="E150">
        <f t="shared" si="4"/>
        <v>0.10972169811320755</v>
      </c>
      <c r="F150">
        <f t="shared" si="6"/>
        <v>0.14054054054054055</v>
      </c>
    </row>
    <row r="151" spans="1:6" x14ac:dyDescent="0.4">
      <c r="A151">
        <v>136</v>
      </c>
      <c r="B151">
        <f t="shared" si="5"/>
        <v>0.13945454545454547</v>
      </c>
      <c r="E151">
        <f t="shared" si="4"/>
        <v>0.10942589118198874</v>
      </c>
      <c r="F151">
        <f t="shared" si="6"/>
        <v>0.14032258064516129</v>
      </c>
    </row>
    <row r="152" spans="1:6" x14ac:dyDescent="0.4">
      <c r="A152">
        <v>137</v>
      </c>
      <c r="B152">
        <f t="shared" si="5"/>
        <v>0.1392542372881356</v>
      </c>
      <c r="E152">
        <f t="shared" si="4"/>
        <v>0.10913339552238806</v>
      </c>
      <c r="F152">
        <f t="shared" si="6"/>
        <v>0.14010695187165775</v>
      </c>
    </row>
    <row r="153" spans="1:6" x14ac:dyDescent="0.4">
      <c r="A153">
        <v>138</v>
      </c>
      <c r="B153">
        <f t="shared" si="5"/>
        <v>0.1390561797752809</v>
      </c>
      <c r="E153">
        <f t="shared" si="4"/>
        <v>0.10884415584415585</v>
      </c>
      <c r="F153">
        <f t="shared" si="6"/>
        <v>0.13989361702127659</v>
      </c>
    </row>
    <row r="154" spans="1:6" x14ac:dyDescent="0.4">
      <c r="A154">
        <v>139</v>
      </c>
      <c r="B154">
        <f t="shared" si="5"/>
        <v>0.13886033519553076</v>
      </c>
      <c r="E154">
        <f t="shared" si="4"/>
        <v>0.10855811808118081</v>
      </c>
      <c r="F154">
        <f t="shared" si="6"/>
        <v>0.13968253968253969</v>
      </c>
    </row>
    <row r="155" spans="1:6" x14ac:dyDescent="0.4">
      <c r="A155">
        <v>140</v>
      </c>
      <c r="B155">
        <f t="shared" si="5"/>
        <v>0.13866666666666669</v>
      </c>
      <c r="C155">
        <v>0.21</v>
      </c>
      <c r="D155">
        <v>0.17899999999999999</v>
      </c>
      <c r="E155">
        <f t="shared" si="4"/>
        <v>0.10827522935779819</v>
      </c>
      <c r="F155">
        <f t="shared" si="6"/>
        <v>0.13947368421052631</v>
      </c>
    </row>
    <row r="156" spans="1:6" x14ac:dyDescent="0.4">
      <c r="A156">
        <v>141</v>
      </c>
      <c r="B156">
        <f t="shared" si="5"/>
        <v>0.13847513812154696</v>
      </c>
      <c r="E156">
        <f t="shared" si="4"/>
        <v>0.10799543795620438</v>
      </c>
      <c r="F156">
        <f t="shared" si="6"/>
        <v>0.1392670157068063</v>
      </c>
    </row>
    <row r="157" spans="1:6" x14ac:dyDescent="0.4">
      <c r="A157">
        <v>142</v>
      </c>
      <c r="B157">
        <f t="shared" si="5"/>
        <v>0.13828571428571426</v>
      </c>
      <c r="E157">
        <f t="shared" si="4"/>
        <v>0.1077186932849365</v>
      </c>
      <c r="F157">
        <f t="shared" si="6"/>
        <v>0.13906250000000001</v>
      </c>
    </row>
    <row r="158" spans="1:6" x14ac:dyDescent="0.4">
      <c r="A158">
        <v>143</v>
      </c>
      <c r="B158">
        <f t="shared" si="5"/>
        <v>0.13809836065573769</v>
      </c>
      <c r="E158">
        <f t="shared" si="5"/>
        <v>0.10744494584837544</v>
      </c>
      <c r="F158">
        <f t="shared" si="6"/>
        <v>0.13886010362694301</v>
      </c>
    </row>
    <row r="159" spans="1:6" x14ac:dyDescent="0.4">
      <c r="A159">
        <v>144</v>
      </c>
      <c r="B159">
        <f t="shared" ref="B159:E165" si="7">B$5*(1+B$6*$A159)/(1+B$7*$A159)</f>
        <v>0.13791304347826086</v>
      </c>
      <c r="E159">
        <f t="shared" si="7"/>
        <v>0.10717414721723521</v>
      </c>
      <c r="F159">
        <f t="shared" si="6"/>
        <v>0.138659793814433</v>
      </c>
    </row>
    <row r="160" spans="1:6" x14ac:dyDescent="0.4">
      <c r="A160">
        <v>145</v>
      </c>
      <c r="B160">
        <f t="shared" si="7"/>
        <v>0.13772972972972974</v>
      </c>
      <c r="E160">
        <f t="shared" si="7"/>
        <v>0.10690625000000001</v>
      </c>
      <c r="F160">
        <f t="shared" si="6"/>
        <v>0.13846153846153847</v>
      </c>
    </row>
    <row r="161" spans="1:6" x14ac:dyDescent="0.4">
      <c r="A161">
        <v>146</v>
      </c>
      <c r="B161">
        <f t="shared" si="7"/>
        <v>0.13754838709677419</v>
      </c>
      <c r="E161">
        <f t="shared" si="7"/>
        <v>0.10664120781527532</v>
      </c>
      <c r="F161">
        <f t="shared" si="6"/>
        <v>0.138265306122449</v>
      </c>
    </row>
    <row r="162" spans="1:6" x14ac:dyDescent="0.4">
      <c r="A162">
        <v>147</v>
      </c>
      <c r="B162">
        <f t="shared" si="7"/>
        <v>0.13736898395721922</v>
      </c>
      <c r="E162">
        <f t="shared" si="7"/>
        <v>0.10637897526501768</v>
      </c>
      <c r="F162">
        <f t="shared" si="6"/>
        <v>0.13807106598984772</v>
      </c>
    </row>
    <row r="163" spans="1:6" x14ac:dyDescent="0.4">
      <c r="A163">
        <v>148</v>
      </c>
      <c r="B163">
        <f t="shared" si="7"/>
        <v>0.13719148936170214</v>
      </c>
      <c r="E163">
        <f t="shared" si="7"/>
        <v>0.10611950790861162</v>
      </c>
      <c r="F163">
        <f t="shared" si="6"/>
        <v>0.13787878787878788</v>
      </c>
    </row>
    <row r="164" spans="1:6" x14ac:dyDescent="0.4">
      <c r="A164">
        <v>149</v>
      </c>
      <c r="B164">
        <f t="shared" si="7"/>
        <v>0.13701587301587304</v>
      </c>
      <c r="E164">
        <f t="shared" si="7"/>
        <v>0.10586276223776223</v>
      </c>
      <c r="F164">
        <f t="shared" si="6"/>
        <v>0.13768844221105528</v>
      </c>
    </row>
    <row r="165" spans="1:6" x14ac:dyDescent="0.4">
      <c r="A165">
        <v>150</v>
      </c>
      <c r="B165">
        <f t="shared" si="7"/>
        <v>0.1368421052631579</v>
      </c>
      <c r="C165">
        <v>0.21299999999999999</v>
      </c>
      <c r="D165">
        <v>0.18</v>
      </c>
      <c r="E165">
        <f t="shared" si="7"/>
        <v>0.10560869565217393</v>
      </c>
      <c r="F165">
        <f t="shared" si="6"/>
        <v>0.13750000000000001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ColWidth="3.125"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分岐器半径計算</vt:lpstr>
      <vt:lpstr>摩擦係数</vt:lpstr>
      <vt:lpstr>Excel方眼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亀田 知典</dc:creator>
  <cp:lastModifiedBy>kameda.liketrain@gmail.com</cp:lastModifiedBy>
  <dcterms:created xsi:type="dcterms:W3CDTF">2024-02-15T13:42:18Z</dcterms:created>
  <dcterms:modified xsi:type="dcterms:W3CDTF">2025-05-03T01:38:39Z</dcterms:modified>
</cp:coreProperties>
</file>