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47000" windowHeight="28240" tabRatio="500" activeTab="4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Interop EGI-FG" sheetId="15" r:id="rId7"/>
    <sheet name="Interop " sheetId="14" r:id="rId8"/>
  </sheets>
  <externalReferences>
    <externalReference r:id="rId9"/>
  </externalReferences>
  <definedNames>
    <definedName name="data_interop" localSheetId="7">'Interop '!$A$1:$J$32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10"/>
    <pivotCache cacheId="1" r:id="rId11"/>
    <pivotCache cacheId="2" r:id="rId12"/>
    <pivotCache cacheId="3" r:id="rId13"/>
    <pivotCache cacheId="7" r:id="rId1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2" l="1"/>
  <c r="B37" i="12"/>
  <c r="L39" i="1"/>
  <c r="P17" i="14"/>
  <c r="T16" i="14"/>
  <c r="R16" i="14"/>
  <c r="Q9" i="15"/>
  <c r="R9" i="15"/>
  <c r="P9" i="15"/>
  <c r="P16" i="14"/>
  <c r="P2" i="15"/>
  <c r="P3" i="15"/>
  <c r="P8" i="15"/>
  <c r="Q2" i="15"/>
  <c r="Q3" i="15"/>
  <c r="Q8" i="15"/>
  <c r="R8" i="15"/>
  <c r="R3" i="15"/>
  <c r="R2" i="15"/>
  <c r="P15" i="14"/>
  <c r="Q15" i="14"/>
  <c r="S15" i="14"/>
  <c r="H8" i="15"/>
  <c r="I8" i="15"/>
  <c r="I2" i="15"/>
  <c r="H2" i="15"/>
  <c r="C8" i="15"/>
  <c r="D8" i="15"/>
  <c r="E8" i="15"/>
  <c r="F8" i="15"/>
  <c r="B8" i="15"/>
  <c r="D25" i="12"/>
  <c r="B23" i="12"/>
  <c r="D23" i="12"/>
  <c r="E23" i="12"/>
  <c r="C23" i="12"/>
  <c r="C19" i="12"/>
  <c r="D19" i="12"/>
  <c r="E19" i="12"/>
  <c r="B19" i="12"/>
  <c r="E7" i="12"/>
  <c r="D7" i="12"/>
  <c r="E22" i="12"/>
  <c r="B7" i="12"/>
  <c r="B22" i="12"/>
  <c r="C7" i="12"/>
  <c r="C22" i="12"/>
  <c r="D22" i="12"/>
  <c r="B8" i="12"/>
  <c r="C8" i="12"/>
  <c r="B21" i="12"/>
  <c r="D8" i="12"/>
  <c r="D21" i="12"/>
  <c r="E8" i="12"/>
  <c r="E21" i="12"/>
  <c r="C21" i="12"/>
  <c r="C17" i="12"/>
  <c r="C16" i="12"/>
  <c r="C5" i="12"/>
  <c r="C12" i="12"/>
  <c r="C14" i="12"/>
  <c r="C15" i="12"/>
  <c r="D5" i="12"/>
  <c r="D12" i="12"/>
  <c r="D17" i="12"/>
  <c r="D16" i="12"/>
  <c r="D6" i="12"/>
  <c r="D13" i="12"/>
  <c r="D14" i="12"/>
  <c r="D15" i="12"/>
  <c r="E5" i="12"/>
  <c r="E12" i="12"/>
  <c r="E17" i="12"/>
  <c r="E16" i="12"/>
  <c r="E6" i="12"/>
  <c r="E13" i="12"/>
  <c r="E14" i="12"/>
  <c r="E15" i="12"/>
  <c r="B5" i="12"/>
  <c r="B12" i="12"/>
  <c r="B17" i="12"/>
  <c r="B16" i="12"/>
  <c r="B14" i="12"/>
  <c r="B15" i="12"/>
  <c r="G5" i="9"/>
  <c r="G6" i="9"/>
  <c r="G7" i="9"/>
  <c r="G8" i="9"/>
  <c r="G4" i="9"/>
  <c r="B9" i="12"/>
  <c r="B18" i="12"/>
  <c r="C9" i="12"/>
  <c r="C18" i="12"/>
  <c r="D9" i="12"/>
  <c r="D18" i="12"/>
  <c r="E9" i="12"/>
  <c r="E18" i="12"/>
  <c r="C13" i="12"/>
  <c r="B13" i="12"/>
  <c r="D4" i="11"/>
  <c r="D5" i="11"/>
  <c r="D6" i="11"/>
  <c r="D9" i="11"/>
  <c r="C4" i="11"/>
  <c r="C5" i="11"/>
  <c r="C6" i="11"/>
  <c r="C9" i="11"/>
  <c r="D8" i="11"/>
  <c r="C8" i="11"/>
  <c r="A5" i="11"/>
  <c r="F5" i="11"/>
  <c r="A6" i="11"/>
  <c r="F6" i="11"/>
  <c r="A4" i="11"/>
  <c r="F4" i="11"/>
  <c r="B4" i="11"/>
  <c r="B5" i="11"/>
  <c r="B6" i="11"/>
  <c r="B8" i="11"/>
  <c r="A8" i="11"/>
  <c r="E4" i="11"/>
  <c r="E5" i="11"/>
  <c r="E6" i="11"/>
  <c r="E8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9" i="11"/>
  <c r="A9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<sst xmlns="http://schemas.openxmlformats.org/spreadsheetml/2006/main" count="756" uniqueCount="200">
  <si>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</si>
  <si>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</si>
  <si>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</si>
  <si>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</si>
  <si>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</si>
  <si>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</si>
  <si>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</si>
  <si>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</si>
  <si>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</si>
  <si>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</si>
  <si>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</si>
  <si>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</si>
  <si>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</si>
  <si>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</si>
  <si>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</si>
  <si>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</si>
  <si>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</si>
  <si>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</si>
  <si>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</si>
  <si>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</si>
  <si>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</si>
  <si>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</si>
  <si>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</si>
  <si>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</si>
  <si>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</si>
  <si>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</si>
  <si>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</si>
  <si>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</si>
  <si>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</si>
  <si>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</si>
  <si>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</si>
  <si>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</si>
  <si>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</si>
  <si>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</si>
  <si>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</si>
  <si>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</si>
  <si>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</si>
  <si>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</si>
  <si>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</si>
  <si>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</si>
  <si>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</si>
  <si>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</si>
  <si>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</si>
  <si>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</si>
  <si>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</si>
  <si>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</si>
  <si>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</si>
  <si>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</si>
  <si>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</si>
  <si>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</si>
  <si>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</si>
  <si>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</si>
  <si>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</si>
  <si>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</si>
  <si>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</si>
  <si>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</si>
  <si>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</si>
  <si>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</si>
  <si>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</si>
  <si>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</si>
  <si>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</si>
  <si>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</si>
  <si>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</si>
  <si>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</si>
  <si>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</si>
  <si>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</si>
  <si>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</si>
  <si>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</si>
  <si>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</si>
  <si>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</si>
  <si>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</si>
  <si>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</si>
  <si>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</si>
  <si>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</si>
  <si>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</si>
  <si>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</si>
  <si>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</si>
  <si>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</si>
  <si>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</si>
  <si>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</si>
  <si>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</si>
  <si>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</si>
  <si>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</si>
  <si>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</si>
  <si>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</si>
  <si>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</si>
  <si>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</si>
  <si>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</si>
  <si>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</si>
  <si>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</si>
  <si>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</si>
  <si>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</si>
  <si>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</si>
  <si>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</si>
  <si>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</si>
  <si>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</si>
  <si>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</si>
  <si>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</si>
  <si>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</si>
  <si>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</si>
  <si>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</si>
  <si>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</si>
  <si>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</si>
  <si>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</si>
  <si>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</si>
  <si>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</si>
  <si>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</si>
  <si>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</si>
  <si>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</si>
  <si>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</si>
  <si>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</si>
  <si>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</si>
  <si>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</si>
  <si>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</si>
  <si>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</si>
  <si>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</si>
  <si>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</si>
  <si>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</si>
  <si>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</si>
  <si>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</si>
  <si>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</si>
  <si>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</si>
  <si>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</si>
  <si>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</si>
  <si>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</si>
  <si>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</si>
  <si>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</si>
  <si>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</si>
  <si>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</si>
  <si>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</si>
  <si>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</si>
  <si>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</si>
  <si>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</si>
  <si>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</si>
  <si>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</si>
  <si>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</si>
  <si>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</si>
  <si>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</si>
  <si>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</si>
  <si>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</si>
  <si>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</si>
  <si>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</si>
  <si>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</si>
  <si>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</si>
  <si>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</si>
  <si>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</si>
  <si>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</si>
  <si>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</si>
  <si>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</si>
  <si>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</si>
  <si>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</si>
  <si>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</si>
  <si>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</si>
  <si>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</si>
  <si>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</si>
  <si>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</si>
  <si>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</si>
  <si>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</si>
  <si>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</si>
  <si>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</si>
  <si>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</si>
  <si>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</si>
  <si>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</si>
  <si>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</si>
  <si>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</si>
  <si>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</si>
  <si>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</si>
  <si>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</si>
  <si>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</si>
  <si>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</si>
  <si>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</si>
  <si>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</si>
  <si>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</si>
  <si>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</si>
  <si>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</si>
  <si>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</si>
  <si>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</si>
  <si>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</si>
  <si>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</si>
  <si>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</si>
  <si>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</si>
  <si>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</si>
  <si>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</si>
  <si>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</si>
  <si>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</si>
  <si>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</si>
  <si>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</si>
  <si>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</si>
  <si>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</si>
  <si>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</si>
  <si>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</si>
  <si>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</si>
  <si>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</si>
  <si>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</si>
  <si>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</si>
  <si>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</si>
  <si>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</si>
  <si>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XSEDE/
FutureGrid</t>
  </si>
  <si>
    <t>EGI/
FutureGrid</t>
  </si>
  <si>
    <t>Future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</si>
</sst>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</cellXfs>
  <cellStyles count="8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74104"/>
        <c:axId val="624677128"/>
      </c:barChart>
      <c:catAx>
        <c:axId val="62467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4677128"/>
        <c:crosses val="autoZero"/>
        <c:auto val="1"/>
        <c:lblAlgn val="ctr"/>
        <c:lblOffset val="100"/>
        <c:noMultiLvlLbl val="0"/>
      </c:catAx>
      <c:valAx>
        <c:axId val="62467712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62467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23400"/>
        <c:axId val="624729128"/>
      </c:barChart>
      <c:catAx>
        <c:axId val="62472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729128"/>
        <c:crosses val="autoZero"/>
        <c:auto val="1"/>
        <c:lblAlgn val="ctr"/>
        <c:lblOffset val="100"/>
        <c:noMultiLvlLbl val="0"/>
      </c:catAx>
      <c:valAx>
        <c:axId val="624729128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62472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50168"/>
        <c:axId val="624755880"/>
      </c:barChart>
      <c:catAx>
        <c:axId val="62475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755880"/>
        <c:crosses val="autoZero"/>
        <c:auto val="1"/>
        <c:lblAlgn val="ctr"/>
        <c:lblOffset val="100"/>
        <c:noMultiLvlLbl val="0"/>
      </c:catAx>
      <c:valAx>
        <c:axId val="62475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75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089592"/>
        <c:axId val="600086536"/>
      </c:barChart>
      <c:catAx>
        <c:axId val="600089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600086536"/>
        <c:crosses val="autoZero"/>
        <c:auto val="1"/>
        <c:lblAlgn val="ctr"/>
        <c:lblOffset val="100"/>
        <c:noMultiLvlLbl val="0"/>
      </c:catAx>
      <c:valAx>
        <c:axId val="600086536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600089592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20744"/>
        <c:axId val="624823784"/>
      </c:barChart>
      <c:catAx>
        <c:axId val="624820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624823784"/>
        <c:crosses val="autoZero"/>
        <c:auto val="1"/>
        <c:lblAlgn val="ctr"/>
        <c:lblOffset val="100"/>
        <c:noMultiLvlLbl val="0"/>
      </c:catAx>
      <c:valAx>
        <c:axId val="62482378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24820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'!$O$15:$O$16</c:f>
              <c:strCache>
                <c:ptCount val="2"/>
                <c:pt idx="0">
                  <c:v>XSEDE/_x000d_FutureGrid</c:v>
                </c:pt>
                <c:pt idx="1">
                  <c:v>EGI/_x000d_FutureGrid</c:v>
                </c:pt>
              </c:strCache>
            </c:strRef>
          </c:cat>
          <c:val>
            <c:numRef>
              <c:f>'Interop '!$P$15:$P$16</c:f>
              <c:numCache>
                <c:formatCode>0.0</c:formatCode>
                <c:ptCount val="2"/>
                <c:pt idx="0" formatCode="0.00">
                  <c:v>15.75284842924271</c:v>
                </c:pt>
                <c:pt idx="1">
                  <c:v>20.55944666223809</c:v>
                </c:pt>
              </c:numCache>
            </c:numRef>
          </c:val>
        </c:ser>
        <c:ser>
          <c:idx val="0"/>
          <c:order val="1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'!$S$15:$T$15</c:f>
                <c:numCache>
                  <c:formatCode>General</c:formatCode>
                  <c:ptCount val="2"/>
                  <c:pt idx="0">
                    <c:v>1.329881595054672</c:v>
                  </c:pt>
                </c:numCache>
              </c:numRef>
            </c:plus>
            <c:minus>
              <c:numRef>
                <c:f>'Interop '!$S$15:$T$15</c:f>
                <c:numCache>
                  <c:formatCode>General</c:formatCode>
                  <c:ptCount val="2"/>
                  <c:pt idx="0">
                    <c:v>1.329881595054672</c:v>
                  </c:pt>
                </c:numCache>
              </c:numRef>
            </c:minus>
          </c:errBars>
          <c:val>
            <c:numRef>
              <c:f>'Interop '!$Q$15:$Q$16</c:f>
              <c:numCache>
                <c:formatCode>General</c:formatCode>
                <c:ptCount val="2"/>
                <c:pt idx="0" formatCode="0.00">
                  <c:v>7.596328310879517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'!$S$16:$T$16</c:f>
                <c:numCache>
                  <c:formatCode>General</c:formatCode>
                  <c:ptCount val="2"/>
                  <c:pt idx="1">
                    <c:v>6.338517354918173</c:v>
                  </c:pt>
                </c:numCache>
              </c:numRef>
            </c:plus>
            <c:minus>
              <c:numRef>
                <c:f>'Interop '!$S$16:$T$16</c:f>
                <c:numCache>
                  <c:formatCode>General</c:formatCode>
                  <c:ptCount val="2"/>
                  <c:pt idx="1">
                    <c:v>6.338517354918173</c:v>
                  </c:pt>
                </c:numCache>
              </c:numRef>
            </c:minus>
          </c:errBars>
          <c:val>
            <c:numRef>
              <c:f>'Interop '!$R$15:$R$16</c:f>
              <c:numCache>
                <c:formatCode>0.0</c:formatCode>
                <c:ptCount val="2"/>
                <c:pt idx="0" formatCode="0.00">
                  <c:v>0.0</c:v>
                </c:pt>
                <c:pt idx="1">
                  <c:v>74.94222290801475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86280"/>
        <c:axId val="624889320"/>
      </c:barChart>
      <c:catAx>
        <c:axId val="624886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624889320"/>
        <c:crosses val="autoZero"/>
        <c:auto val="1"/>
        <c:lblAlgn val="ctr"/>
        <c:lblOffset val="100"/>
        <c:noMultiLvlLbl val="0"/>
      </c:catAx>
      <c:valAx>
        <c:axId val="624889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62488628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33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177800</xdr:rowOff>
    </xdr:from>
    <xdr:to>
      <xdr:col>16</xdr:col>
      <xdr:colOff>552450</xdr:colOff>
      <xdr:row>66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2 (2)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4248.3777595267238</v>
          </cell>
        </row>
      </sheetData>
      <sheetData sheetId="2">
        <row r="67">
          <cell r="O67">
            <v>1254.3317010400001</v>
          </cell>
        </row>
        <row r="131">
          <cell r="O131">
            <v>4744.688989435047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41" t="s">
        <v>1</v>
      </c>
      <c r="B2" s="41"/>
      <c r="C2" s="42"/>
      <c r="D2" s="43" t="s">
        <v>5</v>
      </c>
      <c r="E2" s="44"/>
      <c r="F2" s="44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Q27" sqref="Q27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9" sqref="A9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7.83203125" bestFit="1" customWidth="1"/>
    <col min="4" max="4" width="8.33203125" bestFit="1" customWidth="1"/>
    <col min="5" max="5" width="6.832031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I7" s="24" t="s">
        <v>145</v>
      </c>
    </row>
    <row r="8" spans="1:9">
      <c r="A8" s="26">
        <f>AVERAGE(A4:A6)</f>
        <v>909.33333333333405</v>
      </c>
      <c r="B8" s="26">
        <f>AVERAGE(B4:B6)</f>
        <v>4133.333333333333</v>
      </c>
      <c r="C8" s="16">
        <f>AVERAGE(C4:C6)</f>
        <v>5736.0000000000027</v>
      </c>
      <c r="D8" s="16">
        <f>AVERAGE(D4:D6)</f>
        <v>712.33333333333303</v>
      </c>
      <c r="E8" s="26">
        <f>AVERAGE(E4:E6)</f>
        <v>7357.3333333333367</v>
      </c>
      <c r="F8" s="2" t="s">
        <v>131</v>
      </c>
    </row>
    <row r="9" spans="1:9" ht="16">
      <c r="A9" s="26">
        <f>STDEV(A4:A6)</f>
        <v>31.533051443420248</v>
      </c>
      <c r="B9" s="26">
        <f>STDEV(B4:B6)</f>
        <v>3383.1243449411259</v>
      </c>
      <c r="C9" s="16">
        <f>STDEV(C4:C6)</f>
        <v>6759.4317068818818</v>
      </c>
      <c r="D9" s="16">
        <f>STDEV(D4:D6)</f>
        <v>48.180217240412013</v>
      </c>
      <c r="E9" s="26">
        <f>STDEV(E4:E6)</f>
        <v>6739.2723890145198</v>
      </c>
      <c r="F9" s="2" t="s">
        <v>136</v>
      </c>
      <c r="I9" s="24" t="s">
        <v>146</v>
      </c>
    </row>
    <row r="10" spans="1:9" ht="16">
      <c r="I10" s="24" t="s">
        <v>147</v>
      </c>
    </row>
    <row r="11" spans="1:9" ht="16">
      <c r="I11" s="24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C38" sqref="C38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36" t="s">
        <v>133</v>
      </c>
      <c r="E4" s="18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37">
        <f>Diane!B10</f>
        <v>3167.4118819999999</v>
      </c>
      <c r="E5" s="20">
        <f>Condor!D8</f>
        <v>712.33333333333303</v>
      </c>
    </row>
    <row r="6" spans="1:7">
      <c r="A6" s="10" t="s">
        <v>132</v>
      </c>
      <c r="B6" s="28">
        <v>0</v>
      </c>
      <c r="C6" s="10">
        <v>0</v>
      </c>
      <c r="D6" s="38">
        <f>Diane!C10</f>
        <v>4707.850641</v>
      </c>
      <c r="E6" s="31">
        <f>Condor!C8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9">
        <f>Diane!D10</f>
        <v>809.39913009999998</v>
      </c>
      <c r="E7" s="21">
        <f>Condor!A8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39">
        <f>Diane!F10-Diane!E10</f>
        <v>8684.6616528400009</v>
      </c>
      <c r="E8" s="21">
        <f>Condor!E8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39">
        <f>Diane!H11</f>
        <v>1384.7232681954761</v>
      </c>
      <c r="E9" s="21">
        <f>Condor!B9</f>
        <v>3383.1243449411259</v>
      </c>
    </row>
    <row r="10" spans="1:7">
      <c r="B10" s="21"/>
      <c r="C10" s="23"/>
      <c r="D10" s="39"/>
      <c r="E10" s="21"/>
    </row>
    <row r="11" spans="1:7" ht="16" thickBot="1">
      <c r="A11" s="27" t="s">
        <v>151</v>
      </c>
      <c r="B11" s="29"/>
      <c r="C11" s="27"/>
      <c r="D11" s="35"/>
      <c r="E11" s="29"/>
    </row>
    <row r="12" spans="1:7" ht="16" thickTop="1">
      <c r="A12" t="s">
        <v>191</v>
      </c>
      <c r="B12" s="30">
        <f t="shared" ref="B12:E13" si="0">B5/60</f>
        <v>1.2861972593</v>
      </c>
      <c r="C12" s="15">
        <f t="shared" si="0"/>
        <v>1.6848504899666665</v>
      </c>
      <c r="D12" s="34">
        <f t="shared" si="0"/>
        <v>52.790198033333333</v>
      </c>
      <c r="E12" s="30">
        <f t="shared" si="0"/>
        <v>11.872222222222216</v>
      </c>
    </row>
    <row r="13" spans="1:7">
      <c r="A13" s="10" t="s">
        <v>132</v>
      </c>
      <c r="B13" s="30">
        <f t="shared" si="0"/>
        <v>0</v>
      </c>
      <c r="C13" s="15">
        <f t="shared" si="0"/>
        <v>0</v>
      </c>
      <c r="D13" s="40">
        <f t="shared" si="0"/>
        <v>78.46417735</v>
      </c>
      <c r="E13" s="32">
        <f t="shared" si="0"/>
        <v>95.600000000000051</v>
      </c>
    </row>
    <row r="14" spans="1:7">
      <c r="A14" t="s">
        <v>190</v>
      </c>
      <c r="B14" s="30">
        <f>B17-B16-B12-B13</f>
        <v>4.0070597973667077</v>
      </c>
      <c r="C14" s="15">
        <f>C17-C16-C12-C13</f>
        <v>8.7646148900333287</v>
      </c>
      <c r="D14" s="34">
        <f>D17-D16-D12-D13</f>
        <v>-4.333315928306547E-9</v>
      </c>
      <c r="E14" s="30">
        <f>E17-E16-E12-E13</f>
        <v>-5.5555555555599767E-3</v>
      </c>
    </row>
    <row r="15" spans="1:7">
      <c r="A15" t="s">
        <v>140</v>
      </c>
      <c r="B15" s="30">
        <f>B12+B14</f>
        <v>5.2932570566667074</v>
      </c>
      <c r="C15" s="30">
        <f>C12+C14</f>
        <v>10.449465379999996</v>
      </c>
      <c r="D15" s="34">
        <f>D12+D14</f>
        <v>52.790198029000017</v>
      </c>
      <c r="E15" s="30">
        <f>E12+E14</f>
        <v>11.866666666666656</v>
      </c>
    </row>
    <row r="16" spans="1:7">
      <c r="A16" t="s">
        <v>128</v>
      </c>
      <c r="B16" s="30">
        <f>B7/60</f>
        <v>31.607812499999969</v>
      </c>
      <c r="C16" s="15">
        <f>C7/60</f>
        <v>17.814843750000005</v>
      </c>
      <c r="D16" s="34">
        <f>D7/60</f>
        <v>13.489985501666666</v>
      </c>
      <c r="E16" s="30">
        <f>E7/60</f>
        <v>15.155555555555567</v>
      </c>
    </row>
    <row r="17" spans="1:5">
      <c r="A17" t="s">
        <v>130</v>
      </c>
      <c r="B17" s="30">
        <f t="shared" ref="B17:E18" si="1">B8/60</f>
        <v>36.901069556666677</v>
      </c>
      <c r="C17" s="15">
        <f t="shared" si="1"/>
        <v>28.264309130000001</v>
      </c>
      <c r="D17" s="34">
        <f t="shared" si="1"/>
        <v>144.74436088066668</v>
      </c>
      <c r="E17" s="30">
        <f t="shared" si="1"/>
        <v>122.62222222222228</v>
      </c>
    </row>
    <row r="18" spans="1:5">
      <c r="A18" t="s">
        <v>138</v>
      </c>
      <c r="B18" s="30">
        <f t="shared" si="1"/>
        <v>1.1073060889029485</v>
      </c>
      <c r="C18" s="33">
        <f t="shared" si="1"/>
        <v>4.4594062210782148</v>
      </c>
      <c r="D18" s="34">
        <f t="shared" si="1"/>
        <v>23.078721136591266</v>
      </c>
      <c r="E18" s="30">
        <f t="shared" si="1"/>
        <v>56.385405749018766</v>
      </c>
    </row>
    <row r="19" spans="1:5">
      <c r="A19" t="s">
        <v>194</v>
      </c>
      <c r="B19" s="34">
        <f>B15+B16</f>
        <v>36.901069556666677</v>
      </c>
      <c r="C19" s="34">
        <f t="shared" ref="C19:E19" si="2">C15+C16</f>
        <v>28.264309130000001</v>
      </c>
      <c r="D19" s="34">
        <f t="shared" si="2"/>
        <v>66.280183530666676</v>
      </c>
      <c r="E19" s="34">
        <f t="shared" si="2"/>
        <v>27.022222222222226</v>
      </c>
    </row>
    <row r="20" spans="1:5" ht="16" thickBot="1">
      <c r="A20" s="27"/>
      <c r="B20" s="35"/>
      <c r="C20" s="29"/>
      <c r="D20" s="27"/>
      <c r="E20" s="29"/>
    </row>
    <row r="21" spans="1:5" ht="16" thickTop="1">
      <c r="A21" t="s">
        <v>192</v>
      </c>
      <c r="B21" s="3">
        <f>B8/$C$8</f>
        <v>1.3055712554990258</v>
      </c>
      <c r="C21" s="28">
        <f>C8/$C$8</f>
        <v>1</v>
      </c>
      <c r="D21" s="10">
        <f>D8/$C$8</f>
        <v>5.1211002616382251</v>
      </c>
      <c r="E21" s="28">
        <f>E8/$C$8</f>
        <v>4.3384121528755113</v>
      </c>
    </row>
    <row r="22" spans="1:5">
      <c r="A22" t="s">
        <v>193</v>
      </c>
      <c r="B22" s="3">
        <f>B7/$D$7</f>
        <v>2.3430575589643796</v>
      </c>
      <c r="C22" s="28">
        <f>C7/$D$7</f>
        <v>1.3205976943265809</v>
      </c>
      <c r="D22" s="10">
        <f>D7/$D$7</f>
        <v>1</v>
      </c>
      <c r="E22" s="28">
        <f>E7/$D$7</f>
        <v>1.1234671492925714</v>
      </c>
    </row>
    <row r="23" spans="1:5">
      <c r="A23" t="s">
        <v>195</v>
      </c>
      <c r="B23" s="28">
        <f>B19/$C$19</f>
        <v>1.3055712554990258</v>
      </c>
      <c r="C23" s="28">
        <f>C19/$C$19</f>
        <v>1</v>
      </c>
      <c r="D23" s="28">
        <f t="shared" ref="D23:E23" si="3">D19/$C$19</f>
        <v>2.3450133957216126</v>
      </c>
      <c r="E23" s="28">
        <f t="shared" si="3"/>
        <v>0.95605458098887641</v>
      </c>
    </row>
    <row r="25" spans="1:5">
      <c r="D25">
        <f>D19/B19</f>
        <v>1.7961588736305956</v>
      </c>
    </row>
    <row r="37" spans="2:7">
      <c r="B37">
        <f>36/34</f>
        <v>1.0588235294117647</v>
      </c>
      <c r="C37">
        <f>28/34</f>
        <v>0.82352941176470584</v>
      </c>
      <c r="G37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P9" sqref="P9:R9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8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199</v>
      </c>
      <c r="R1" s="2" t="s">
        <v>130</v>
      </c>
    </row>
    <row r="2" spans="1:18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4248.3777595267238</v>
      </c>
      <c r="Q2">
        <f>[1]run1!$O$72</f>
        <v>1212.8018984285716</v>
      </c>
      <c r="R2">
        <f>SUM(P2:Q2)</f>
        <v>5461.1796579552956</v>
      </c>
    </row>
    <row r="3" spans="1:18">
      <c r="A3">
        <v>2</v>
      </c>
      <c r="O3">
        <v>2</v>
      </c>
      <c r="P3">
        <f>[1]run2!$O$131</f>
        <v>4744.688989435047</v>
      </c>
      <c r="Q3">
        <f>[1]run2!$O$67</f>
        <v>1254.3317010400001</v>
      </c>
      <c r="R3">
        <f>SUM(P3:Q3)</f>
        <v>5999.0206904750466</v>
      </c>
    </row>
    <row r="4" spans="1:18">
      <c r="A4">
        <v>3</v>
      </c>
      <c r="O4">
        <v>3</v>
      </c>
    </row>
    <row r="5" spans="1:18">
      <c r="A5">
        <v>4</v>
      </c>
      <c r="O5">
        <v>4</v>
      </c>
    </row>
    <row r="6" spans="1:18">
      <c r="A6">
        <v>5</v>
      </c>
      <c r="O6">
        <v>5</v>
      </c>
    </row>
    <row r="8" spans="1:18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50" t="s">
        <v>131</v>
      </c>
      <c r="P8">
        <f>AVERAGE(P2:P7)</f>
        <v>4496.533374480885</v>
      </c>
      <c r="Q8">
        <f>AVERAGE(Q2:Q7)</f>
        <v>1233.5667997342857</v>
      </c>
      <c r="R8">
        <f>SUM(P8:Q8)</f>
        <v>5730.1001742151711</v>
      </c>
    </row>
    <row r="9" spans="1:18">
      <c r="O9" t="s">
        <v>138</v>
      </c>
      <c r="P9">
        <f>STDEV(P2:P6)</f>
        <v>350.94503624721096</v>
      </c>
      <c r="Q9">
        <f t="shared" ref="Q9:R9" si="1">STDEV(Q2:Q6)</f>
        <v>29.366005047879899</v>
      </c>
      <c r="R9">
        <f t="shared" si="1"/>
        <v>380.31104129509038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C1" workbookViewId="0">
      <selection activeCell="Q15" sqref="Q15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1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1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1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1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1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1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1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1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1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1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1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1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1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t="s">
        <v>133</v>
      </c>
      <c r="S14" t="s">
        <v>138</v>
      </c>
    </row>
    <row r="15" spans="1:21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9" t="s">
        <v>197</v>
      </c>
      <c r="P15" s="47">
        <f>Q8/60</f>
        <v>15.752848429242707</v>
      </c>
      <c r="Q15" s="47">
        <f>Q9/60-P15</f>
        <v>7.5963283108795174</v>
      </c>
      <c r="R15" s="48">
        <v>0</v>
      </c>
      <c r="S15" s="48">
        <f>T9/60</f>
        <v>1.3298815950546723</v>
      </c>
    </row>
    <row r="16" spans="1:21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9" t="s">
        <v>198</v>
      </c>
      <c r="P16" s="15">
        <f>'Interop EGI-FG'!Q8/60</f>
        <v>20.559446662238095</v>
      </c>
      <c r="Q16">
        <v>0</v>
      </c>
      <c r="R16" s="46">
        <f>'Interop EGI-FG'!P8/60</f>
        <v>74.942222908014756</v>
      </c>
      <c r="S16" s="48"/>
      <c r="T16">
        <f>'Interop EGI-FG'!R9/60</f>
        <v>6.3385173549181726</v>
      </c>
    </row>
    <row r="17" spans="1:16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P17">
        <f>P16/P15*100</f>
        <v>130.51256574063575</v>
      </c>
    </row>
    <row r="18" spans="1:16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</row>
    <row r="19" spans="1:16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16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16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16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16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16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16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16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16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16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16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16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16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16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BFAST</vt:lpstr>
      <vt:lpstr>BigJob</vt:lpstr>
      <vt:lpstr>Diane</vt:lpstr>
      <vt:lpstr>Condor</vt:lpstr>
      <vt:lpstr>Total</vt:lpstr>
      <vt:lpstr>Raw (BJ)</vt:lpstr>
      <vt:lpstr>Interop EGI-FG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2012-01-22T22:17:24Z</dcterms:modified>
</cp:coreProperties>
</file>