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14780" yWindow="0" windowWidth="47000" windowHeight="28240" tabRatio="500" activeTab="8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EGI-FG" sheetId="15" r:id="rId7"/>
    <sheet name="Interop OSG-XSEDE" sheetId="16" r:id="rId8"/>
    <sheet name="Interop " sheetId="14" r:id="rId9"/>
  </sheets>
  <externalReferences>
    <externalReference r:id="rId10"/>
  </externalReferences>
  <definedNames>
    <definedName name="data_interop" localSheetId="8">'Interop '!$A$1:$J$32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11"/>
    <pivotCache cacheId="1" r:id="rId12"/>
    <pivotCache cacheId="2" r:id="rId13"/>
    <pivotCache cacheId="3" r:id="rId14"/>
    <pivotCache cacheId="4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4" l="1"/>
  <c r="V15" i="14"/>
  <c r="S17" i="14"/>
  <c r="B12" i="16"/>
  <c r="C12" i="16"/>
  <c r="D12" i="16"/>
  <c r="E12" i="16"/>
  <c r="F12" i="16"/>
  <c r="A12" i="16"/>
  <c r="B11" i="16"/>
  <c r="C11" i="16"/>
  <c r="D11" i="16"/>
  <c r="E11" i="16"/>
  <c r="F11" i="16"/>
  <c r="A11" i="16"/>
  <c r="F7" i="16"/>
  <c r="F6" i="16"/>
  <c r="F5" i="16"/>
  <c r="F7" i="11"/>
  <c r="F8" i="11"/>
  <c r="U16" i="14"/>
  <c r="Q6" i="15"/>
  <c r="P6" i="15"/>
  <c r="Q5" i="15"/>
  <c r="P5" i="15"/>
  <c r="Q4" i="15"/>
  <c r="P4" i="15"/>
  <c r="Q3" i="15"/>
  <c r="P3" i="15"/>
  <c r="Q2" i="15"/>
  <c r="P2" i="15"/>
  <c r="P8" i="15"/>
  <c r="Q8" i="15"/>
  <c r="P9" i="15"/>
  <c r="Q9" i="15"/>
  <c r="C37" i="12"/>
  <c r="B37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D25" i="12"/>
  <c r="B23" i="12"/>
  <c r="D23" i="12"/>
  <c r="D4" i="11"/>
  <c r="D5" i="11"/>
  <c r="D6" i="11"/>
  <c r="D9" i="11"/>
  <c r="E5" i="12"/>
  <c r="E12" i="12"/>
  <c r="E4" i="11"/>
  <c r="E5" i="11"/>
  <c r="E6" i="11"/>
  <c r="E9" i="11"/>
  <c r="E8" i="12"/>
  <c r="E17" i="12"/>
  <c r="A4" i="11"/>
  <c r="A5" i="11"/>
  <c r="A6" i="11"/>
  <c r="A9" i="11"/>
  <c r="E7" i="12"/>
  <c r="E16" i="12"/>
  <c r="C4" i="11"/>
  <c r="C5" i="11"/>
  <c r="C6" i="11"/>
  <c r="C9" i="11"/>
  <c r="E6" i="12"/>
  <c r="E13" i="12"/>
  <c r="E14" i="12"/>
  <c r="E15" i="12"/>
  <c r="E19" i="12"/>
  <c r="E23" i="12"/>
  <c r="C23" i="12"/>
  <c r="C19" i="12"/>
  <c r="D19" i="12"/>
  <c r="B19" i="12"/>
  <c r="D7" i="12"/>
  <c r="E22" i="12"/>
  <c r="B7" i="12"/>
  <c r="B22" i="12"/>
  <c r="C7" i="12"/>
  <c r="C22" i="12"/>
  <c r="D22" i="12"/>
  <c r="B8" i="12"/>
  <c r="C8" i="12"/>
  <c r="B21" i="12"/>
  <c r="D8" i="12"/>
  <c r="D21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B4" i="11"/>
  <c r="B5" i="11"/>
  <c r="B6" i="11"/>
  <c r="B10" i="11"/>
  <c r="E9" i="12"/>
  <c r="E18" i="12"/>
  <c r="C13" i="12"/>
  <c r="B13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<sst xmlns="http://schemas.openxmlformats.org/spreadsheetml/2006/main" count="773" uniqueCount="207">
  <si>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</si>
  <si>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</si>
  <si>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</si>
  <si>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</si>
  <si>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</si>
  <si>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</si>
  <si>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</si>
  <si>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</si>
  <si>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</si>
  <si>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</si>
  <si>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</si>
  <si>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</si>
  <si>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</si>
  <si>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</si>
  <si>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</si>
  <si>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</si>
  <si>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</si>
  <si>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</si>
  <si>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</si>
  <si>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</si>
  <si>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</si>
  <si>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</si>
  <si>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</si>
  <si>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</si>
  <si>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</si>
  <si>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</si>
  <si>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</si>
  <si>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</si>
  <si>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</si>
  <si>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</si>
  <si>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</si>
  <si>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</si>
  <si>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</si>
  <si>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</si>
  <si>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</si>
  <si>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</si>
  <si>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</si>
  <si>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</si>
  <si>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</si>
  <si>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</si>
  <si>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</si>
  <si>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</si>
  <si>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</si>
  <si>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</si>
  <si>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</si>
  <si>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</si>
  <si>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</si>
  <si>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</si>
  <si>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</si>
  <si>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</si>
  <si>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</si>
  <si>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</si>
  <si>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</si>
  <si>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</si>
  <si>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</si>
  <si>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</si>
  <si>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</si>
  <si>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</si>
  <si>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</si>
  <si>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</si>
  <si>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</si>
  <si>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</si>
  <si>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</si>
  <si>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</si>
  <si>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</si>
  <si>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</si>
  <si>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</si>
  <si>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</si>
  <si>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</si>
  <si>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</si>
  <si>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</si>
  <si>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</si>
  <si>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</si>
  <si>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</si>
  <si>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</si>
  <si>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</si>
  <si>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</si>
  <si>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</si>
  <si>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</si>
  <si>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</si>
  <si>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</si>
  <si>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</si>
  <si>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</si>
  <si>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</si>
  <si>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</si>
  <si>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</si>
  <si>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</si>
  <si>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</si>
  <si>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</si>
  <si>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</si>
  <si>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</si>
  <si>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</si>
  <si>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</si>
  <si>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</si>
  <si>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</si>
  <si>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</si>
  <si>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</si>
  <si>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</si>
  <si>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</si>
  <si>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</si>
  <si>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</si>
  <si>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</si>
  <si>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</si>
  <si>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</si>
  <si>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</si>
  <si>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</si>
  <si>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</si>
  <si>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</si>
  <si>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</si>
  <si>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</si>
  <si>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</si>
  <si>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</si>
  <si>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</si>
  <si>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</si>
  <si>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</si>
  <si>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</si>
  <si>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</si>
  <si>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</si>
  <si>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</si>
  <si>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</si>
  <si>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</si>
  <si>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</si>
  <si>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</si>
  <si>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</si>
  <si>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</si>
  <si>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</si>
  <si>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</si>
  <si>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</si>
  <si>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</si>
  <si>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</si>
  <si>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</si>
  <si>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</si>
  <si>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</si>
  <si>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</si>
  <si>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</si>
  <si>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</si>
  <si>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</si>
  <si>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</si>
  <si>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</si>
  <si>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</si>
  <si>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</si>
  <si>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</si>
  <si>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</si>
  <si>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</si>
  <si>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</si>
  <si>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</si>
  <si>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</si>
  <si>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</si>
  <si>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</si>
  <si>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</si>
  <si>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</si>
  <si>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</si>
  <si>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</si>
  <si>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</si>
  <si>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</si>
  <si>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</si>
  <si>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</si>
  <si>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</si>
  <si>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</si>
  <si>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</si>
  <si>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</si>
  <si>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</si>
  <si>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</si>
  <si>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</si>
  <si>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</si>
  <si>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</si>
  <si>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</si>
  <si>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</si>
  <si>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</si>
  <si>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</si>
  <si>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</si>
  <si>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</si>
  <si>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</si>
  <si>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</si>
  <si>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</si>
  <si>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</si>
  <si>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</si>
  <si>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</si>
  <si>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</si>
  <si>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</si>
  <si>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</si>
  <si>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</si>
  <si>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</si>
  <si>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</si>
  <si>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</si>
  <si>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</si>
  <si>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</si>
  <si>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</si>
  <si>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</si>
  <si>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</si>
  <si>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</si>
  <si>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</si>
  <si>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</si>
  <si>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</si>
  <si>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</si>
  <si>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</si>
  <si>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</si>
  <si>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</si>
  <si>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</si>
  <si>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</si>
  <si>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</si>
  <si>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</si>
  <si>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</si>
  <si>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</si>
  <si>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</si>
  <si>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FutureGrid/
XSEDE:Kraken</t>
  </si>
  <si>
    <t>OSG/
XSEDE:QB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</si>
</sst>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16728"/>
        <c:axId val="861619704"/>
      </c:barChart>
      <c:catAx>
        <c:axId val="8616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61619704"/>
        <c:crosses val="autoZero"/>
        <c:auto val="1"/>
        <c:lblAlgn val="ctr"/>
        <c:lblOffset val="100"/>
        <c:noMultiLvlLbl val="0"/>
      </c:catAx>
      <c:valAx>
        <c:axId val="86161970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86161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62584"/>
        <c:axId val="861668312"/>
      </c:barChart>
      <c:catAx>
        <c:axId val="8616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668312"/>
        <c:crosses val="autoZero"/>
        <c:auto val="1"/>
        <c:lblAlgn val="ctr"/>
        <c:lblOffset val="100"/>
        <c:noMultiLvlLbl val="0"/>
      </c:catAx>
      <c:valAx>
        <c:axId val="861668312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8616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28504"/>
        <c:axId val="861734216"/>
      </c:barChart>
      <c:catAx>
        <c:axId val="86172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34216"/>
        <c:crosses val="autoZero"/>
        <c:auto val="1"/>
        <c:lblAlgn val="ctr"/>
        <c:lblOffset val="100"/>
        <c:noMultiLvlLbl val="0"/>
      </c:catAx>
      <c:valAx>
        <c:axId val="86173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2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05960"/>
        <c:axId val="861809000"/>
      </c:barChart>
      <c:catAx>
        <c:axId val="861805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861809000"/>
        <c:crosses val="autoZero"/>
        <c:auto val="1"/>
        <c:lblAlgn val="ctr"/>
        <c:lblOffset val="100"/>
        <c:noMultiLvlLbl val="0"/>
      </c:catAx>
      <c:valAx>
        <c:axId val="861809000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86180596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43688"/>
        <c:axId val="861846728"/>
      </c:barChart>
      <c:catAx>
        <c:axId val="861843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61846728"/>
        <c:crosses val="autoZero"/>
        <c:auto val="1"/>
        <c:lblAlgn val="ctr"/>
        <c:lblOffset val="100"/>
        <c:noMultiLvlLbl val="0"/>
      </c:catAx>
      <c:valAx>
        <c:axId val="86184672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861843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FutureGrid/_x000d_XSEDE:Kraken</c:v>
                </c:pt>
                <c:pt idx="1">
                  <c:v>EGI/_x000d_FutureGrid</c:v>
                </c:pt>
                <c:pt idx="2">
                  <c:v>OSG/_x000d_XSEDE:QB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40.61111111111111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5.291502622129181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5.291502622129181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FutureGrid/_x000d_XSEDE:Kraken</c:v>
                </c:pt>
                <c:pt idx="1">
                  <c:v>EGI/_x000d_FutureGrid</c:v>
                </c:pt>
                <c:pt idx="2">
                  <c:v>OSG/_x000d_XSEDE:QB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50.3888888888889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FutureGrid/_x000d_XSEDE:Kraken</c:v>
                </c:pt>
                <c:pt idx="1">
                  <c:v>EGI/_x000d_FutureGrid</c:v>
                </c:pt>
                <c:pt idx="2">
                  <c:v>OSG/_x000d_XSEDE:QB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356040"/>
        <c:axId val="861352968"/>
      </c:barChart>
      <c:catAx>
        <c:axId val="86135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861352968"/>
        <c:crosses val="autoZero"/>
        <c:auto val="1"/>
        <c:lblAlgn val="ctr"/>
        <c:lblOffset val="100"/>
        <c:noMultiLvlLbl val="0"/>
      </c:catAx>
      <c:valAx>
        <c:axId val="86135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86135604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 refreshError="1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6" t="s">
        <v>1</v>
      </c>
      <c r="B2" s="46"/>
      <c r="C2" s="47"/>
      <c r="D2" s="48" t="s">
        <v>5</v>
      </c>
      <c r="E2" s="49"/>
      <c r="F2" s="49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Q27" sqref="Q27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50">
        <v>2830</v>
      </c>
      <c r="C7">
        <v>872</v>
      </c>
      <c r="D7" s="50">
        <v>2711</v>
      </c>
      <c r="E7" s="50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50">
        <v>1978</v>
      </c>
      <c r="C8">
        <v>190</v>
      </c>
      <c r="D8" s="50">
        <v>1994</v>
      </c>
      <c r="E8" s="50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50">
        <v>4697</v>
      </c>
      <c r="C18" s="50">
        <v>2830</v>
      </c>
      <c r="D18" s="50">
        <v>2711</v>
      </c>
      <c r="E18">
        <v>872</v>
      </c>
    </row>
    <row r="19" spans="1:5">
      <c r="A19">
        <v>826</v>
      </c>
      <c r="B19" s="50">
        <v>3129</v>
      </c>
      <c r="C19" s="50">
        <v>1978</v>
      </c>
      <c r="D19" s="50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36" sqref="R3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6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7">
        <f>Diane!B10</f>
        <v>3167.4118819999999</v>
      </c>
      <c r="E5" s="20">
        <f>Condor!D9</f>
        <v>712.33333333333303</v>
      </c>
    </row>
    <row r="6" spans="1:7">
      <c r="A6" s="10" t="s">
        <v>132</v>
      </c>
      <c r="B6" s="28">
        <v>0</v>
      </c>
      <c r="C6" s="10">
        <v>0</v>
      </c>
      <c r="D6" s="38">
        <f>Diane!C10</f>
        <v>4707.850641</v>
      </c>
      <c r="E6" s="31">
        <f>Condor!C9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9">
        <f>Diane!D10</f>
        <v>809.39913009999998</v>
      </c>
      <c r="E7" s="21">
        <f>Condor!A9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39">
        <f>Diane!F10-Diane!E10</f>
        <v>8684.6616528400009</v>
      </c>
      <c r="E8" s="21">
        <f>Condor!E9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39">
        <f>Diane!H11</f>
        <v>1384.7232681954761</v>
      </c>
      <c r="E9" s="21">
        <f>Condor!B10</f>
        <v>3383.1243449411259</v>
      </c>
    </row>
    <row r="10" spans="1:7">
      <c r="B10" s="21"/>
      <c r="C10" s="23"/>
      <c r="D10" s="39"/>
      <c r="E10" s="21"/>
    </row>
    <row r="11" spans="1:7" ht="16" thickBot="1">
      <c r="A11" s="27" t="s">
        <v>151</v>
      </c>
      <c r="B11" s="29"/>
      <c r="C11" s="27"/>
      <c r="D11" s="35"/>
      <c r="E11" s="29"/>
    </row>
    <row r="12" spans="1:7" ht="16" thickTop="1">
      <c r="A12" t="s">
        <v>191</v>
      </c>
      <c r="B12" s="30">
        <f t="shared" ref="B12:E13" si="0">B5/60</f>
        <v>1.2861972593</v>
      </c>
      <c r="C12" s="15">
        <f t="shared" si="0"/>
        <v>1.6848504899666665</v>
      </c>
      <c r="D12" s="34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0">
        <f t="shared" si="0"/>
        <v>78.46417735</v>
      </c>
      <c r="E13" s="32">
        <f t="shared" si="0"/>
        <v>95.600000000000051</v>
      </c>
    </row>
    <row r="14" spans="1:7">
      <c r="A14" t="s">
        <v>190</v>
      </c>
      <c r="B14" s="30">
        <f>B17-B16-B12-B13</f>
        <v>4.0070597973667077</v>
      </c>
      <c r="C14" s="15">
        <f>C17-C16-C12-C13</f>
        <v>8.7646148900333287</v>
      </c>
      <c r="D14" s="34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4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4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4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3">
        <f t="shared" si="1"/>
        <v>4.4594062210782148</v>
      </c>
      <c r="D18" s="34">
        <f t="shared" si="1"/>
        <v>23.078721136591266</v>
      </c>
      <c r="E18" s="30">
        <f t="shared" si="1"/>
        <v>56.385405749018766</v>
      </c>
    </row>
    <row r="19" spans="1:5">
      <c r="A19" t="s">
        <v>194</v>
      </c>
      <c r="B19" s="34">
        <f>B15+B16</f>
        <v>36.901069556666677</v>
      </c>
      <c r="C19" s="34">
        <f t="shared" ref="C19:E19" si="2">C15+C16</f>
        <v>28.264309130000001</v>
      </c>
      <c r="D19" s="34">
        <f t="shared" si="2"/>
        <v>66.280183530666676</v>
      </c>
      <c r="E19" s="34">
        <f t="shared" si="2"/>
        <v>27.022222222222226</v>
      </c>
    </row>
    <row r="20" spans="1:5" ht="16" thickBot="1">
      <c r="A20" s="27"/>
      <c r="B20" s="35"/>
      <c r="C20" s="29"/>
      <c r="D20" s="27"/>
      <c r="E20" s="29"/>
    </row>
    <row r="21" spans="1:5" ht="16" thickTop="1">
      <c r="A21" t="s">
        <v>192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193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195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2:7">
      <c r="B37">
        <f>36/34</f>
        <v>1.0588235294117647</v>
      </c>
      <c r="C37">
        <f>28/34</f>
        <v>0.82352941176470584</v>
      </c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5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51" t="s">
        <v>202</v>
      </c>
      <c r="B3" s="51"/>
      <c r="C3" s="51"/>
      <c r="D3" s="51"/>
      <c r="E3" s="51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50">
        <v>4202</v>
      </c>
      <c r="C5" s="50">
        <v>2475</v>
      </c>
      <c r="D5" s="50">
        <v>2991</v>
      </c>
      <c r="E5">
        <v>463</v>
      </c>
      <c r="F5">
        <f>(60+37)*60</f>
        <v>5820</v>
      </c>
    </row>
    <row r="6" spans="1:7">
      <c r="A6">
        <v>854</v>
      </c>
      <c r="B6" s="50">
        <v>1582</v>
      </c>
      <c r="C6" s="50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50">
        <v>1526</v>
      </c>
      <c r="C7" s="50">
        <v>1203</v>
      </c>
      <c r="D7">
        <v>383</v>
      </c>
      <c r="E7">
        <v>273</v>
      </c>
      <c r="F7">
        <f>87*60</f>
        <v>5220</v>
      </c>
    </row>
    <row r="11" spans="1:7">
      <c r="A11" s="16">
        <f>AVERAGE(A5:A9)</f>
        <v>827.33333333333337</v>
      </c>
      <c r="B11" s="16">
        <f t="shared" ref="B11:F11" si="0">AVERAGE(B5:B9)</f>
        <v>2436.6666666666665</v>
      </c>
      <c r="C11" s="16">
        <f t="shared" si="0"/>
        <v>1632</v>
      </c>
      <c r="D11" s="16">
        <f t="shared" si="0"/>
        <v>1253</v>
      </c>
      <c r="E11" s="16">
        <f t="shared" si="0"/>
        <v>335</v>
      </c>
      <c r="F11" s="16">
        <f t="shared" si="0"/>
        <v>5460</v>
      </c>
      <c r="G11" t="s">
        <v>131</v>
      </c>
    </row>
    <row r="12" spans="1:7">
      <c r="A12" s="16">
        <f>STDEV(A5:A9)</f>
        <v>69.92376801441219</v>
      </c>
      <c r="B12" s="16">
        <f t="shared" ref="B12:F12" si="1">STDEV(B5:B9)</f>
        <v>1529.0798976290723</v>
      </c>
      <c r="C12" s="16">
        <f t="shared" si="1"/>
        <v>730.09793863563266</v>
      </c>
      <c r="D12" s="16">
        <f t="shared" si="1"/>
        <v>1505.1524839696476</v>
      </c>
      <c r="E12" s="16">
        <f t="shared" si="1"/>
        <v>110.8692924122816</v>
      </c>
      <c r="F12" s="16">
        <f t="shared" si="1"/>
        <v>317.49015732775086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J2" workbookViewId="0">
      <selection activeCell="U53" sqref="U53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53" t="s">
        <v>153</v>
      </c>
      <c r="Q14" s="53" t="s">
        <v>152</v>
      </c>
      <c r="R14" s="2" t="s">
        <v>133</v>
      </c>
      <c r="S14" s="2" t="s">
        <v>134</v>
      </c>
      <c r="T14" s="51" t="s">
        <v>138</v>
      </c>
      <c r="U14" s="51"/>
      <c r="V14" s="51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4" t="s">
        <v>205</v>
      </c>
      <c r="P15" s="42">
        <f>Q8/60</f>
        <v>15.752848429242707</v>
      </c>
      <c r="Q15" s="42">
        <f>Q9/60-P15</f>
        <v>7.5963283108795174</v>
      </c>
      <c r="R15" s="43">
        <v>0</v>
      </c>
      <c r="S15">
        <v>0</v>
      </c>
      <c r="T15" s="43">
        <f>T9/60</f>
        <v>1.3298815950546723</v>
      </c>
      <c r="V15" s="16">
        <f>'Interop OSG-XSEDE'!F12/60</f>
        <v>5.2915026221291814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4" t="s">
        <v>197</v>
      </c>
      <c r="P16" s="15">
        <f>'Interop EGI-FG'!Q8/60</f>
        <v>23.006412674797964</v>
      </c>
      <c r="Q16">
        <v>0</v>
      </c>
      <c r="R16" s="41">
        <f>'Interop EGI-FG'!P8/60</f>
        <v>72.864798220887479</v>
      </c>
      <c r="S16">
        <v>0</v>
      </c>
      <c r="T16" s="43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52" t="s">
        <v>206</v>
      </c>
      <c r="P17">
        <v>0</v>
      </c>
      <c r="Q17" s="16">
        <f>'Interop OSG-XSEDE'!F11/60-S17</f>
        <v>50.388888888888893</v>
      </c>
      <c r="R17">
        <v>0</v>
      </c>
      <c r="S17" s="16">
        <f>'Interop OSG-XSEDE'!B11/60</f>
        <v>40.611111111111107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BFAST</vt:lpstr>
      <vt:lpstr>BigJob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2012-01-23T18:43:19Z</dcterms:modified>
</cp:coreProperties>
</file>