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5000" windowHeight="22540" tabRatio="500" activeTab="7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M17" i="12"/>
  <c r="L17"/>
  <c r="G59"/>
  <c r="H59"/>
  <c r="G60"/>
  <c r="H60"/>
  <c r="G61"/>
  <c r="H61"/>
  <c r="G62"/>
  <c r="H62"/>
  <c r="G63"/>
  <c r="H63"/>
  <c r="G64"/>
  <c r="H64"/>
  <c r="G65"/>
  <c r="H65"/>
  <c r="G66"/>
  <c r="H66"/>
  <c r="D59"/>
  <c r="E59"/>
  <c r="D60"/>
  <c r="E60"/>
  <c r="D61"/>
  <c r="E61"/>
  <c r="D62"/>
  <c r="E62"/>
  <c r="D63"/>
  <c r="E63"/>
  <c r="D64"/>
  <c r="E64"/>
  <c r="D65"/>
  <c r="E65"/>
  <c r="D66"/>
  <c r="E66"/>
  <c r="G56"/>
  <c r="H56"/>
  <c r="G57"/>
  <c r="H57"/>
  <c r="G58"/>
  <c r="H58"/>
  <c r="D56"/>
  <c r="E56"/>
  <c r="D57"/>
  <c r="E57"/>
  <c r="D58"/>
  <c r="E58"/>
  <c r="M15"/>
  <c r="L15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M18"/>
  <c r="L18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M16"/>
  <c r="D36"/>
  <c r="E36"/>
  <c r="G36"/>
  <c r="H36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G25"/>
  <c r="H25"/>
  <c r="M14"/>
  <c r="L14"/>
  <c r="L16"/>
  <c r="D55"/>
  <c r="E55"/>
  <c r="G55"/>
  <c r="H55"/>
  <c r="N6"/>
  <c r="G46"/>
  <c r="H46"/>
  <c r="G47"/>
  <c r="H47"/>
  <c r="G48"/>
  <c r="H48"/>
  <c r="G49"/>
  <c r="H49"/>
  <c r="G50"/>
  <c r="H50"/>
  <c r="O8"/>
  <c r="N8"/>
  <c r="D46"/>
  <c r="E46"/>
  <c r="D47"/>
  <c r="E47"/>
  <c r="D48"/>
  <c r="E48"/>
  <c r="D49"/>
  <c r="E49"/>
  <c r="D50"/>
  <c r="E50"/>
  <c r="D51"/>
  <c r="E51"/>
  <c r="M8"/>
  <c r="L8"/>
  <c r="G51"/>
  <c r="H51"/>
  <c r="G52"/>
  <c r="H52"/>
  <c r="G53"/>
  <c r="H53"/>
  <c r="G54"/>
  <c r="H54"/>
  <c r="D52"/>
  <c r="E52"/>
  <c r="D53"/>
  <c r="E53"/>
  <c r="D54"/>
  <c r="E54"/>
  <c r="D2"/>
  <c r="E2"/>
  <c r="D18"/>
  <c r="E18"/>
  <c r="D19"/>
  <c r="E19"/>
  <c r="D20"/>
  <c r="E20"/>
  <c r="D21"/>
  <c r="E21"/>
  <c r="D22"/>
  <c r="E22"/>
  <c r="D23"/>
  <c r="E23"/>
  <c r="D24"/>
  <c r="E24"/>
  <c r="M7"/>
  <c r="L7"/>
  <c r="L6"/>
  <c r="O7"/>
  <c r="N7"/>
  <c r="M5"/>
  <c r="L5"/>
  <c r="N5"/>
  <c r="D34"/>
  <c r="E34"/>
  <c r="D35"/>
  <c r="E35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M9"/>
  <c r="L9"/>
  <c r="O9"/>
  <c r="N9"/>
  <c r="G13"/>
  <c r="H13"/>
  <c r="G14"/>
  <c r="H14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H68" i="1"/>
  <c r="I68"/>
  <c r="H67"/>
  <c r="I67"/>
  <c r="H66"/>
  <c r="I66"/>
  <c r="H47"/>
  <c r="I47"/>
  <c r="H46"/>
  <c r="I46"/>
  <c r="H23"/>
  <c r="I23"/>
  <c r="H22"/>
  <c r="I22"/>
  <c r="H21"/>
  <c r="I21"/>
  <c r="J5" i="11"/>
  <c r="J3"/>
  <c r="K3"/>
  <c r="K2"/>
  <c r="J2"/>
  <c r="K5"/>
  <c r="K4"/>
  <c r="J4"/>
  <c r="E130" i="3"/>
  <c r="E129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<sst xmlns="http://schemas.openxmlformats.org/spreadsheetml/2006/main" count="720" uniqueCount="227">
  <si>
    <t>EU (same DC)</t>
    <phoneticPr fontId="16" type="noConversion"/>
  </si>
  <si>
    <t>EU (same DC)</t>
    <phoneticPr fontId="16" type="noConversion"/>
  </si>
  <si>
    <t>Average BW</t>
    <phoneticPr fontId="16" type="noConversion"/>
  </si>
  <si>
    <t>STDDEV</t>
    <phoneticPr fontId="16" type="noConversion"/>
  </si>
  <si>
    <t>EU (aff)</t>
    <phoneticPr fontId="16" type="noConversion"/>
  </si>
  <si>
    <t>extralarge</t>
    <phoneticPr fontId="16" type="noConversion"/>
  </si>
  <si>
    <t>EU (Affinity)</t>
    <phoneticPr fontId="16" type="noConversion"/>
  </si>
  <si>
    <t>Future Grid Nimbus</t>
    <phoneticPr fontId="16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</si>
  <si>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</si>
  <si>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</si>
  <si>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</si>
  <si>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</si>
  <si>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</si>
  <si>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</si>
  <si>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6" type="noConversion"/>
  </si>
  <si>
    <t>Resource</t>
    <phoneticPr fontId="16" type="noConversion"/>
  </si>
  <si>
    <t>Oliver</t>
    <phoneticPr fontId="16" type="noConversion"/>
  </si>
  <si>
    <t>Grid (Poseidon - adjusted)</t>
    <phoneticPr fontId="16" type="noConversion"/>
  </si>
  <si>
    <t>Condor Pool</t>
    <phoneticPr fontId="16" type="noConversion"/>
  </si>
  <si>
    <t>LONI</t>
    <phoneticPr fontId="16" type="noConversion"/>
  </si>
  <si>
    <t>Poseidon</t>
    <phoneticPr fontId="16" type="noConversion"/>
  </si>
  <si>
    <t>Condor Ressourcen</t>
    <phoneticPr fontId="16" type="noConversion"/>
  </si>
  <si>
    <t>Condor Number Cores</t>
    <phoneticPr fontId="16" type="noConversion"/>
  </si>
  <si>
    <t>Job Size</t>
    <phoneticPr fontId="16" type="noConversion"/>
  </si>
  <si>
    <t>Fixed</t>
    <phoneticPr fontId="16" type="noConversion"/>
  </si>
  <si>
    <t>m1.large</t>
    <phoneticPr fontId="16" type="noConversion"/>
  </si>
  <si>
    <t>QB (MPI)</t>
  </si>
  <si>
    <t>QB (MPI)</t>
    <phoneticPr fontId="16" type="noConversion"/>
  </si>
  <si>
    <t>EU</t>
    <phoneticPr fontId="16" type="noConversion"/>
  </si>
  <si>
    <t>US</t>
    <phoneticPr fontId="16" type="noConversion"/>
  </si>
  <si>
    <t>Region</t>
    <phoneticPr fontId="16" type="noConversion"/>
  </si>
  <si>
    <t>Runtime</t>
    <phoneticPr fontId="16" type="noConversion"/>
  </si>
  <si>
    <t>Asia</t>
    <phoneticPr fontId="16" type="noConversion"/>
  </si>
  <si>
    <t>Number Instances</t>
    <phoneticPr fontId="16" type="noConversion"/>
  </si>
  <si>
    <t>MAX_RUNTIME (in min)</t>
    <phoneticPr fontId="16" type="noConversion"/>
  </si>
  <si>
    <t>Check Period (in min)</t>
    <phoneticPr fontId="16" type="noConversion"/>
  </si>
  <si>
    <t>Max Cloud Pilots</t>
    <phoneticPr fontId="16" type="noConversion"/>
  </si>
  <si>
    <t>Cloud Pilot Size</t>
    <phoneticPr fontId="16" type="noConversion"/>
  </si>
  <si>
    <t>Runtime (in min)</t>
    <phoneticPr fontId="16" type="noConversion"/>
  </si>
  <si>
    <t>Runtime (in sec)</t>
    <phoneticPr fontId="16" type="noConversion"/>
  </si>
  <si>
    <t># Nimbus</t>
    <phoneticPr fontId="16" type="noConversion"/>
  </si>
  <si>
    <t>Stdev (drop maxima)</t>
    <phoneticPr fontId="16" type="noConversion"/>
  </si>
  <si>
    <t>Ergebnis</t>
  </si>
  <si>
    <t>Runtime (in sec)</t>
    <phoneticPr fontId="16" type="noConversion"/>
  </si>
  <si>
    <t>Poseidon</t>
    <phoneticPr fontId="16" type="noConversion"/>
  </si>
  <si>
    <t>Poseidon, Oliver</t>
    <phoneticPr fontId="16" type="noConversion"/>
  </si>
  <si>
    <t>Oliver</t>
    <phoneticPr fontId="16" type="noConversion"/>
  </si>
  <si>
    <t>-</t>
  </si>
  <si>
    <t>-</t>
    <phoneticPr fontId="16" type="noConversion"/>
  </si>
  <si>
    <t>Poseidon</t>
    <phoneticPr fontId="16" type="noConversion"/>
  </si>
  <si>
    <t>Poseidon (CHARM)</t>
    <phoneticPr fontId="16" type="noConversion"/>
  </si>
  <si>
    <t>2 core</t>
    <phoneticPr fontId="16" type="noConversion"/>
  </si>
  <si>
    <t>Number Cores</t>
  </si>
  <si>
    <t>Number Cores</t>
    <phoneticPr fontId="16" type="noConversion"/>
  </si>
  <si>
    <t>Nodes</t>
    <phoneticPr fontId="16" type="noConversion"/>
  </si>
  <si>
    <t>Number Cores</t>
    <phoneticPr fontId="16" type="noConversion"/>
  </si>
  <si>
    <t>m1.large</t>
    <phoneticPr fontId="16" type="noConversion"/>
  </si>
  <si>
    <t>1 STABW - Startup Time (in s)</t>
  </si>
  <si>
    <t>Number Cores (Total)</t>
    <phoneticPr fontId="16" type="noConversion"/>
  </si>
  <si>
    <t>EC2 (m1.large)</t>
    <phoneticPr fontId="16" type="noConversion"/>
  </si>
  <si>
    <t>Runs a Workload of 8 replicas in a fixed distribution</t>
    <phoneticPr fontId="16" type="noConversion"/>
  </si>
  <si>
    <t># TG</t>
  </si>
  <si>
    <t># Nimbus</t>
  </si>
  <si>
    <t># Condor</t>
    <phoneticPr fontId="16" type="noConversion"/>
  </si>
  <si>
    <t>small</t>
    <phoneticPr fontId="16" type="noConversion"/>
  </si>
  <si>
    <t>EU</t>
    <phoneticPr fontId="16" type="noConversion"/>
  </si>
  <si>
    <t>EU</t>
    <phoneticPr fontId="16" type="noConversion"/>
  </si>
  <si>
    <t>Asia</t>
    <phoneticPr fontId="16" type="noConversion"/>
  </si>
  <si>
    <t>First SubJob Active (in sec)</t>
    <phoneticPr fontId="16" type="noConversion"/>
  </si>
  <si>
    <t>Szenario</t>
    <phoneticPr fontId="16" type="noConversion"/>
  </si>
  <si>
    <t>Asia/EU</t>
    <phoneticPr fontId="16" type="noConversion"/>
  </si>
  <si>
    <t>EU</t>
    <phoneticPr fontId="16" type="noConversion"/>
  </si>
  <si>
    <t>2 cores</t>
    <phoneticPr fontId="16" type="noConversion"/>
  </si>
  <si>
    <t>Nimbus</t>
    <phoneticPr fontId="16" type="noConversion"/>
  </si>
  <si>
    <t xml:space="preserve">Amazon </t>
    <phoneticPr fontId="16" type="noConversion"/>
  </si>
  <si>
    <t>2 cores</t>
    <phoneticPr fontId="16" type="noConversion"/>
  </si>
  <si>
    <t>EUCA (Indiana)</t>
    <phoneticPr fontId="16" type="noConversion"/>
  </si>
  <si>
    <t xml:space="preserve">Number Steps: </t>
    <phoneticPr fontId="16" type="noConversion"/>
  </si>
  <si>
    <t>NAMD Run</t>
    <phoneticPr fontId="16" type="noConversion"/>
  </si>
  <si>
    <t>Number Nodes</t>
    <phoneticPr fontId="16" type="noConversion"/>
  </si>
  <si>
    <t>Poseidon</t>
    <phoneticPr fontId="16" type="noConversion"/>
  </si>
  <si>
    <t>Date</t>
    <phoneticPr fontId="16" type="noConversion"/>
  </si>
  <si>
    <t>Cores</t>
    <phoneticPr fontId="16" type="noConversion"/>
  </si>
  <si>
    <t>Queue Time
Nimbus</t>
    <phoneticPr fontId="16" type="noConversion"/>
  </si>
  <si>
    <t>n/a</t>
    <phoneticPr fontId="16" type="noConversion"/>
  </si>
  <si>
    <t>Poseidon</t>
    <phoneticPr fontId="16" type="noConversion"/>
  </si>
  <si>
    <t xml:space="preserve">Poseidon </t>
    <phoneticPr fontId="16" type="noConversion"/>
  </si>
  <si>
    <t>TG</t>
    <phoneticPr fontId="16" type="noConversion"/>
  </si>
  <si>
    <t>Nimbus Number Cores</t>
    <phoneticPr fontId="16" type="noConversion"/>
  </si>
  <si>
    <t>Upload Time (msec)</t>
    <phoneticPr fontId="16" type="noConversion"/>
  </si>
  <si>
    <t>Same Affinity Zone (EU)</t>
    <phoneticPr fontId="16" type="noConversion"/>
  </si>
  <si>
    <t>US/EU</t>
    <phoneticPr fontId="16" type="noConversion"/>
  </si>
  <si>
    <t>Number Cores</t>
    <phoneticPr fontId="16" type="noConversion"/>
  </si>
  <si>
    <t>small</t>
    <phoneticPr fontId="16" type="noConversion"/>
  </si>
  <si>
    <t>VMType</t>
    <phoneticPr fontId="16" type="noConversion"/>
  </si>
  <si>
    <t>Number Cores per Replica</t>
    <phoneticPr fontId="16" type="noConversion"/>
  </si>
  <si>
    <t>Time-to-Completion (in s)</t>
    <phoneticPr fontId="16" type="noConversion"/>
  </si>
  <si>
    <t>m1.large</t>
    <phoneticPr fontId="16" type="noConversion"/>
  </si>
  <si>
    <t>2 cores</t>
    <phoneticPr fontId="16" type="noConversion"/>
  </si>
  <si>
    <t>Average</t>
    <phoneticPr fontId="16" type="noConversion"/>
  </si>
  <si>
    <t>Startup Time (in s)</t>
    <phoneticPr fontId="16" type="noConversion"/>
  </si>
  <si>
    <t>Poseidon</t>
    <phoneticPr fontId="16" type="noConversion"/>
  </si>
  <si>
    <t>-</t>
    <phoneticPr fontId="16" type="noConversion"/>
  </si>
  <si>
    <t>Average</t>
    <phoneticPr fontId="16" type="noConversion"/>
  </si>
  <si>
    <t>Stddev</t>
    <phoneticPr fontId="16" type="noConversion"/>
  </si>
  <si>
    <t>2 cores</t>
    <phoneticPr fontId="16" type="noConversion"/>
  </si>
  <si>
    <t>LONI 8 core
Nimbus 8 core</t>
    <phoneticPr fontId="16" type="noConversion"/>
  </si>
  <si>
    <t>LONI 8 core 
Nimbus 16 core</t>
    <phoneticPr fontId="16" type="noConversion"/>
  </si>
  <si>
    <t>LONI 16 core
Nimbus 8 core</t>
    <phoneticPr fontId="16" type="noConversion"/>
  </si>
  <si>
    <t>Startup Time (in s)</t>
    <phoneticPr fontId="16" type="noConversion"/>
  </si>
  <si>
    <t>Instance</t>
    <phoneticPr fontId="16" type="noConversion"/>
  </si>
  <si>
    <t>Date</t>
    <phoneticPr fontId="16" type="noConversion"/>
  </si>
  <si>
    <t># Poseidon</t>
    <phoneticPr fontId="16" type="noConversion"/>
  </si>
  <si>
    <t># Cloud Pilots</t>
    <phoneticPr fontId="16" type="noConversion"/>
  </si>
  <si>
    <t>Start Pilot if not sufficient progress is made</t>
    <phoneticPr fontId="16" type="noConversion"/>
  </si>
  <si>
    <t>Deadline Scenario</t>
    <phoneticPr fontId="16" type="noConversion"/>
  </si>
  <si>
    <t>Job Size Cloud (in Cores)</t>
    <phoneticPr fontId="16" type="noConversion"/>
  </si>
  <si>
    <t>Job Size TG (in Cores)</t>
    <phoneticPr fontId="16" type="noConversion"/>
  </si>
  <si>
    <t>n/a</t>
    <phoneticPr fontId="16" type="noConversion"/>
  </si>
  <si>
    <t>LONI 8cr/8rp</t>
    <phoneticPr fontId="16" type="noConversion"/>
  </si>
  <si>
    <t>LONI 8cr/4rp
Condor P. 8cr/3rp
Sci. Cloud 8cr/1rp</t>
    <phoneticPr fontId="16" type="noConversion"/>
  </si>
  <si>
    <t>Science Cloud 8cr/8rp</t>
    <phoneticPr fontId="16" type="noConversion"/>
  </si>
  <si>
    <t>Number Replica</t>
    <phoneticPr fontId="16" type="noConversion"/>
  </si>
  <si>
    <t>Number Generations</t>
    <phoneticPr fontId="16" type="noConversion"/>
  </si>
  <si>
    <t>small</t>
    <phoneticPr fontId="16" type="noConversion"/>
  </si>
  <si>
    <t>extralarge</t>
    <phoneticPr fontId="16" type="noConversion"/>
  </si>
  <si>
    <t>extralarge</t>
    <phoneticPr fontId="16" type="noConversion"/>
  </si>
  <si>
    <t>Average</t>
    <phoneticPr fontId="16" type="noConversion"/>
  </si>
  <si>
    <t>Stddev</t>
    <phoneticPr fontId="16" type="noConversion"/>
  </si>
  <si>
    <t>Azure</t>
    <phoneticPr fontId="16" type="noConversion"/>
  </si>
  <si>
    <t>Startup Time (in s)</t>
    <phoneticPr fontId="16" type="noConversion"/>
  </si>
  <si>
    <t>Poseidon</t>
    <phoneticPr fontId="16" type="noConversion"/>
  </si>
  <si>
    <t>Adaptive Scenario</t>
    <phoneticPr fontId="16" type="noConversion"/>
  </si>
  <si>
    <t>Time for completion for n jobs</t>
    <phoneticPr fontId="16" type="noConversion"/>
  </si>
  <si>
    <t>Jobs run as soon as a resource becomes available</t>
    <phoneticPr fontId="16" type="noConversion"/>
  </si>
  <si>
    <t># TG</t>
    <phoneticPr fontId="16" type="noConversion"/>
  </si>
  <si>
    <t># Nimbus</t>
    <phoneticPr fontId="16" type="noConversion"/>
  </si>
  <si>
    <t># EC2</t>
    <phoneticPr fontId="16" type="noConversion"/>
  </si>
  <si>
    <t>Average</t>
    <phoneticPr fontId="16" type="noConversion"/>
  </si>
  <si>
    <t>EC2 m1.large</t>
    <phoneticPr fontId="16" type="noConversion"/>
  </si>
  <si>
    <t>Nimbus</t>
    <phoneticPr fontId="16" type="noConversion"/>
  </si>
  <si>
    <t>LONI 16 core
Nimbus 16 core</t>
    <phoneticPr fontId="16" type="noConversion"/>
  </si>
  <si>
    <t>Run ID</t>
    <phoneticPr fontId="16" type="noConversion"/>
  </si>
  <si>
    <t>Number Replicas</t>
    <phoneticPr fontId="16" type="noConversion"/>
  </si>
  <si>
    <t>Memory (in MB)</t>
    <phoneticPr fontId="16" type="noConversion"/>
  </si>
  <si>
    <t>Condor Pool         8cr/8rp</t>
    <phoneticPr fontId="16" type="noConversion"/>
  </si>
  <si>
    <t>LONI 8cr/6rp
Science Cloud      8cr/2rp</t>
    <phoneticPr fontId="16" type="noConversion"/>
  </si>
  <si>
    <t>LONI 8cr/4rp 
Condor P.         8cr/4rp</t>
    <phoneticPr fontId="16" type="noConversion"/>
  </si>
  <si>
    <t>CPU Time (in sec)</t>
    <phoneticPr fontId="16" type="noConversion"/>
  </si>
  <si>
    <t>Poseidon</t>
    <phoneticPr fontId="16" type="noConversion"/>
  </si>
  <si>
    <t>LONI</t>
    <phoneticPr fontId="16" type="noConversion"/>
  </si>
  <si>
    <t>Gesamt: Summe - Number Instances</t>
  </si>
  <si>
    <t>Cores</t>
  </si>
  <si>
    <t>m1.large</t>
    <phoneticPr fontId="16" type="noConversion"/>
  </si>
  <si>
    <t>small</t>
    <phoneticPr fontId="16" type="noConversion"/>
  </si>
  <si>
    <t>QB (CHARM)</t>
  </si>
  <si>
    <t>QB (CHARM)</t>
    <phoneticPr fontId="16" type="noConversion"/>
  </si>
  <si>
    <t>Download Time (in sec)</t>
    <phoneticPr fontId="16" type="noConversion"/>
  </si>
  <si>
    <t>Bandwidth (in Mib/s)</t>
    <phoneticPr fontId="16" type="noConversion"/>
  </si>
  <si>
    <t>Bandwidth (in MiB/s)</t>
    <phoneticPr fontId="16" type="noConversion"/>
  </si>
  <si>
    <t>Upload Time (sec)</t>
    <phoneticPr fontId="16" type="noConversion"/>
  </si>
  <si>
    <t>Same Affinity Zone (EU)</t>
    <phoneticPr fontId="16" type="noConversion"/>
  </si>
  <si>
    <t>Download</t>
    <phoneticPr fontId="16" type="noConversion"/>
  </si>
  <si>
    <t>Download (stddev)</t>
    <phoneticPr fontId="16" type="noConversion"/>
  </si>
  <si>
    <t>Upload (stdev)</t>
    <phoneticPr fontId="16" type="noConversion"/>
  </si>
  <si>
    <t>EU-US</t>
    <phoneticPr fontId="16" type="noConversion"/>
  </si>
  <si>
    <t>EU-Asia</t>
    <phoneticPr fontId="16" type="noConversion"/>
  </si>
  <si>
    <t>EU (w/ Affinity)</t>
    <phoneticPr fontId="16" type="noConversion"/>
  </si>
  <si>
    <t>EC2 (c1.xlarge)</t>
  </si>
  <si>
    <t>EC2 (m1.large)</t>
  </si>
  <si>
    <t>EUCA (Indiana)</t>
  </si>
  <si>
    <t>Nimbus (Chicago)</t>
  </si>
  <si>
    <t>f N</t>
    <phoneticPr fontId="16" type="noConversion"/>
  </si>
  <si>
    <t>Neuer Run 02.08.10</t>
    <phoneticPr fontId="16" type="noConversion"/>
  </si>
  <si>
    <t>EC2 (cc1)</t>
    <phoneticPr fontId="16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</si>
  <si>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</si>
  <si>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</si>
  <si>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</si>
  <si>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</si>
  <si>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</si>
  <si>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</si>
  <si>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6" type="noConversion"/>
  </si>
  <si>
    <t>Machine</t>
    <phoneticPr fontId="16" type="noConversion"/>
  </si>
  <si>
    <t>Nimbus (Chicago)</t>
    <phoneticPr fontId="16" type="noConversion"/>
  </si>
  <si>
    <t>EC2 (c1.xlarge)</t>
    <phoneticPr fontId="16" type="noConversion"/>
  </si>
  <si>
    <t>EC2 (m2.4xlarge)</t>
  </si>
  <si>
    <t>EC2 (m2.4xlarge)</t>
    <phoneticPr fontId="16" type="noConversion"/>
  </si>
  <si>
    <t>EC2 (m2.4xlarge)</t>
    <phoneticPr fontId="16" type="noConversion"/>
  </si>
  <si>
    <t>Walltime (in sec)</t>
    <phoneticPr fontId="16" type="noConversion"/>
  </si>
  <si>
    <t>Startup Times</t>
    <phoneticPr fontId="16" type="noConversion"/>
  </si>
  <si>
    <t>Startup Time (in s)</t>
    <phoneticPr fontId="16" type="noConversion"/>
  </si>
  <si>
    <t>Instance</t>
    <phoneticPr fontId="16" type="noConversion"/>
  </si>
  <si>
    <t>m1.large</t>
    <phoneticPr fontId="16" type="noConversion"/>
  </si>
  <si>
    <t>Asia</t>
    <phoneticPr fontId="16" type="noConversion"/>
  </si>
  <si>
    <t>Asia</t>
    <phoneticPr fontId="16" type="noConversion"/>
  </si>
  <si>
    <t>EU</t>
    <phoneticPr fontId="16" type="noConversion"/>
  </si>
  <si>
    <t>US</t>
    <phoneticPr fontId="16" type="noConversion"/>
  </si>
  <si>
    <t xml:space="preserve">Mittelwert </t>
    <phoneticPr fontId="16" type="noConversion"/>
  </si>
  <si>
    <t>Standardabweichung</t>
    <phoneticPr fontId="16" type="noConversion"/>
  </si>
  <si>
    <t>EU/Asia/US</t>
    <phoneticPr fontId="16" type="noConversion"/>
  </si>
  <si>
    <t>Number Cores</t>
    <phoneticPr fontId="16" type="noConversion"/>
  </si>
  <si>
    <t>Poseidon</t>
  </si>
  <si>
    <t>small</t>
    <phoneticPr fontId="16" type="noConversion"/>
  </si>
  <si>
    <t>Image Size</t>
    <phoneticPr fontId="16" type="noConversion"/>
  </si>
  <si>
    <t>Number Nodes</t>
    <phoneticPr fontId="16" type="noConversion"/>
  </si>
  <si>
    <t>Deployment Initiation (in sec)</t>
    <phoneticPr fontId="16" type="noConversion"/>
  </si>
  <si>
    <t>Azure</t>
    <phoneticPr fontId="16" type="noConversion"/>
  </si>
  <si>
    <t>EC2</t>
    <phoneticPr fontId="16" type="noConversion"/>
  </si>
  <si>
    <t>EC2 Number Cores</t>
    <phoneticPr fontId="16" type="noConversion"/>
  </si>
  <si>
    <t>Number Jobs</t>
    <phoneticPr fontId="16" type="noConversion"/>
  </si>
  <si>
    <t>n/a</t>
    <phoneticPr fontId="16" type="noConversion"/>
  </si>
  <si>
    <t>Average</t>
    <phoneticPr fontId="16" type="noConversion"/>
  </si>
  <si>
    <t>Stddev</t>
    <phoneticPr fontId="16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</si>
  <si>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</si>
  <si>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</si>
  <si>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</si>
  <si>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</si>
  <si>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</si>
  <si>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</si>
  <si>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6" type="noConversion"/>
  </si>
  <si>
    <t>SAGA Pilot Sub-Job Runtime</t>
    <phoneticPr fontId="16" type="noConversion"/>
  </si>
  <si>
    <t>Overhead (in s)</t>
    <phoneticPr fontId="16" type="noConversion"/>
  </si>
  <si>
    <t>Overhead (in %)</t>
    <phoneticPr fontId="16" type="noConversion"/>
  </si>
  <si>
    <t>Bandwidth</t>
  </si>
  <si>
    <t>Download Time (in msec)</t>
    <phoneticPr fontId="16" type="noConversion"/>
  </si>
  <si>
    <t>File Size (in bytes)</t>
    <phoneticPr fontId="16" type="noConversion"/>
  </si>
  <si>
    <t>Upload</t>
    <phoneticPr fontId="16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</si>
</sst>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8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top" wrapText="1"/>
    </xf>
    <xf numFmtId="164" fontId="0" fillId="0" borderId="0" xfId="0" applyNumberFormat="1"/>
    <xf numFmtId="0" fontId="14" fillId="0" borderId="0" xfId="0" applyFont="1"/>
    <xf numFmtId="20" fontId="0" fillId="0" borderId="0" xfId="0" applyNumberFormat="1"/>
    <xf numFmtId="3" fontId="13" fillId="0" borderId="0" xfId="0" applyNumberFormat="1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2" fillId="0" borderId="0" xfId="0" applyFont="1"/>
    <xf numFmtId="1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vertical="top" wrapText="1"/>
    </xf>
    <xf numFmtId="0" fontId="11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9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top" wrapText="1"/>
    </xf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7" fillId="5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 applyAlignment="1">
      <alignment horizontal="center" vertical="top" wrapText="1"/>
    </xf>
    <xf numFmtId="0" fontId="2" fillId="0" borderId="0" xfId="0" applyFont="1"/>
    <xf numFmtId="0" fontId="1" fillId="0" borderId="0" xfId="0" applyFont="1"/>
    <xf numFmtId="0" fontId="0" fillId="0" borderId="14" xfId="0" applyBorder="1"/>
    <xf numFmtId="3" fontId="0" fillId="0" borderId="14" xfId="0" applyNumberFormat="1" applyBorder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29840184"/>
        <c:axId val="629849400"/>
      </c:barChart>
      <c:catAx>
        <c:axId val="62984018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29849400"/>
        <c:crosses val="autoZero"/>
        <c:auto val="1"/>
        <c:lblAlgn val="ctr"/>
        <c:lblOffset val="100"/>
      </c:catAx>
      <c:valAx>
        <c:axId val="629849400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2984018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6235976"/>
        <c:axId val="646254984"/>
      </c:barChart>
      <c:catAx>
        <c:axId val="64623597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6254984"/>
        <c:crosses val="autoZero"/>
        <c:auto val="1"/>
        <c:lblAlgn val="ctr"/>
        <c:lblOffset val="100"/>
      </c:catAx>
      <c:valAx>
        <c:axId val="64625498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623597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6300888"/>
        <c:axId val="646291912"/>
      </c:barChart>
      <c:catAx>
        <c:axId val="64630088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6291912"/>
        <c:crosses val="autoZero"/>
        <c:auto val="1"/>
        <c:lblAlgn val="ctr"/>
        <c:lblOffset val="100"/>
      </c:catAx>
      <c:valAx>
        <c:axId val="646291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630088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6340952"/>
        <c:axId val="646361208"/>
      </c:barChart>
      <c:catAx>
        <c:axId val="646340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6361208"/>
        <c:crosses val="autoZero"/>
        <c:auto val="1"/>
        <c:lblAlgn val="ctr"/>
        <c:lblOffset val="100"/>
      </c:catAx>
      <c:valAx>
        <c:axId val="646361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634095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Repex!$K$2:$K$5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Repex!$K$2:$K$5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Repex!$I$2:$I$5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Repex!$J$2:$J$5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46399848"/>
        <c:axId val="646417064"/>
      </c:barChart>
      <c:catAx>
        <c:axId val="646399848"/>
        <c:scaling>
          <c:orientation val="minMax"/>
        </c:scaling>
        <c:axPos val="b"/>
        <c:tickLblPos val="nextTo"/>
        <c:crossAx val="646417064"/>
        <c:crosses val="autoZero"/>
        <c:auto val="1"/>
        <c:lblAlgn val="ctr"/>
        <c:lblOffset val="100"/>
      </c:catAx>
      <c:valAx>
        <c:axId val="646417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64639984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plus>
            <c:min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Data'!$L$5:$L$9</c:f>
              <c:numCache>
                <c:formatCode>General</c:formatCode>
                <c:ptCount val="5"/>
                <c:pt idx="0">
                  <c:v>0.539959343798867</c:v>
                </c:pt>
                <c:pt idx="1">
                  <c:v>0.187218487471803</c:v>
                </c:pt>
                <c:pt idx="2">
                  <c:v>5.637397675056382</c:v>
                </c:pt>
                <c:pt idx="3">
                  <c:v>12.87495695005975</c:v>
                </c:pt>
                <c:pt idx="4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plus>
            <c:min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Data'!$N$5:$N$9</c:f>
              <c:numCache>
                <c:formatCode>General</c:formatCode>
                <c:ptCount val="5"/>
                <c:pt idx="0">
                  <c:v>2.037445925769226</c:v>
                </c:pt>
                <c:pt idx="1">
                  <c:v>0.186890377673017</c:v>
                </c:pt>
                <c:pt idx="2">
                  <c:v>5.791708221098321</c:v>
                </c:pt>
                <c:pt idx="3">
                  <c:v>12.03503736394791</c:v>
                </c:pt>
                <c:pt idx="4">
                  <c:v>11.92797439796037</c:v>
                </c:pt>
              </c:numCache>
            </c:numRef>
          </c:val>
        </c:ser>
        <c:axId val="646480808"/>
        <c:axId val="646483864"/>
      </c:barChart>
      <c:catAx>
        <c:axId val="646480808"/>
        <c:scaling>
          <c:orientation val="minMax"/>
        </c:scaling>
        <c:axPos val="b"/>
        <c:tickLblPos val="nextTo"/>
        <c:crossAx val="646483864"/>
        <c:crosses val="autoZero"/>
        <c:auto val="1"/>
        <c:lblAlgn val="ctr"/>
        <c:lblOffset val="100"/>
      </c:catAx>
      <c:valAx>
        <c:axId val="646483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46480808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'Azure Data'!$L$13</c:f>
              <c:strCache>
                <c:ptCount val="1"/>
                <c:pt idx="0">
                  <c:v>Average BW</c:v>
                </c:pt>
              </c:strCache>
            </c:strRef>
          </c:tx>
          <c:errBars>
            <c:errBarType val="both"/>
            <c:errValType val="cust"/>
            <c:pl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0.73732828500386</c:v>
                  </c:pt>
                  <c:pt idx="4">
                    <c:v>0.835023988802959</c:v>
                  </c:pt>
                </c:numCache>
              </c:numRef>
            </c:plus>
            <c:min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0.73732828500386</c:v>
                  </c:pt>
                  <c:pt idx="4">
                    <c:v>0.835023988802959</c:v>
                  </c:pt>
                </c:numCache>
              </c:numRef>
            </c:minus>
          </c:errBars>
          <c:cat>
            <c:strRef>
              <c:f>'Azure Data'!$K$14:$K$18</c:f>
              <c:strCache>
                <c:ptCount val="5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4">
                  <c:v>EU (w/ Affinity)</c:v>
                </c:pt>
              </c:strCache>
            </c:strRef>
          </c:cat>
          <c:val>
            <c:numRef>
              <c:f>'Azure Data'!$L$14:$L$18</c:f>
              <c:numCache>
                <c:formatCode>General</c:formatCode>
                <c:ptCount val="5"/>
                <c:pt idx="0">
                  <c:v>0.662708025488308</c:v>
                </c:pt>
                <c:pt idx="1">
                  <c:v>0.437880555250121</c:v>
                </c:pt>
                <c:pt idx="2">
                  <c:v>5.687321675246422</c:v>
                </c:pt>
                <c:pt idx="3">
                  <c:v>12.3567087663405</c:v>
                </c:pt>
                <c:pt idx="4">
                  <c:v>12.53779023215209</c:v>
                </c:pt>
              </c:numCache>
            </c:numRef>
          </c:val>
        </c:ser>
        <c:axId val="514461352"/>
        <c:axId val="514464520"/>
      </c:barChart>
      <c:catAx>
        <c:axId val="514461352"/>
        <c:scaling>
          <c:orientation val="minMax"/>
        </c:scaling>
        <c:axPos val="b"/>
        <c:tickLblPos val="nextTo"/>
        <c:crossAx val="514464520"/>
        <c:crosses val="autoZero"/>
        <c:auto val="1"/>
        <c:lblAlgn val="ctr"/>
        <c:lblOffset val="100"/>
      </c:catAx>
      <c:valAx>
        <c:axId val="514464520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51446135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26</xdr:row>
      <xdr:rowOff>12700</xdr:rowOff>
    </xdr:from>
    <xdr:to>
      <xdr:col>12</xdr:col>
      <xdr:colOff>431800</xdr:colOff>
      <xdr:row>42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22</xdr:row>
      <xdr:rowOff>25400</xdr:rowOff>
    </xdr:from>
    <xdr:to>
      <xdr:col>14</xdr:col>
      <xdr:colOff>114300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41</xdr:row>
      <xdr:rowOff>101600</xdr:rowOff>
    </xdr:from>
    <xdr:to>
      <xdr:col>13</xdr:col>
      <xdr:colOff>863600</xdr:colOff>
      <xdr:row>58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26"/>
  <sheetViews>
    <sheetView workbookViewId="0">
      <pane ySplit="4" topLeftCell="A84" activePane="bottomLeft" state="frozen"/>
      <selection pane="bottomLeft" activeCell="B112" sqref="B112:C112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78</v>
      </c>
    </row>
    <row r="2" spans="1:9">
      <c r="A2" t="s">
        <v>77</v>
      </c>
      <c r="B2">
        <v>500</v>
      </c>
    </row>
    <row r="4" spans="1:9" s="4" customFormat="1" ht="39">
      <c r="A4" s="3" t="s">
        <v>182</v>
      </c>
      <c r="B4" s="4" t="s">
        <v>79</v>
      </c>
      <c r="C4" s="4" t="s">
        <v>58</v>
      </c>
      <c r="D4" s="4" t="s">
        <v>188</v>
      </c>
      <c r="E4" s="4" t="s">
        <v>148</v>
      </c>
      <c r="F4" s="4" t="s">
        <v>144</v>
      </c>
      <c r="G4" s="4" t="s">
        <v>220</v>
      </c>
      <c r="H4" s="4" t="s">
        <v>221</v>
      </c>
      <c r="I4" s="4" t="s">
        <v>222</v>
      </c>
    </row>
    <row r="5" spans="1:9" s="4" customFormat="1">
      <c r="A5" t="s">
        <v>156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156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156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156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156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156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156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156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156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27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27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27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27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27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27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27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85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85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85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149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101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86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86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86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86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86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86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86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86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86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86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86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86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50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50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50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50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50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50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183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183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183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183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183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183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183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183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183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183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183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183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171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183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183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183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76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76</v>
      </c>
      <c r="B61">
        <v>2</v>
      </c>
      <c r="C61">
        <v>2</v>
      </c>
      <c r="H61" s="2"/>
    </row>
    <row r="62" spans="1:8" hidden="1">
      <c r="A62" t="s">
        <v>76</v>
      </c>
      <c r="B62">
        <v>4</v>
      </c>
      <c r="C62">
        <v>4</v>
      </c>
      <c r="H62" s="2"/>
    </row>
    <row r="63" spans="1:8" hidden="1">
      <c r="A63" t="s">
        <v>76</v>
      </c>
      <c r="B63">
        <v>8</v>
      </c>
      <c r="C63">
        <v>8</v>
      </c>
      <c r="H63" s="2"/>
    </row>
    <row r="64" spans="1:8">
      <c r="A64" t="s">
        <v>59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59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59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59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59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59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59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59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59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59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59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59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59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59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59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59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59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59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59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59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184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186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186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186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186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186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186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187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187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187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187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185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6">
      <c r="A98" s="1"/>
    </row>
    <row r="100" spans="1:6" s="66" customFormat="1"/>
    <row r="101" spans="1:6">
      <c r="A101" t="s">
        <v>173</v>
      </c>
    </row>
    <row r="102" spans="1:6">
      <c r="A102" t="s">
        <v>174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</row>
    <row r="103" spans="1:6">
      <c r="A103" t="s">
        <v>174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</row>
    <row r="104" spans="1:6">
      <c r="A104" t="s">
        <v>174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</row>
    <row r="105" spans="1:6">
      <c r="A105" t="s">
        <v>174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</row>
    <row r="106" spans="1:6">
      <c r="A106" t="s">
        <v>174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</row>
    <row r="107" spans="1:6">
      <c r="A107" t="s">
        <v>174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</row>
    <row r="108" spans="1:6">
      <c r="A108" t="s">
        <v>174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</row>
    <row r="109" spans="1:6">
      <c r="A109" t="s">
        <v>174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</row>
    <row r="110" spans="1:6">
      <c r="A110" t="s">
        <v>174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</row>
    <row r="111" spans="1:6">
      <c r="A111" t="s">
        <v>174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</row>
    <row r="112" spans="1:6">
      <c r="A112" t="s">
        <v>174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</row>
    <row r="113" spans="1:6">
      <c r="A113" t="s">
        <v>174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</row>
    <row r="114" spans="1:6">
      <c r="A114" t="s">
        <v>174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</row>
    <row r="115" spans="1:6">
      <c r="A115" t="s">
        <v>174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</row>
    <row r="116" spans="1:6">
      <c r="A116" t="s">
        <v>174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</row>
    <row r="117" spans="1:6">
      <c r="A117" t="s">
        <v>174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</row>
    <row r="118" spans="1:6">
      <c r="A118" t="s">
        <v>174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</row>
    <row r="119" spans="1:6">
      <c r="A119" t="s">
        <v>174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</row>
    <row r="120" spans="1:6">
      <c r="A120" t="s">
        <v>174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</row>
    <row r="121" spans="1:6">
      <c r="A121" t="s">
        <v>174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</row>
    <row r="122" spans="1:6">
      <c r="A122" t="s">
        <v>174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</row>
    <row r="123" spans="1:6">
      <c r="A123" t="s">
        <v>174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</row>
    <row r="124" spans="1:6">
      <c r="A124" t="s">
        <v>174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</row>
    <row r="125" spans="1:6">
      <c r="A125" t="s">
        <v>174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</row>
    <row r="126" spans="1:6">
      <c r="A126" t="s">
        <v>174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topLeftCell="A92" workbookViewId="0">
      <selection activeCell="E125" sqref="E125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189</v>
      </c>
    </row>
    <row r="4" spans="1:10">
      <c r="A4" s="26" t="s">
        <v>74</v>
      </c>
      <c r="B4" s="26"/>
    </row>
    <row r="5" spans="1:10" s="6" customFormat="1">
      <c r="A5" s="6" t="s">
        <v>191</v>
      </c>
      <c r="B5" s="6" t="s">
        <v>33</v>
      </c>
      <c r="C5" s="6" t="s">
        <v>53</v>
      </c>
      <c r="D5" s="6" t="s">
        <v>190</v>
      </c>
      <c r="E5" s="6" t="s">
        <v>111</v>
      </c>
      <c r="G5" s="11" t="s">
        <v>52</v>
      </c>
      <c r="H5" s="11" t="s">
        <v>13</v>
      </c>
      <c r="I5" s="14" t="s">
        <v>42</v>
      </c>
      <c r="J5"/>
    </row>
    <row r="6" spans="1:10">
      <c r="A6" t="s">
        <v>192</v>
      </c>
      <c r="B6">
        <v>1</v>
      </c>
      <c r="C6">
        <v>2</v>
      </c>
      <c r="D6" s="2">
        <v>198.38312601999999</v>
      </c>
      <c r="G6" s="10">
        <v>2</v>
      </c>
      <c r="H6" s="10" t="s">
        <v>213</v>
      </c>
      <c r="I6" s="17">
        <v>221.43898490266665</v>
      </c>
    </row>
    <row r="7" spans="1:10">
      <c r="A7" t="s">
        <v>192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214</v>
      </c>
      <c r="I7" s="21">
        <v>27.888301147358074</v>
      </c>
    </row>
    <row r="8" spans="1:10">
      <c r="A8" t="s">
        <v>25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180</v>
      </c>
      <c r="I8" s="21">
        <v>6</v>
      </c>
    </row>
    <row r="9" spans="1:10">
      <c r="A9" t="s">
        <v>25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213</v>
      </c>
      <c r="I9" s="17">
        <v>230.1513251065</v>
      </c>
    </row>
    <row r="10" spans="1:10">
      <c r="A10" t="s">
        <v>25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214</v>
      </c>
      <c r="I10" s="21">
        <v>21.442701960879447</v>
      </c>
    </row>
    <row r="11" spans="1:10">
      <c r="A11" t="s">
        <v>25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180</v>
      </c>
      <c r="I11" s="21">
        <v>4</v>
      </c>
    </row>
    <row r="12" spans="1:10">
      <c r="A12" t="s">
        <v>25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213</v>
      </c>
      <c r="I12" s="17">
        <v>524.47522211100011</v>
      </c>
    </row>
    <row r="13" spans="1:10">
      <c r="A13" t="s">
        <v>25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214</v>
      </c>
      <c r="I13" s="21">
        <v>249.37176975472715</v>
      </c>
    </row>
    <row r="14" spans="1:10">
      <c r="A14" t="s">
        <v>25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180</v>
      </c>
      <c r="I14" s="21">
        <v>32</v>
      </c>
    </row>
    <row r="15" spans="1:10">
      <c r="A15" t="s">
        <v>192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213</v>
      </c>
      <c r="I15" s="17">
        <v>338.08045351500004</v>
      </c>
    </row>
    <row r="16" spans="1:10">
      <c r="A16" t="s">
        <v>56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214</v>
      </c>
      <c r="I16" s="21">
        <v>46.784586737362908</v>
      </c>
    </row>
    <row r="17" spans="1:10">
      <c r="A17" t="s">
        <v>56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180</v>
      </c>
      <c r="I17" s="21">
        <v>16</v>
      </c>
    </row>
    <row r="18" spans="1:10">
      <c r="A18" t="s">
        <v>56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215</v>
      </c>
      <c r="H18" s="33"/>
      <c r="I18" s="17">
        <v>370.04995797483332</v>
      </c>
    </row>
    <row r="19" spans="1:10">
      <c r="A19" t="s">
        <v>56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216</v>
      </c>
      <c r="H19" s="33"/>
      <c r="I19" s="17">
        <v>217.78528410054534</v>
      </c>
    </row>
    <row r="20" spans="1:10">
      <c r="A20" t="s">
        <v>56</v>
      </c>
      <c r="B20">
        <v>4</v>
      </c>
      <c r="C20">
        <v>8</v>
      </c>
      <c r="D20" s="38">
        <v>329.82627201100001</v>
      </c>
      <c r="E20" s="7">
        <v>0.75</v>
      </c>
      <c r="G20" s="22" t="s">
        <v>151</v>
      </c>
      <c r="H20" s="34"/>
      <c r="I20" s="25">
        <v>58</v>
      </c>
    </row>
    <row r="21" spans="1:10">
      <c r="A21" t="s">
        <v>56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56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97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56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153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138</v>
      </c>
      <c r="D26" s="2">
        <f>AVERAGE(D6:D25)</f>
        <v>373.44653231864999</v>
      </c>
      <c r="E26" s="7" t="s">
        <v>139</v>
      </c>
    </row>
    <row r="27" spans="1:10">
      <c r="C27" t="s">
        <v>212</v>
      </c>
      <c r="D27" s="2">
        <f>STDEV(D6:D25)</f>
        <v>206.46800350823335</v>
      </c>
      <c r="E27" s="7"/>
    </row>
    <row r="29" spans="1:10">
      <c r="A29" s="26" t="s">
        <v>73</v>
      </c>
      <c r="B29" s="26"/>
    </row>
    <row r="30" spans="1:10">
      <c r="A30" s="6" t="s">
        <v>110</v>
      </c>
      <c r="B30" s="6" t="s">
        <v>33</v>
      </c>
      <c r="C30" s="37" t="s">
        <v>55</v>
      </c>
      <c r="D30" s="6" t="s">
        <v>109</v>
      </c>
      <c r="E30" s="6" t="s">
        <v>81</v>
      </c>
      <c r="G30" s="11" t="s">
        <v>12</v>
      </c>
      <c r="H30" s="11" t="s">
        <v>52</v>
      </c>
      <c r="I30" s="11" t="s">
        <v>13</v>
      </c>
      <c r="J30" s="14" t="s">
        <v>42</v>
      </c>
    </row>
    <row r="31" spans="1:10">
      <c r="A31" t="s">
        <v>105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217</v>
      </c>
      <c r="J31" s="17">
        <v>302.94028916180002</v>
      </c>
    </row>
    <row r="32" spans="1:10">
      <c r="A32" t="s">
        <v>105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214</v>
      </c>
      <c r="J32" s="21">
        <v>17.23574117758357</v>
      </c>
    </row>
    <row r="33" spans="1:10">
      <c r="A33" t="s">
        <v>105</v>
      </c>
      <c r="B33">
        <v>1</v>
      </c>
      <c r="C33">
        <v>2</v>
      </c>
      <c r="D33" s="2">
        <v>276.08450388900002</v>
      </c>
      <c r="E33" s="7">
        <v>0.5625</v>
      </c>
      <c r="G33" s="10" t="s">
        <v>177</v>
      </c>
      <c r="H33" s="33"/>
      <c r="I33" s="33"/>
      <c r="J33" s="17">
        <v>302.94028916180002</v>
      </c>
    </row>
    <row r="34" spans="1:10">
      <c r="A34" t="s">
        <v>105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57</v>
      </c>
      <c r="H34" s="33"/>
      <c r="I34" s="33"/>
      <c r="J34" s="17">
        <v>17.23574117758357</v>
      </c>
    </row>
    <row r="35" spans="1:10">
      <c r="A35" t="s">
        <v>105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217</v>
      </c>
      <c r="J35" s="17">
        <v>305.19036102299998</v>
      </c>
    </row>
    <row r="36" spans="1:10">
      <c r="A36" t="s">
        <v>72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214</v>
      </c>
      <c r="J36" s="21" t="e">
        <v>#DIV/0!</v>
      </c>
    </row>
    <row r="37" spans="1:10">
      <c r="A37" t="s">
        <v>75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178</v>
      </c>
      <c r="H37" s="33"/>
      <c r="I37" s="33"/>
      <c r="J37" s="17">
        <v>305.19036102299998</v>
      </c>
    </row>
    <row r="38" spans="1:10">
      <c r="A38" t="s">
        <v>98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175</v>
      </c>
      <c r="H38" s="33"/>
      <c r="I38" s="33"/>
      <c r="J38" s="17" t="e">
        <v>#DIV/0!</v>
      </c>
    </row>
    <row r="39" spans="1:10">
      <c r="A39" t="s">
        <v>98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217</v>
      </c>
      <c r="J39" s="17">
        <v>384.05235557549997</v>
      </c>
    </row>
    <row r="40" spans="1:10">
      <c r="A40" t="s">
        <v>98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214</v>
      </c>
      <c r="J40" s="21">
        <v>32.66972061151673</v>
      </c>
    </row>
    <row r="41" spans="1:10">
      <c r="A41" t="s">
        <v>51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179</v>
      </c>
      <c r="H41" s="33"/>
      <c r="I41" s="33"/>
      <c r="J41" s="17">
        <v>384.05235557549997</v>
      </c>
    </row>
    <row r="42" spans="1:10">
      <c r="A42" t="s">
        <v>51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176</v>
      </c>
      <c r="H42" s="33"/>
      <c r="I42" s="33"/>
      <c r="J42" s="17">
        <v>32.66972061151673</v>
      </c>
    </row>
    <row r="43" spans="1:10">
      <c r="A43" t="s">
        <v>51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218</v>
      </c>
      <c r="H43" s="33"/>
      <c r="I43" s="33"/>
      <c r="J43" s="17">
        <v>353.77596016168752</v>
      </c>
    </row>
    <row r="44" spans="1:10">
      <c r="A44" t="s">
        <v>51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216</v>
      </c>
      <c r="H44" s="34"/>
      <c r="I44" s="34"/>
      <c r="J44" s="25">
        <v>48.471687795054038</v>
      </c>
    </row>
    <row r="45" spans="1:10">
      <c r="A45" t="s">
        <v>51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51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51</v>
      </c>
      <c r="B47">
        <v>4</v>
      </c>
      <c r="C47">
        <v>8</v>
      </c>
      <c r="D47" s="35">
        <v>405.716770172</v>
      </c>
      <c r="E47" s="7"/>
    </row>
    <row r="48" spans="1:10">
      <c r="C48" t="s">
        <v>211</v>
      </c>
      <c r="D48" s="2">
        <f>AVERAGE(D30:D47)</f>
        <v>356.83130192700003</v>
      </c>
      <c r="E48" s="7" t="s">
        <v>7</v>
      </c>
    </row>
    <row r="49" spans="1:9">
      <c r="C49" t="s">
        <v>212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150</v>
      </c>
      <c r="B52" s="26"/>
      <c r="D52" s="2"/>
    </row>
    <row r="53" spans="1:9">
      <c r="A53" s="26" t="s">
        <v>15</v>
      </c>
      <c r="B53" s="26" t="s">
        <v>54</v>
      </c>
      <c r="C53" s="26" t="s">
        <v>82</v>
      </c>
      <c r="D53" s="6" t="s">
        <v>100</v>
      </c>
      <c r="E53" s="6" t="s">
        <v>81</v>
      </c>
      <c r="G53" s="11" t="s">
        <v>152</v>
      </c>
      <c r="H53" s="11" t="s">
        <v>13</v>
      </c>
      <c r="I53" s="14" t="s">
        <v>42</v>
      </c>
    </row>
    <row r="54" spans="1:9">
      <c r="A54" t="s">
        <v>80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213</v>
      </c>
      <c r="I54" s="17">
        <v>14.1872649193</v>
      </c>
    </row>
    <row r="55" spans="1:9">
      <c r="A55" t="s">
        <v>80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214</v>
      </c>
      <c r="I55" s="21" t="e">
        <v>#DIV/0!</v>
      </c>
    </row>
    <row r="56" spans="1:9">
      <c r="A56" t="s">
        <v>80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213</v>
      </c>
      <c r="I56" s="17">
        <v>44.782275199920001</v>
      </c>
    </row>
    <row r="57" spans="1:9">
      <c r="A57" t="s">
        <v>149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214</v>
      </c>
      <c r="I57" s="21">
        <v>15.843792242505828</v>
      </c>
    </row>
    <row r="58" spans="1:9">
      <c r="A58" t="s">
        <v>149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213</v>
      </c>
      <c r="I58" s="17">
        <v>56.964924156674996</v>
      </c>
    </row>
    <row r="59" spans="1:9">
      <c r="A59" t="s">
        <v>149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214</v>
      </c>
      <c r="I59" s="21">
        <v>9.4994883808250847</v>
      </c>
    </row>
    <row r="60" spans="1:9">
      <c r="A60" t="s">
        <v>149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213</v>
      </c>
      <c r="I60" s="17">
        <v>187.55037531850999</v>
      </c>
    </row>
    <row r="61" spans="1:9">
      <c r="A61" t="s">
        <v>149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214</v>
      </c>
      <c r="I61" s="21">
        <v>179.97433590633514</v>
      </c>
    </row>
    <row r="62" spans="1:9">
      <c r="A62" t="s">
        <v>149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215</v>
      </c>
      <c r="H62" s="33"/>
      <c r="I62" s="17">
        <v>117.073104536535</v>
      </c>
    </row>
    <row r="63" spans="1:9">
      <c r="A63" t="s">
        <v>149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216</v>
      </c>
      <c r="H63" s="34"/>
      <c r="I63" s="25">
        <v>143.93518726021225</v>
      </c>
    </row>
    <row r="64" spans="1:9">
      <c r="A64" t="s">
        <v>49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49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49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49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49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49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49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49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49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49</v>
      </c>
      <c r="B73">
        <v>8</v>
      </c>
      <c r="C73">
        <v>32</v>
      </c>
      <c r="D73" s="2">
        <v>95.133251905400002</v>
      </c>
      <c r="E73" s="7"/>
    </row>
    <row r="74" spans="1:10">
      <c r="C74" t="s">
        <v>99</v>
      </c>
      <c r="D74" s="2">
        <f>AVERAGE(D54:D73)</f>
        <v>117.073104536535</v>
      </c>
      <c r="E74" t="s">
        <v>19</v>
      </c>
      <c r="H74" t="s">
        <v>181</v>
      </c>
      <c r="I74" s="55">
        <f>AVERAGE(D54:D63,D65:D66,D68:D70,D73)</f>
        <v>53.003791779293749</v>
      </c>
      <c r="J74" t="s">
        <v>17</v>
      </c>
    </row>
    <row r="75" spans="1:10">
      <c r="C75" t="s">
        <v>212</v>
      </c>
      <c r="D75" s="2">
        <f>STDEV(D54:D73)</f>
        <v>143.93518726021225</v>
      </c>
      <c r="H75" t="s">
        <v>41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14</v>
      </c>
    </row>
    <row r="80" spans="1:10">
      <c r="A80" s="26" t="s">
        <v>15</v>
      </c>
      <c r="B80" s="26" t="s">
        <v>54</v>
      </c>
      <c r="C80" s="26" t="s">
        <v>82</v>
      </c>
      <c r="D80" s="6" t="s">
        <v>130</v>
      </c>
    </row>
    <row r="81" spans="1:5">
      <c r="A81" t="s">
        <v>80</v>
      </c>
      <c r="B81">
        <v>2</v>
      </c>
      <c r="C81">
        <v>8</v>
      </c>
      <c r="D81">
        <v>329</v>
      </c>
    </row>
    <row r="82" spans="1:5">
      <c r="A82" t="s">
        <v>16</v>
      </c>
      <c r="B82">
        <v>4</v>
      </c>
      <c r="C82">
        <v>8</v>
      </c>
      <c r="D82">
        <v>331</v>
      </c>
    </row>
    <row r="83" spans="1:5">
      <c r="A83" t="s">
        <v>80</v>
      </c>
      <c r="B83">
        <v>8</v>
      </c>
      <c r="C83">
        <v>4</v>
      </c>
      <c r="D83">
        <v>330</v>
      </c>
    </row>
    <row r="84" spans="1:5">
      <c r="A84" t="s">
        <v>149</v>
      </c>
      <c r="B84">
        <v>16</v>
      </c>
      <c r="C84">
        <v>8</v>
      </c>
      <c r="D84">
        <v>335</v>
      </c>
    </row>
    <row r="85" spans="1:5">
      <c r="A85" t="s">
        <v>149</v>
      </c>
      <c r="B85">
        <v>2</v>
      </c>
      <c r="C85">
        <v>8</v>
      </c>
      <c r="D85">
        <v>331</v>
      </c>
    </row>
    <row r="86" spans="1:5">
      <c r="A86" t="s">
        <v>149</v>
      </c>
      <c r="B86">
        <v>2</v>
      </c>
      <c r="C86">
        <v>8</v>
      </c>
      <c r="D86">
        <v>332</v>
      </c>
    </row>
    <row r="87" spans="1:5">
      <c r="A87" t="s">
        <v>149</v>
      </c>
      <c r="B87">
        <v>2</v>
      </c>
      <c r="C87">
        <v>8</v>
      </c>
      <c r="D87">
        <v>332</v>
      </c>
    </row>
    <row r="88" spans="1:5">
      <c r="A88" t="s">
        <v>149</v>
      </c>
      <c r="B88">
        <v>2</v>
      </c>
      <c r="C88">
        <v>8</v>
      </c>
      <c r="D88">
        <v>330</v>
      </c>
    </row>
    <row r="89" spans="1:5">
      <c r="A89" t="s">
        <v>149</v>
      </c>
      <c r="B89">
        <v>2</v>
      </c>
      <c r="C89">
        <v>8</v>
      </c>
      <c r="D89">
        <v>332</v>
      </c>
    </row>
    <row r="90" spans="1:5">
      <c r="A90" t="s">
        <v>149</v>
      </c>
      <c r="B90">
        <v>2</v>
      </c>
      <c r="C90">
        <v>8</v>
      </c>
      <c r="D90">
        <v>331</v>
      </c>
    </row>
    <row r="91" spans="1:5">
      <c r="A91" t="s">
        <v>149</v>
      </c>
      <c r="B91">
        <v>2</v>
      </c>
      <c r="C91">
        <v>8</v>
      </c>
      <c r="D91">
        <v>332</v>
      </c>
    </row>
    <row r="92" spans="1:5">
      <c r="A92" t="s">
        <v>149</v>
      </c>
      <c r="B92">
        <v>2</v>
      </c>
      <c r="C92">
        <v>8</v>
      </c>
      <c r="D92">
        <v>332</v>
      </c>
    </row>
    <row r="93" spans="1:5">
      <c r="A93" t="s">
        <v>149</v>
      </c>
      <c r="B93">
        <v>2</v>
      </c>
      <c r="C93">
        <v>8</v>
      </c>
      <c r="D93">
        <v>331</v>
      </c>
    </row>
    <row r="94" spans="1:5">
      <c r="A94" t="s">
        <v>149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18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206</v>
      </c>
    </row>
    <row r="99" spans="1:6" ht="52">
      <c r="A99" s="67" t="s">
        <v>203</v>
      </c>
      <c r="B99" s="67" t="s">
        <v>204</v>
      </c>
      <c r="C99" s="67" t="s">
        <v>82</v>
      </c>
      <c r="D99" s="67" t="s">
        <v>205</v>
      </c>
      <c r="E99" s="67" t="s">
        <v>68</v>
      </c>
    </row>
    <row r="100" spans="1:6">
      <c r="A100" t="s">
        <v>202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28</v>
      </c>
    </row>
    <row r="101" spans="1:6">
      <c r="A101" t="s">
        <v>202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28</v>
      </c>
    </row>
    <row r="102" spans="1:6">
      <c r="A102" t="s">
        <v>93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28</v>
      </c>
    </row>
    <row r="103" spans="1:6">
      <c r="A103" t="s">
        <v>93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28</v>
      </c>
    </row>
    <row r="104" spans="1:6">
      <c r="A104" t="s">
        <v>93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28</v>
      </c>
    </row>
    <row r="105" spans="1:6">
      <c r="A105" t="s">
        <v>93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28</v>
      </c>
    </row>
    <row r="106" spans="1:6">
      <c r="A106" t="s">
        <v>93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28</v>
      </c>
    </row>
    <row r="107" spans="1:6">
      <c r="A107" t="s">
        <v>93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28</v>
      </c>
    </row>
    <row r="108" spans="1:6">
      <c r="A108" t="s">
        <v>154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28</v>
      </c>
    </row>
    <row r="109" spans="1:6">
      <c r="A109" t="s">
        <v>154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28</v>
      </c>
    </row>
    <row r="110" spans="1:6">
      <c r="A110" t="s">
        <v>154</v>
      </c>
      <c r="B110">
        <v>16</v>
      </c>
      <c r="C110">
        <v>16</v>
      </c>
      <c r="D110" s="55"/>
      <c r="E110" s="55">
        <v>535.21085310000001</v>
      </c>
      <c r="F110" t="s">
        <v>28</v>
      </c>
    </row>
    <row r="111" spans="1:6">
      <c r="A111" t="s">
        <v>154</v>
      </c>
      <c r="B111">
        <v>16</v>
      </c>
      <c r="C111">
        <v>16</v>
      </c>
      <c r="D111" s="55"/>
      <c r="E111" s="55">
        <v>607.65833091699994</v>
      </c>
      <c r="F111" s="55" t="s">
        <v>32</v>
      </c>
    </row>
    <row r="112" spans="1:6">
      <c r="A112" t="s">
        <v>154</v>
      </c>
      <c r="B112">
        <v>16</v>
      </c>
      <c r="C112">
        <v>16</v>
      </c>
      <c r="D112" s="55"/>
      <c r="E112" s="55">
        <v>596.06263589900004</v>
      </c>
      <c r="F112" s="55" t="s">
        <v>193</v>
      </c>
    </row>
    <row r="113" spans="1:8">
      <c r="A113" t="s">
        <v>202</v>
      </c>
      <c r="B113">
        <v>16</v>
      </c>
      <c r="C113">
        <v>16</v>
      </c>
      <c r="D113" s="55"/>
      <c r="E113" s="55">
        <v>547.03834199899995</v>
      </c>
      <c r="F113" s="55" t="s">
        <v>193</v>
      </c>
    </row>
    <row r="114" spans="1:8">
      <c r="A114" t="s">
        <v>154</v>
      </c>
      <c r="B114">
        <v>16</v>
      </c>
      <c r="C114">
        <v>16</v>
      </c>
      <c r="D114" s="55"/>
      <c r="E114" s="55">
        <v>527.22448778199998</v>
      </c>
      <c r="F114" s="55" t="s">
        <v>193</v>
      </c>
    </row>
    <row r="115" spans="1:8">
      <c r="A115" t="s">
        <v>154</v>
      </c>
      <c r="B115">
        <v>16</v>
      </c>
      <c r="C115">
        <v>16</v>
      </c>
      <c r="D115" s="55"/>
      <c r="E115" s="55">
        <v>547.03834199899995</v>
      </c>
      <c r="F115" s="55" t="s">
        <v>193</v>
      </c>
    </row>
    <row r="116" spans="1:8">
      <c r="A116" t="s">
        <v>202</v>
      </c>
      <c r="B116">
        <v>16</v>
      </c>
      <c r="C116">
        <v>16</v>
      </c>
      <c r="D116" s="55"/>
      <c r="E116" s="55">
        <v>500.43472504599998</v>
      </c>
      <c r="F116" s="55" t="s">
        <v>67</v>
      </c>
    </row>
    <row r="117" spans="1:8">
      <c r="A117" t="s">
        <v>154</v>
      </c>
      <c r="B117">
        <v>16</v>
      </c>
      <c r="C117">
        <v>16</v>
      </c>
      <c r="D117" s="55"/>
      <c r="E117" s="55">
        <v>512.97764587400002</v>
      </c>
      <c r="F117" s="55" t="s">
        <v>67</v>
      </c>
    </row>
    <row r="118" spans="1:8">
      <c r="A118" t="s">
        <v>126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126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125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A121" t="s">
        <v>125</v>
      </c>
      <c r="B121">
        <v>16</v>
      </c>
      <c r="C121">
        <v>16</v>
      </c>
      <c r="D121" s="55"/>
      <c r="E121" s="55">
        <v>609.56168699299997</v>
      </c>
      <c r="F121" s="55" t="s">
        <v>6</v>
      </c>
      <c r="H121" s="55"/>
    </row>
    <row r="122" spans="1:8">
      <c r="A122" t="s">
        <v>125</v>
      </c>
      <c r="B122">
        <v>16</v>
      </c>
      <c r="C122">
        <v>16</v>
      </c>
      <c r="D122" s="55"/>
      <c r="E122" s="55">
        <v>612.84088611599998</v>
      </c>
      <c r="F122" s="55" t="s">
        <v>6</v>
      </c>
      <c r="H122" s="55"/>
    </row>
    <row r="123" spans="1:8">
      <c r="A123" t="s">
        <v>125</v>
      </c>
      <c r="B123">
        <v>16</v>
      </c>
      <c r="C123">
        <v>16</v>
      </c>
      <c r="D123" s="55"/>
      <c r="E123" s="55">
        <v>613.39775299999997</v>
      </c>
      <c r="F123" s="55" t="s">
        <v>6</v>
      </c>
      <c r="H123" s="55"/>
    </row>
    <row r="124" spans="1:8">
      <c r="A124" t="s">
        <v>125</v>
      </c>
      <c r="B124">
        <v>16</v>
      </c>
      <c r="C124">
        <v>16</v>
      </c>
      <c r="D124" s="55"/>
      <c r="E124" s="55">
        <v>659.99135088900005</v>
      </c>
      <c r="F124" s="55" t="s">
        <v>6</v>
      </c>
      <c r="H124" s="55"/>
    </row>
    <row r="125" spans="1:8">
      <c r="A125" t="s">
        <v>125</v>
      </c>
      <c r="B125">
        <v>16</v>
      </c>
      <c r="C125">
        <v>16</v>
      </c>
      <c r="D125" s="55"/>
      <c r="E125" s="55"/>
      <c r="F125" s="55" t="s">
        <v>6</v>
      </c>
      <c r="H125" s="55"/>
    </row>
    <row r="126" spans="1:8">
      <c r="A126" t="s">
        <v>125</v>
      </c>
      <c r="B126">
        <v>16</v>
      </c>
      <c r="C126">
        <v>16</v>
      </c>
      <c r="D126" s="55"/>
      <c r="E126" s="55"/>
      <c r="F126" s="55" t="s">
        <v>6</v>
      </c>
      <c r="H126" s="55"/>
    </row>
    <row r="127" spans="1:8">
      <c r="A127" t="s">
        <v>125</v>
      </c>
      <c r="B127">
        <v>16</v>
      </c>
      <c r="C127">
        <v>16</v>
      </c>
      <c r="D127" s="55"/>
      <c r="E127" s="55"/>
      <c r="F127" s="55" t="s">
        <v>6</v>
      </c>
      <c r="H127" s="55"/>
    </row>
    <row r="128" spans="1:8">
      <c r="A128" t="s">
        <v>125</v>
      </c>
      <c r="B128">
        <v>16</v>
      </c>
      <c r="C128">
        <v>16</v>
      </c>
      <c r="D128" s="55"/>
      <c r="F128" s="55" t="s">
        <v>6</v>
      </c>
      <c r="H128" s="55"/>
    </row>
    <row r="129" spans="1:6">
      <c r="A129" s="55"/>
      <c r="D129" t="s">
        <v>127</v>
      </c>
      <c r="E129" s="55">
        <f>AVERAGE(E100:E120)</f>
        <v>569.53688043885711</v>
      </c>
      <c r="F129" t="s">
        <v>129</v>
      </c>
    </row>
    <row r="130" spans="1:6">
      <c r="D130" t="s">
        <v>128</v>
      </c>
      <c r="E130">
        <f>STDEV(E100:E120)</f>
        <v>69.732796723748706</v>
      </c>
    </row>
  </sheetData>
  <sheetCalcPr fullCalcOnLoad="1"/>
  <phoneticPr fontId="16" type="noConversion"/>
  <pageMargins left="0.75" right="0.75" top="1" bottom="1" header="0.5" footer="0.5"/>
  <pageSetup paperSize="1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132</v>
      </c>
    </row>
    <row r="2" spans="1:14">
      <c r="A2" s="30" t="s">
        <v>133</v>
      </c>
    </row>
    <row r="3" spans="1:14">
      <c r="A3" t="s">
        <v>134</v>
      </c>
    </row>
    <row r="5" spans="1:14" s="28" customFormat="1" ht="39" customHeight="1">
      <c r="A5" s="29" t="s">
        <v>87</v>
      </c>
      <c r="B5" s="29" t="s">
        <v>92</v>
      </c>
      <c r="C5" s="29" t="s">
        <v>207</v>
      </c>
      <c r="D5" s="29" t="s">
        <v>208</v>
      </c>
      <c r="E5" s="29" t="s">
        <v>73</v>
      </c>
      <c r="F5" s="29" t="s">
        <v>88</v>
      </c>
      <c r="G5" s="29" t="s">
        <v>209</v>
      </c>
      <c r="H5" s="29" t="s">
        <v>117</v>
      </c>
      <c r="I5" s="29" t="s">
        <v>116</v>
      </c>
      <c r="J5" s="29" t="s">
        <v>96</v>
      </c>
      <c r="K5" s="28" t="s">
        <v>135</v>
      </c>
      <c r="L5" s="28" t="s">
        <v>136</v>
      </c>
      <c r="M5" s="28" t="s">
        <v>137</v>
      </c>
    </row>
    <row r="6" spans="1:14">
      <c r="A6" t="s">
        <v>131</v>
      </c>
      <c r="B6">
        <v>8</v>
      </c>
      <c r="C6" t="s">
        <v>210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131</v>
      </c>
      <c r="B7">
        <v>8</v>
      </c>
      <c r="C7" t="s">
        <v>118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131</v>
      </c>
      <c r="B8" s="31">
        <v>16</v>
      </c>
      <c r="C8" t="s">
        <v>210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131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131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49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49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131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106</v>
      </c>
    </row>
    <row r="14" spans="1:14" ht="39">
      <c r="A14" t="s">
        <v>131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107</v>
      </c>
    </row>
    <row r="15" spans="1:14" ht="39">
      <c r="A15" t="s">
        <v>131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108</v>
      </c>
    </row>
    <row r="16" spans="1:14" ht="39">
      <c r="A16" t="s">
        <v>131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141</v>
      </c>
    </row>
    <row r="17" spans="1:13">
      <c r="A17" t="s">
        <v>49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49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49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135</v>
      </c>
      <c r="B25" s="28" t="s">
        <v>136</v>
      </c>
      <c r="C25" s="28" t="s">
        <v>137</v>
      </c>
    </row>
  </sheetData>
  <sheetCalcPr fullCalcOnLoad="1"/>
  <phoneticPr fontId="1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38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24</v>
      </c>
    </row>
    <row r="2" spans="1:10">
      <c r="A2" t="s">
        <v>60</v>
      </c>
    </row>
    <row r="3" spans="1:10">
      <c r="A3" t="s">
        <v>209</v>
      </c>
      <c r="B3">
        <v>8</v>
      </c>
    </row>
    <row r="4" spans="1:10">
      <c r="A4" t="s">
        <v>23</v>
      </c>
      <c r="B4">
        <v>8</v>
      </c>
    </row>
    <row r="8" spans="1:10" s="58" customFormat="1" ht="39">
      <c r="A8" s="29" t="s">
        <v>87</v>
      </c>
      <c r="B8" s="29" t="s">
        <v>200</v>
      </c>
      <c r="C8" s="29" t="s">
        <v>140</v>
      </c>
      <c r="D8" s="29" t="s">
        <v>88</v>
      </c>
      <c r="E8" s="29" t="s">
        <v>21</v>
      </c>
      <c r="F8" s="29" t="s">
        <v>22</v>
      </c>
      <c r="G8" s="57" t="s">
        <v>61</v>
      </c>
      <c r="H8" s="57" t="s">
        <v>62</v>
      </c>
      <c r="I8" s="57" t="s">
        <v>63</v>
      </c>
      <c r="J8" s="57" t="s">
        <v>43</v>
      </c>
    </row>
    <row r="9" spans="1:10" s="61" customFormat="1">
      <c r="A9" s="62" t="s">
        <v>219</v>
      </c>
      <c r="B9" s="63">
        <v>0</v>
      </c>
      <c r="C9" s="63">
        <v>0</v>
      </c>
      <c r="D9" s="63">
        <v>0</v>
      </c>
      <c r="E9" s="62" t="s">
        <v>219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219</v>
      </c>
      <c r="B10" s="63">
        <v>0</v>
      </c>
      <c r="C10" s="63">
        <v>0</v>
      </c>
      <c r="D10" s="63">
        <v>0</v>
      </c>
      <c r="E10" s="62" t="s">
        <v>219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219</v>
      </c>
      <c r="B11" s="63">
        <v>0</v>
      </c>
      <c r="C11" s="63">
        <v>0</v>
      </c>
      <c r="D11" s="63">
        <v>0</v>
      </c>
      <c r="E11" s="62" t="s">
        <v>219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219</v>
      </c>
      <c r="B12" s="63">
        <v>0</v>
      </c>
      <c r="C12" s="63">
        <v>0</v>
      </c>
      <c r="D12" s="63">
        <v>0</v>
      </c>
      <c r="E12" s="62" t="s">
        <v>219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47</v>
      </c>
      <c r="B13" s="65">
        <v>0</v>
      </c>
      <c r="C13" s="65">
        <v>0</v>
      </c>
      <c r="D13" s="65">
        <v>0</v>
      </c>
      <c r="E13" s="64" t="s">
        <v>47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80</v>
      </c>
      <c r="B14">
        <v>8</v>
      </c>
      <c r="C14">
        <v>4</v>
      </c>
      <c r="D14">
        <v>8</v>
      </c>
      <c r="E14" t="s">
        <v>48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80</v>
      </c>
      <c r="B15">
        <v>8</v>
      </c>
      <c r="C15">
        <v>4</v>
      </c>
      <c r="D15">
        <v>8</v>
      </c>
      <c r="E15" t="s">
        <v>48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80</v>
      </c>
      <c r="B16">
        <v>8</v>
      </c>
      <c r="C16">
        <v>4</v>
      </c>
      <c r="D16">
        <v>8</v>
      </c>
      <c r="E16" t="s">
        <v>48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201</v>
      </c>
      <c r="B17">
        <v>8</v>
      </c>
      <c r="C17">
        <v>4</v>
      </c>
      <c r="D17">
        <v>8</v>
      </c>
      <c r="E17" t="s">
        <v>47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80</v>
      </c>
      <c r="B18">
        <v>8</v>
      </c>
      <c r="C18">
        <v>4</v>
      </c>
      <c r="D18">
        <v>8</v>
      </c>
      <c r="E18" t="s">
        <v>48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80</v>
      </c>
      <c r="B19">
        <v>8</v>
      </c>
      <c r="C19">
        <v>4</v>
      </c>
      <c r="D19">
        <v>8</v>
      </c>
      <c r="E19" t="s">
        <v>48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20</v>
      </c>
      <c r="B20">
        <v>0</v>
      </c>
      <c r="C20">
        <v>0</v>
      </c>
      <c r="D20">
        <f>C20*2</f>
        <v>0</v>
      </c>
      <c r="E20" t="s">
        <v>80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20</v>
      </c>
      <c r="B21">
        <v>0</v>
      </c>
      <c r="C21">
        <v>0</v>
      </c>
      <c r="D21">
        <f t="shared" ref="D21:D25" si="0">C21*2</f>
        <v>0</v>
      </c>
      <c r="E21" t="s">
        <v>80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20</v>
      </c>
      <c r="B22">
        <v>0</v>
      </c>
      <c r="C22">
        <v>0</v>
      </c>
      <c r="D22">
        <f t="shared" si="0"/>
        <v>0</v>
      </c>
      <c r="E22" t="s">
        <v>80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20</v>
      </c>
      <c r="B23">
        <v>0</v>
      </c>
      <c r="C23">
        <v>0</v>
      </c>
      <c r="D23">
        <f t="shared" si="0"/>
        <v>0</v>
      </c>
      <c r="E23" t="s">
        <v>80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20</v>
      </c>
      <c r="B24">
        <v>0</v>
      </c>
      <c r="C24">
        <v>0</v>
      </c>
      <c r="D24">
        <f t="shared" si="0"/>
        <v>0</v>
      </c>
      <c r="E24" t="s">
        <v>80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20</v>
      </c>
      <c r="B25">
        <v>0</v>
      </c>
      <c r="C25">
        <v>0</v>
      </c>
      <c r="D25">
        <f t="shared" si="0"/>
        <v>0</v>
      </c>
      <c r="E25" t="s">
        <v>80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20</v>
      </c>
      <c r="B26">
        <v>0</v>
      </c>
      <c r="C26">
        <v>4</v>
      </c>
      <c r="D26">
        <f>C26*2</f>
        <v>8</v>
      </c>
      <c r="E26" t="s">
        <v>80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44</v>
      </c>
      <c r="B27">
        <v>8</v>
      </c>
      <c r="C27">
        <v>0</v>
      </c>
      <c r="D27">
        <f t="shared" ref="D27:D48" si="1">C27*2</f>
        <v>0</v>
      </c>
      <c r="E27" s="59" t="s">
        <v>102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44</v>
      </c>
      <c r="B28">
        <v>8</v>
      </c>
      <c r="C28">
        <v>0</v>
      </c>
      <c r="D28">
        <f t="shared" si="1"/>
        <v>0</v>
      </c>
      <c r="E28" s="59" t="s">
        <v>102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44</v>
      </c>
      <c r="B29">
        <v>8</v>
      </c>
      <c r="C29">
        <v>0</v>
      </c>
      <c r="D29">
        <f t="shared" si="1"/>
        <v>0</v>
      </c>
      <c r="E29" s="59" t="s">
        <v>102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44</v>
      </c>
      <c r="B30">
        <v>8</v>
      </c>
      <c r="C30">
        <v>0</v>
      </c>
      <c r="D30">
        <f t="shared" si="1"/>
        <v>0</v>
      </c>
      <c r="E30" s="59" t="s">
        <v>102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44</v>
      </c>
      <c r="B31">
        <v>8</v>
      </c>
      <c r="C31">
        <v>0</v>
      </c>
      <c r="D31">
        <f t="shared" si="1"/>
        <v>0</v>
      </c>
      <c r="E31" s="59" t="s">
        <v>102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44</v>
      </c>
      <c r="B32">
        <v>8</v>
      </c>
      <c r="C32">
        <v>0</v>
      </c>
      <c r="D32">
        <f t="shared" si="1"/>
        <v>0</v>
      </c>
      <c r="E32" s="59" t="s">
        <v>102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44</v>
      </c>
      <c r="B33">
        <v>8</v>
      </c>
      <c r="C33">
        <v>4</v>
      </c>
      <c r="D33">
        <f t="shared" si="1"/>
        <v>8</v>
      </c>
      <c r="E33" t="s">
        <v>45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44</v>
      </c>
      <c r="B34">
        <v>8</v>
      </c>
      <c r="C34">
        <v>4</v>
      </c>
      <c r="D34">
        <f t="shared" si="1"/>
        <v>8</v>
      </c>
      <c r="E34" t="s">
        <v>46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44</v>
      </c>
      <c r="B35">
        <v>8</v>
      </c>
      <c r="C35">
        <v>4</v>
      </c>
      <c r="D35">
        <f t="shared" si="1"/>
        <v>8</v>
      </c>
      <c r="E35" t="s">
        <v>46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44</v>
      </c>
      <c r="B36">
        <v>8</v>
      </c>
      <c r="C36">
        <v>4</v>
      </c>
      <c r="D36">
        <f t="shared" si="1"/>
        <v>8</v>
      </c>
      <c r="E36" t="s">
        <v>46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44</v>
      </c>
      <c r="B37">
        <v>8</v>
      </c>
      <c r="C37">
        <v>4</v>
      </c>
      <c r="D37">
        <f t="shared" si="1"/>
        <v>8</v>
      </c>
      <c r="E37" t="s">
        <v>46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44</v>
      </c>
      <c r="B38">
        <v>8</v>
      </c>
      <c r="C38">
        <v>4</v>
      </c>
      <c r="D38">
        <f t="shared" si="1"/>
        <v>8</v>
      </c>
      <c r="E38" t="s">
        <v>46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44</v>
      </c>
      <c r="B39">
        <v>8</v>
      </c>
      <c r="C39">
        <v>4</v>
      </c>
      <c r="D39">
        <f t="shared" si="1"/>
        <v>8</v>
      </c>
      <c r="E39" t="s">
        <v>46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44</v>
      </c>
      <c r="B40">
        <v>8</v>
      </c>
      <c r="C40">
        <v>4</v>
      </c>
      <c r="D40">
        <f t="shared" si="1"/>
        <v>8</v>
      </c>
      <c r="E40" t="s">
        <v>46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44</v>
      </c>
      <c r="B41">
        <v>8</v>
      </c>
      <c r="C41">
        <v>4</v>
      </c>
      <c r="D41">
        <f t="shared" si="1"/>
        <v>8</v>
      </c>
      <c r="E41" t="s">
        <v>46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44</v>
      </c>
      <c r="B42">
        <v>8</v>
      </c>
      <c r="C42">
        <v>4</v>
      </c>
      <c r="D42">
        <f t="shared" si="1"/>
        <v>8</v>
      </c>
      <c r="E42" t="s">
        <v>46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44</v>
      </c>
      <c r="B43">
        <v>8</v>
      </c>
      <c r="C43">
        <v>4</v>
      </c>
      <c r="D43">
        <f t="shared" si="1"/>
        <v>8</v>
      </c>
      <c r="E43" t="s">
        <v>46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44</v>
      </c>
      <c r="B44">
        <v>8</v>
      </c>
      <c r="C44">
        <v>4</v>
      </c>
      <c r="D44">
        <f t="shared" si="1"/>
        <v>8</v>
      </c>
      <c r="E44" t="s">
        <v>46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44</v>
      </c>
      <c r="B45">
        <v>8</v>
      </c>
      <c r="C45">
        <v>4</v>
      </c>
      <c r="D45">
        <f t="shared" si="1"/>
        <v>8</v>
      </c>
      <c r="E45" t="s">
        <v>46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44</v>
      </c>
      <c r="B46">
        <v>8</v>
      </c>
      <c r="C46">
        <v>4</v>
      </c>
      <c r="D46">
        <f t="shared" si="1"/>
        <v>8</v>
      </c>
      <c r="E46" t="s">
        <v>46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44</v>
      </c>
      <c r="B47">
        <v>8</v>
      </c>
      <c r="C47">
        <v>4</v>
      </c>
      <c r="D47">
        <f t="shared" si="1"/>
        <v>8</v>
      </c>
      <c r="E47" t="s">
        <v>46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44</v>
      </c>
      <c r="B48">
        <v>8</v>
      </c>
      <c r="C48">
        <v>4</v>
      </c>
      <c r="D48">
        <f t="shared" si="1"/>
        <v>8</v>
      </c>
      <c r="E48" t="s">
        <v>46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172</v>
      </c>
    </row>
    <row r="73" spans="1:15">
      <c r="B73" t="s">
        <v>103</v>
      </c>
      <c r="C73" t="s">
        <v>104</v>
      </c>
    </row>
    <row r="74" spans="1:15">
      <c r="A74" t="s">
        <v>121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119</v>
      </c>
      <c r="B75" s="55">
        <f>J27</f>
        <v>1027.9399099300001</v>
      </c>
      <c r="C75">
        <f>STDEV(J27:J32)</f>
        <v>66.500248816330156</v>
      </c>
    </row>
    <row r="76" spans="1:15">
      <c r="A76" t="s">
        <v>145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146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147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120</v>
      </c>
      <c r="B79" s="55">
        <f>AVERAGE(J34:J42)</f>
        <v>688.64166519366654</v>
      </c>
      <c r="C79" s="55">
        <f>STDEV(J34:J42)</f>
        <v>20.480758532664797</v>
      </c>
    </row>
  </sheetData>
  <phoneticPr fontId="16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115</v>
      </c>
    </row>
    <row r="2" spans="1:12">
      <c r="A2" t="s">
        <v>114</v>
      </c>
    </row>
    <row r="5" spans="1:12" s="54" customFormat="1" ht="39">
      <c r="A5" s="54" t="s">
        <v>142</v>
      </c>
      <c r="B5" s="54" t="s">
        <v>143</v>
      </c>
      <c r="C5" s="54" t="s">
        <v>34</v>
      </c>
      <c r="D5" s="54" t="s">
        <v>35</v>
      </c>
      <c r="E5" s="54" t="s">
        <v>36</v>
      </c>
      <c r="F5" s="54" t="s">
        <v>37</v>
      </c>
      <c r="G5" s="54" t="s">
        <v>39</v>
      </c>
      <c r="H5" s="54" t="s">
        <v>38</v>
      </c>
      <c r="I5" s="54" t="s">
        <v>40</v>
      </c>
      <c r="J5" s="54" t="s">
        <v>112</v>
      </c>
      <c r="K5" s="54" t="s">
        <v>113</v>
      </c>
      <c r="L5" s="54" t="s">
        <v>83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84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84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84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8</v>
      </c>
      <c r="B3" s="11" t="s">
        <v>9</v>
      </c>
      <c r="C3" s="12"/>
      <c r="D3" s="12"/>
      <c r="E3" s="12"/>
      <c r="F3" s="12"/>
      <c r="G3" s="12"/>
      <c r="H3" s="12"/>
      <c r="I3" s="13"/>
    </row>
    <row r="4" spans="1:9">
      <c r="A4" s="11" t="s">
        <v>10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11</v>
      </c>
    </row>
    <row r="5" spans="1:9">
      <c r="A5" s="10" t="s">
        <v>168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169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185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170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171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155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26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11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7"/>
  <sheetViews>
    <sheetView workbookViewId="0">
      <selection activeCell="E31" sqref="E31"/>
    </sheetView>
  </sheetViews>
  <sheetFormatPr baseColWidth="10" defaultRowHeight="13"/>
  <cols>
    <col min="1" max="1" width="8.85546875" customWidth="1"/>
    <col min="2" max="2" width="15.5703125" customWidth="1"/>
    <col min="3" max="3" width="11.7109375" customWidth="1"/>
    <col min="4" max="4" width="14.42578125" customWidth="1"/>
    <col min="5" max="5" width="13.7109375" bestFit="1" customWidth="1"/>
    <col min="11" max="11" width="16.28515625" bestFit="1" customWidth="1"/>
  </cols>
  <sheetData>
    <row r="1" spans="1:11" ht="26">
      <c r="A1" s="69" t="s">
        <v>94</v>
      </c>
      <c r="B1" s="69" t="s">
        <v>95</v>
      </c>
      <c r="C1" s="69" t="s">
        <v>122</v>
      </c>
      <c r="D1" s="69" t="s">
        <v>123</v>
      </c>
      <c r="E1" s="69" t="s">
        <v>31</v>
      </c>
      <c r="F1" s="69" t="s">
        <v>30</v>
      </c>
      <c r="J1" t="s">
        <v>197</v>
      </c>
      <c r="K1" t="s">
        <v>198</v>
      </c>
    </row>
    <row r="2" spans="1:11">
      <c r="A2" t="s">
        <v>124</v>
      </c>
      <c r="B2">
        <v>1</v>
      </c>
      <c r="C2">
        <v>16</v>
      </c>
      <c r="D2">
        <v>4</v>
      </c>
      <c r="E2" s="55">
        <v>5308.8138790100002</v>
      </c>
      <c r="F2" t="s">
        <v>28</v>
      </c>
      <c r="I2" t="s">
        <v>195</v>
      </c>
      <c r="J2" s="55">
        <f>AVERAGE(E2:E12)/60</f>
        <v>87.417327997515159</v>
      </c>
      <c r="K2">
        <f>STDEV(E2:E12)/60</f>
        <v>1.0368382366048754</v>
      </c>
    </row>
    <row r="3" spans="1:11">
      <c r="A3" t="s">
        <v>124</v>
      </c>
      <c r="B3">
        <v>1</v>
      </c>
      <c r="C3">
        <v>16</v>
      </c>
      <c r="D3">
        <v>4</v>
      </c>
      <c r="E3" s="55">
        <v>5352.9993340999999</v>
      </c>
      <c r="F3" t="s">
        <v>28</v>
      </c>
      <c r="I3" t="s">
        <v>194</v>
      </c>
      <c r="J3" s="55">
        <f>AVERAGE(E18:E23)/60</f>
        <v>88.173562517416684</v>
      </c>
      <c r="K3">
        <f>STDEV(E18:E23)/60</f>
        <v>1.5871733794269882</v>
      </c>
    </row>
    <row r="4" spans="1:11">
      <c r="A4" t="s">
        <v>124</v>
      </c>
      <c r="B4">
        <v>1</v>
      </c>
      <c r="C4">
        <v>16</v>
      </c>
      <c r="D4">
        <v>4</v>
      </c>
      <c r="E4" s="55">
        <v>5265.4794118399996</v>
      </c>
      <c r="F4" t="s">
        <v>28</v>
      </c>
      <c r="I4" t="s">
        <v>196</v>
      </c>
      <c r="J4" s="55">
        <f>AVERAGE(E13:E17)/60</f>
        <v>112.92129043976666</v>
      </c>
      <c r="K4">
        <f>STDEV(E13:E17)/60</f>
        <v>1.5771571758810281</v>
      </c>
    </row>
    <row r="5" spans="1:11">
      <c r="A5" t="s">
        <v>93</v>
      </c>
      <c r="B5">
        <v>1</v>
      </c>
      <c r="C5">
        <v>16</v>
      </c>
      <c r="D5">
        <v>4</v>
      </c>
      <c r="E5" s="55">
        <v>5212.9427988500001</v>
      </c>
      <c r="F5" t="s">
        <v>65</v>
      </c>
      <c r="I5" t="s">
        <v>199</v>
      </c>
      <c r="J5" s="55">
        <f>AVERAGE(E24:E26)/60</f>
        <v>114.49553284911109</v>
      </c>
      <c r="K5">
        <f>STDEV(E24:E26)/60</f>
        <v>2.4075080791113619</v>
      </c>
    </row>
    <row r="6" spans="1:11">
      <c r="A6" t="s">
        <v>93</v>
      </c>
      <c r="B6">
        <v>1</v>
      </c>
      <c r="C6">
        <v>16</v>
      </c>
      <c r="D6">
        <v>4</v>
      </c>
      <c r="E6" s="55">
        <v>5202.5642039799995</v>
      </c>
      <c r="F6" t="s">
        <v>65</v>
      </c>
    </row>
    <row r="7" spans="1:11">
      <c r="A7" t="s">
        <v>93</v>
      </c>
      <c r="B7">
        <v>1</v>
      </c>
      <c r="C7">
        <v>16</v>
      </c>
      <c r="D7">
        <v>4</v>
      </c>
      <c r="E7" s="55">
        <v>5188.3370358900002</v>
      </c>
      <c r="F7" t="s">
        <v>65</v>
      </c>
    </row>
    <row r="8" spans="1:11">
      <c r="A8" t="s">
        <v>93</v>
      </c>
      <c r="B8">
        <v>1</v>
      </c>
      <c r="C8">
        <v>16</v>
      </c>
      <c r="D8">
        <v>4</v>
      </c>
      <c r="E8" s="55">
        <v>5284.6490089899999</v>
      </c>
      <c r="F8" t="s">
        <v>65</v>
      </c>
    </row>
    <row r="9" spans="1:11">
      <c r="A9" t="s">
        <v>93</v>
      </c>
      <c r="B9">
        <v>1</v>
      </c>
      <c r="C9">
        <v>16</v>
      </c>
      <c r="D9">
        <v>4</v>
      </c>
      <c r="E9" s="55">
        <v>5202.49168491</v>
      </c>
      <c r="F9" t="s">
        <v>66</v>
      </c>
    </row>
    <row r="10" spans="1:11">
      <c r="A10" t="s">
        <v>93</v>
      </c>
      <c r="B10">
        <v>1</v>
      </c>
      <c r="C10">
        <v>16</v>
      </c>
      <c r="D10">
        <v>4</v>
      </c>
      <c r="E10" s="55">
        <v>5155.4024429299998</v>
      </c>
      <c r="F10" t="s">
        <v>66</v>
      </c>
    </row>
    <row r="11" spans="1:11">
      <c r="A11" t="s">
        <v>93</v>
      </c>
      <c r="B11">
        <v>1</v>
      </c>
      <c r="C11">
        <v>16</v>
      </c>
      <c r="D11">
        <v>4</v>
      </c>
      <c r="E11" s="55">
        <v>5212.9427988500001</v>
      </c>
      <c r="F11" t="s">
        <v>66</v>
      </c>
    </row>
    <row r="12" spans="1:11">
      <c r="A12" t="s">
        <v>93</v>
      </c>
      <c r="B12">
        <v>1</v>
      </c>
      <c r="C12">
        <v>16</v>
      </c>
      <c r="D12">
        <v>4</v>
      </c>
      <c r="E12" s="55">
        <v>5308.8138790100002</v>
      </c>
      <c r="F12" t="s">
        <v>65</v>
      </c>
    </row>
    <row r="13" spans="1:11">
      <c r="A13" t="s">
        <v>202</v>
      </c>
      <c r="B13">
        <v>1</v>
      </c>
      <c r="C13">
        <v>16</v>
      </c>
      <c r="D13">
        <v>4</v>
      </c>
      <c r="E13" s="55">
        <v>6667.9942650800003</v>
      </c>
      <c r="F13" t="s">
        <v>29</v>
      </c>
    </row>
    <row r="14" spans="1:11">
      <c r="A14" t="s">
        <v>202</v>
      </c>
      <c r="B14">
        <v>1</v>
      </c>
      <c r="C14">
        <v>16</v>
      </c>
      <c r="D14">
        <v>4</v>
      </c>
      <c r="E14" s="55">
        <v>6726.6931519500004</v>
      </c>
      <c r="F14" t="s">
        <v>29</v>
      </c>
    </row>
    <row r="15" spans="1:11">
      <c r="A15" t="s">
        <v>202</v>
      </c>
      <c r="B15">
        <v>1</v>
      </c>
      <c r="C15">
        <v>16</v>
      </c>
      <c r="D15">
        <v>4</v>
      </c>
      <c r="E15" s="55">
        <v>6773.2417349799998</v>
      </c>
      <c r="F15" t="s">
        <v>29</v>
      </c>
    </row>
    <row r="16" spans="1:11">
      <c r="A16" t="s">
        <v>202</v>
      </c>
      <c r="B16">
        <v>1</v>
      </c>
      <c r="C16">
        <v>16</v>
      </c>
      <c r="D16">
        <v>4</v>
      </c>
      <c r="E16" s="55">
        <v>6785.3887209900004</v>
      </c>
      <c r="F16" t="s">
        <v>29</v>
      </c>
    </row>
    <row r="17" spans="1:6">
      <c r="A17" t="s">
        <v>202</v>
      </c>
      <c r="B17">
        <v>1</v>
      </c>
      <c r="C17">
        <v>16</v>
      </c>
      <c r="D17">
        <v>4</v>
      </c>
      <c r="E17" s="55">
        <v>6923.0692589299997</v>
      </c>
      <c r="F17" t="s">
        <v>29</v>
      </c>
    </row>
    <row r="18" spans="1:6">
      <c r="A18" t="s">
        <v>202</v>
      </c>
      <c r="B18">
        <v>1</v>
      </c>
      <c r="C18">
        <v>16</v>
      </c>
      <c r="D18">
        <v>4</v>
      </c>
      <c r="E18" s="55">
        <v>5381.4183900400003</v>
      </c>
      <c r="F18" t="s">
        <v>32</v>
      </c>
    </row>
    <row r="19" spans="1:6">
      <c r="A19" t="s">
        <v>202</v>
      </c>
      <c r="B19">
        <v>1</v>
      </c>
      <c r="C19">
        <v>16</v>
      </c>
      <c r="D19">
        <v>4</v>
      </c>
      <c r="E19" s="55">
        <v>5433.5929520099999</v>
      </c>
      <c r="F19" t="s">
        <v>32</v>
      </c>
    </row>
    <row r="20" spans="1:6">
      <c r="A20" t="s">
        <v>202</v>
      </c>
      <c r="B20">
        <v>1</v>
      </c>
      <c r="C20">
        <v>16</v>
      </c>
      <c r="D20">
        <v>4</v>
      </c>
      <c r="E20" s="55">
        <v>5260.5256700500004</v>
      </c>
      <c r="F20" t="s">
        <v>32</v>
      </c>
    </row>
    <row r="21" spans="1:6">
      <c r="A21" t="s">
        <v>202</v>
      </c>
      <c r="B21">
        <v>1</v>
      </c>
      <c r="C21">
        <v>16</v>
      </c>
      <c r="D21">
        <v>4</v>
      </c>
      <c r="E21" s="55">
        <v>5255.02369189</v>
      </c>
      <c r="F21" t="s">
        <v>32</v>
      </c>
    </row>
    <row r="22" spans="1:6">
      <c r="A22" t="s">
        <v>202</v>
      </c>
      <c r="B22">
        <v>1</v>
      </c>
      <c r="C22">
        <v>16</v>
      </c>
      <c r="D22">
        <v>4</v>
      </c>
      <c r="E22" s="55">
        <v>5214.6700560999998</v>
      </c>
      <c r="F22" t="s">
        <v>32</v>
      </c>
    </row>
    <row r="23" spans="1:6">
      <c r="A23" t="s">
        <v>202</v>
      </c>
      <c r="B23">
        <v>1</v>
      </c>
      <c r="C23">
        <v>16</v>
      </c>
      <c r="D23">
        <v>4</v>
      </c>
      <c r="E23" s="55">
        <v>5197.2517461799998</v>
      </c>
      <c r="F23" t="s">
        <v>32</v>
      </c>
    </row>
    <row r="24" spans="1:6">
      <c r="A24" t="s">
        <v>202</v>
      </c>
      <c r="B24">
        <v>1</v>
      </c>
      <c r="C24">
        <v>16</v>
      </c>
      <c r="D24">
        <v>4</v>
      </c>
      <c r="E24" s="55">
        <v>6961.1671140199996</v>
      </c>
      <c r="F24" t="s">
        <v>199</v>
      </c>
    </row>
    <row r="25" spans="1:6">
      <c r="A25" t="s">
        <v>64</v>
      </c>
      <c r="B25">
        <v>1</v>
      </c>
      <c r="C25">
        <v>16</v>
      </c>
      <c r="D25">
        <v>4</v>
      </c>
      <c r="E25" s="55">
        <v>6703.2019269499997</v>
      </c>
      <c r="F25" t="s">
        <v>199</v>
      </c>
    </row>
    <row r="26" spans="1:6">
      <c r="A26" t="s">
        <v>64</v>
      </c>
      <c r="B26">
        <v>1</v>
      </c>
      <c r="C26">
        <v>16</v>
      </c>
      <c r="D26">
        <v>4</v>
      </c>
      <c r="E26" s="55">
        <v>6944.8268718700001</v>
      </c>
      <c r="F26" t="s">
        <v>199</v>
      </c>
    </row>
    <row r="27" spans="1:6">
      <c r="A27" s="72" t="s">
        <v>5</v>
      </c>
      <c r="B27" s="72">
        <v>8</v>
      </c>
      <c r="C27" s="72">
        <v>16</v>
      </c>
      <c r="D27" s="72">
        <v>4</v>
      </c>
      <c r="E27" s="73">
        <v>1842.58875704</v>
      </c>
      <c r="F27" s="72" t="s">
        <v>4</v>
      </c>
    </row>
    <row r="28" spans="1:6">
      <c r="A28" t="s">
        <v>5</v>
      </c>
      <c r="B28" s="47">
        <v>8</v>
      </c>
      <c r="C28" s="47">
        <v>16</v>
      </c>
      <c r="D28" s="47">
        <v>4</v>
      </c>
      <c r="E28" s="55">
        <v>1835.8984041199999</v>
      </c>
      <c r="F28" t="s">
        <v>4</v>
      </c>
    </row>
    <row r="29" spans="1:6">
      <c r="A29" t="s">
        <v>5</v>
      </c>
      <c r="B29" s="47">
        <v>8</v>
      </c>
      <c r="C29" s="47">
        <v>16</v>
      </c>
      <c r="D29" s="47">
        <v>4</v>
      </c>
      <c r="E29" s="55">
        <v>1715.9458088900001</v>
      </c>
      <c r="F29" t="s">
        <v>4</v>
      </c>
    </row>
    <row r="30" spans="1:6">
      <c r="A30" t="s">
        <v>5</v>
      </c>
      <c r="B30" s="47">
        <v>8</v>
      </c>
      <c r="C30" s="47">
        <v>16</v>
      </c>
      <c r="D30" s="47">
        <v>4</v>
      </c>
      <c r="E30" s="55">
        <v>1759.9219129099999</v>
      </c>
      <c r="F30" t="s">
        <v>4</v>
      </c>
    </row>
    <row r="31" spans="1:6">
      <c r="A31" t="s">
        <v>5</v>
      </c>
      <c r="B31" s="47">
        <v>8</v>
      </c>
      <c r="C31" s="47">
        <v>16</v>
      </c>
      <c r="D31" s="47">
        <v>4</v>
      </c>
      <c r="F31" t="s">
        <v>4</v>
      </c>
    </row>
    <row r="32" spans="1:6">
      <c r="A32" t="s">
        <v>5</v>
      </c>
      <c r="B32" s="47">
        <v>8</v>
      </c>
      <c r="C32" s="47">
        <v>16</v>
      </c>
      <c r="D32" s="47">
        <v>4</v>
      </c>
      <c r="F32" t="s">
        <v>4</v>
      </c>
    </row>
    <row r="33" spans="1:6">
      <c r="A33" t="s">
        <v>5</v>
      </c>
      <c r="B33" s="47">
        <v>8</v>
      </c>
      <c r="C33" s="47">
        <v>16</v>
      </c>
      <c r="D33" s="47">
        <v>4</v>
      </c>
      <c r="F33" t="s">
        <v>4</v>
      </c>
    </row>
    <row r="34" spans="1:6">
      <c r="A34" t="s">
        <v>5</v>
      </c>
      <c r="B34" s="47">
        <v>8</v>
      </c>
      <c r="C34" s="47">
        <v>16</v>
      </c>
      <c r="D34" s="47">
        <v>4</v>
      </c>
      <c r="F34" t="s">
        <v>4</v>
      </c>
    </row>
    <row r="35" spans="1:6">
      <c r="A35" t="s">
        <v>5</v>
      </c>
      <c r="B35" s="47">
        <v>8</v>
      </c>
      <c r="C35" s="47">
        <v>16</v>
      </c>
      <c r="D35" s="47">
        <v>4</v>
      </c>
      <c r="F35" t="s">
        <v>4</v>
      </c>
    </row>
    <row r="36" spans="1:6">
      <c r="A36" t="s">
        <v>5</v>
      </c>
      <c r="B36" s="47">
        <v>8</v>
      </c>
      <c r="C36" s="47">
        <v>16</v>
      </c>
      <c r="D36" s="47">
        <v>4</v>
      </c>
      <c r="F36" t="s">
        <v>4</v>
      </c>
    </row>
    <row r="37" spans="1:6">
      <c r="A37" t="s">
        <v>5</v>
      </c>
      <c r="B37">
        <v>8</v>
      </c>
      <c r="C37">
        <v>2</v>
      </c>
      <c r="D37">
        <v>4</v>
      </c>
      <c r="E37" s="55">
        <v>1755.41372609</v>
      </c>
      <c r="F37" t="s">
        <v>4</v>
      </c>
    </row>
  </sheetData>
  <sheetCalcPr fullCalcOnLoad="1"/>
  <phoneticPr fontId="16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2"/>
  <sheetViews>
    <sheetView tabSelected="1" topLeftCell="A10" workbookViewId="0">
      <selection activeCell="M18" sqref="M18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69</v>
      </c>
      <c r="B1" s="70" t="s">
        <v>225</v>
      </c>
      <c r="C1" s="71" t="s">
        <v>224</v>
      </c>
      <c r="D1" s="71" t="s">
        <v>157</v>
      </c>
      <c r="E1" s="71" t="s">
        <v>158</v>
      </c>
      <c r="F1" s="71" t="s">
        <v>89</v>
      </c>
      <c r="G1" s="71" t="s">
        <v>160</v>
      </c>
      <c r="H1" s="71" t="s">
        <v>159</v>
      </c>
      <c r="I1" s="71" t="s">
        <v>223</v>
      </c>
    </row>
    <row r="2" spans="1:15">
      <c r="A2" t="s">
        <v>71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66" si="0">F2/1000</f>
        <v>668.82</v>
      </c>
      <c r="H2">
        <f t="shared" ref="H2:H66" si="1">B2/(1024*1024)/G2</f>
        <v>6.2101706410170143</v>
      </c>
    </row>
    <row r="3" spans="1:15">
      <c r="A3" t="s">
        <v>71</v>
      </c>
      <c r="B3">
        <v>4355246080</v>
      </c>
      <c r="C3">
        <v>1685499</v>
      </c>
      <c r="D3">
        <f t="shared" ref="D3:D67" si="2">C3/1000</f>
        <v>1685.499</v>
      </c>
      <c r="E3">
        <f t="shared" ref="E3:E67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71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162</v>
      </c>
      <c r="M4" t="s">
        <v>163</v>
      </c>
      <c r="N4" t="s">
        <v>226</v>
      </c>
      <c r="O4" t="s">
        <v>164</v>
      </c>
    </row>
    <row r="5" spans="1:15">
      <c r="A5" t="s">
        <v>71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165</v>
      </c>
      <c r="L5">
        <f>AVERAGE(E25:E26)</f>
        <v>0.53995934379886701</v>
      </c>
      <c r="M5">
        <f>STDEV(E25:E26)</f>
        <v>5.8470845595116861E-4</v>
      </c>
      <c r="N5">
        <f>AVERAGE(H25)</f>
        <v>2.0374459257692261</v>
      </c>
      <c r="O5">
        <v>0</v>
      </c>
    </row>
    <row r="6" spans="1:15">
      <c r="A6" t="s">
        <v>71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166</v>
      </c>
      <c r="L6">
        <f>AVERAGE(E36)</f>
        <v>0.18721848747180331</v>
      </c>
      <c r="M6">
        <v>0</v>
      </c>
      <c r="N6">
        <f>AVERAGE(H36)</f>
        <v>0.18689037767301703</v>
      </c>
      <c r="O6">
        <v>0</v>
      </c>
    </row>
    <row r="7" spans="1:15">
      <c r="A7" t="s">
        <v>71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71</v>
      </c>
      <c r="L7">
        <f>AVERAGE(E2:E24)</f>
        <v>5.6373976750563823</v>
      </c>
      <c r="M7">
        <f>STDEV(E2:E24)</f>
        <v>4.7904172347188725</v>
      </c>
      <c r="N7">
        <f>AVERAGE(H2:H12)</f>
        <v>5.7917082210983217</v>
      </c>
      <c r="O7">
        <f>STDEV(H2:H12)</f>
        <v>1.4395778216821631</v>
      </c>
    </row>
    <row r="8" spans="1:15">
      <c r="A8" t="s">
        <v>71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1</v>
      </c>
      <c r="L8">
        <f>AVERAGE(E46:E51)</f>
        <v>12.874956950059754</v>
      </c>
      <c r="M8">
        <f>STDEV(E46:E51)</f>
        <v>0.82385857024095521</v>
      </c>
      <c r="N8">
        <f>AVERAGE(H46:H50)</f>
        <v>12.035037363947911</v>
      </c>
      <c r="O8">
        <f>STDEV(H46:H50)</f>
        <v>0.43713392686590519</v>
      </c>
    </row>
    <row r="9" spans="1:15">
      <c r="A9" t="s">
        <v>71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  <c r="L9">
        <f>AVERAGE(E67:E73)</f>
        <v>13.770031078086097</v>
      </c>
      <c r="M9">
        <f>STDEV(E67:E73)</f>
        <v>1.4011170313972556</v>
      </c>
      <c r="N9">
        <f>AVERAGE(H67:H78)</f>
        <v>11.927974397960371</v>
      </c>
      <c r="O9">
        <f>STDEV(H67:H78)</f>
        <v>0.6064747988724396</v>
      </c>
    </row>
    <row r="10" spans="1:15">
      <c r="A10" t="s">
        <v>71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71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71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71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  <c r="L13" t="s">
        <v>2</v>
      </c>
      <c r="M13" t="s">
        <v>3</v>
      </c>
    </row>
    <row r="14" spans="1:15">
      <c r="A14" t="s">
        <v>71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  <c r="K14" t="s">
        <v>165</v>
      </c>
      <c r="L14">
        <f>AVERAGE($E$25:$E$33,$H$25)</f>
        <v>0.66270802548830832</v>
      </c>
      <c r="M14">
        <f>STDEV($E$25:$E$33,$H$25)</f>
        <v>0.48330095616278679</v>
      </c>
    </row>
    <row r="15" spans="1:15">
      <c r="A15" t="s">
        <v>71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  <c r="K15" t="s">
        <v>166</v>
      </c>
      <c r="L15">
        <f>AVERAGE($E$36:$E$39,$H$36)</f>
        <v>0.43788055525012098</v>
      </c>
      <c r="M15">
        <f>STDEV($E$36:$E$39,$H$36)</f>
        <v>0.56227613928511544</v>
      </c>
    </row>
    <row r="16" spans="1:15">
      <c r="A16" t="s">
        <v>71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  <c r="K16" t="s">
        <v>195</v>
      </c>
      <c r="L16">
        <f>AVERAGE($E$2:$E$24,$H$2:$H$12)</f>
        <v>5.6873216752464222</v>
      </c>
      <c r="M16">
        <f>STDEV($E$2:$E$24,$H$2:$H$12)</f>
        <v>3.9915029851673469</v>
      </c>
    </row>
    <row r="17" spans="1:13">
      <c r="A17" t="s">
        <v>71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  <c r="K17" t="s">
        <v>1</v>
      </c>
      <c r="L17">
        <f>AVERAGE($E$46:$E$59,$H$46:$H$59)</f>
        <v>12.356708766340491</v>
      </c>
      <c r="M17">
        <f>STDEV($E$46:$E$59,$H$46:$H$59)</f>
        <v>0.73732828500386016</v>
      </c>
    </row>
    <row r="18" spans="1:13">
      <c r="A18" t="s">
        <v>195</v>
      </c>
      <c r="B18">
        <v>4355246080</v>
      </c>
      <c r="C18">
        <v>286717</v>
      </c>
      <c r="D18">
        <f t="shared" ref="D18" si="6">C18/1000</f>
        <v>286.71699999999998</v>
      </c>
      <c r="E18">
        <f t="shared" ref="E18" si="7">B18/(1024*1024)/D18</f>
        <v>14.48636226008573</v>
      </c>
      <c r="K18" t="s">
        <v>167</v>
      </c>
      <c r="L18">
        <f>AVERAGE($E$67:$E$92,$H$67:$H$92)</f>
        <v>12.537790232152085</v>
      </c>
      <c r="M18">
        <f>STDEV($E$67:$E$92,$H$67:$H$92)</f>
        <v>0.83502398880295914</v>
      </c>
    </row>
    <row r="19" spans="1:13">
      <c r="A19" t="s">
        <v>195</v>
      </c>
      <c r="B19">
        <v>4355246081</v>
      </c>
      <c r="C19">
        <v>338319</v>
      </c>
      <c r="D19">
        <f t="shared" ref="D19:D24" si="8">C19/1000</f>
        <v>338.31900000000002</v>
      </c>
      <c r="E19">
        <f t="shared" ref="E19:E24" si="9">B19/(1024*1024)/D19</f>
        <v>12.27683437548194</v>
      </c>
    </row>
    <row r="20" spans="1:13">
      <c r="A20" t="s">
        <v>195</v>
      </c>
      <c r="B20">
        <v>4355246082</v>
      </c>
      <c r="C20">
        <v>343427</v>
      </c>
      <c r="D20">
        <f t="shared" si="8"/>
        <v>343.42700000000002</v>
      </c>
      <c r="E20">
        <f t="shared" si="9"/>
        <v>12.094233505322379</v>
      </c>
    </row>
    <row r="21" spans="1:13">
      <c r="A21" t="s">
        <v>195</v>
      </c>
      <c r="B21">
        <v>4355246083</v>
      </c>
      <c r="C21">
        <v>328322</v>
      </c>
      <c r="D21">
        <f t="shared" si="8"/>
        <v>328.322</v>
      </c>
      <c r="E21">
        <f t="shared" si="9"/>
        <v>12.650648847734915</v>
      </c>
    </row>
    <row r="22" spans="1:13">
      <c r="A22" t="s">
        <v>195</v>
      </c>
      <c r="B22">
        <v>4355246084</v>
      </c>
      <c r="C22">
        <v>331102</v>
      </c>
      <c r="D22">
        <f t="shared" si="8"/>
        <v>331.10199999999998</v>
      </c>
      <c r="E22">
        <f t="shared" si="9"/>
        <v>12.544431419742851</v>
      </c>
    </row>
    <row r="23" spans="1:13">
      <c r="A23" t="s">
        <v>195</v>
      </c>
      <c r="B23">
        <v>4355246085</v>
      </c>
      <c r="C23">
        <v>333385</v>
      </c>
      <c r="D23">
        <f t="shared" si="8"/>
        <v>333.38499999999999</v>
      </c>
      <c r="E23">
        <f t="shared" si="9"/>
        <v>12.458527926851453</v>
      </c>
    </row>
    <row r="24" spans="1:13">
      <c r="A24" t="s">
        <v>195</v>
      </c>
      <c r="B24">
        <v>4355246086</v>
      </c>
      <c r="C24">
        <v>340156</v>
      </c>
      <c r="D24">
        <f t="shared" si="8"/>
        <v>340.15600000000001</v>
      </c>
      <c r="E24">
        <f t="shared" si="9"/>
        <v>12.210533795808528</v>
      </c>
    </row>
    <row r="25" spans="1:13">
      <c r="A25" t="s">
        <v>91</v>
      </c>
      <c r="B25">
        <v>4355246080</v>
      </c>
      <c r="C25">
        <v>7686335</v>
      </c>
      <c r="D25">
        <f t="shared" si="2"/>
        <v>7686.335</v>
      </c>
      <c r="E25">
        <f t="shared" si="3"/>
        <v>0.5403727951130155</v>
      </c>
      <c r="F25">
        <v>2038575</v>
      </c>
      <c r="G25">
        <f t="shared" si="0"/>
        <v>2038.575</v>
      </c>
      <c r="H25">
        <f t="shared" si="1"/>
        <v>2.0374459257692261</v>
      </c>
    </row>
    <row r="26" spans="1:13">
      <c r="A26" t="s">
        <v>91</v>
      </c>
      <c r="B26">
        <v>4355246080</v>
      </c>
      <c r="C26">
        <v>7698115</v>
      </c>
      <c r="D26">
        <f t="shared" si="2"/>
        <v>7698.1149999999998</v>
      </c>
      <c r="E26">
        <f t="shared" si="3"/>
        <v>0.53954589248471863</v>
      </c>
      <c r="G26">
        <f t="shared" si="0"/>
        <v>0</v>
      </c>
      <c r="H26" t="e">
        <f t="shared" si="1"/>
        <v>#DIV/0!</v>
      </c>
    </row>
    <row r="27" spans="1:13">
      <c r="A27" t="s">
        <v>91</v>
      </c>
      <c r="B27">
        <v>4355246080</v>
      </c>
      <c r="C27">
        <v>8306031</v>
      </c>
      <c r="D27">
        <f t="shared" si="2"/>
        <v>8306.0310000000009</v>
      </c>
      <c r="E27">
        <f t="shared" si="3"/>
        <v>0.50005668509123069</v>
      </c>
      <c r="G27">
        <f t="shared" si="0"/>
        <v>0</v>
      </c>
      <c r="H27" t="e">
        <f t="shared" si="1"/>
        <v>#DIV/0!</v>
      </c>
    </row>
    <row r="28" spans="1:13">
      <c r="A28" t="s">
        <v>91</v>
      </c>
      <c r="B28">
        <v>4355246080</v>
      </c>
      <c r="C28">
        <v>8303976</v>
      </c>
      <c r="D28">
        <f t="shared" si="2"/>
        <v>8303.9760000000006</v>
      </c>
      <c r="E28">
        <f t="shared" si="3"/>
        <v>0.50018043502594411</v>
      </c>
      <c r="G28">
        <f t="shared" si="0"/>
        <v>0</v>
      </c>
      <c r="H28" t="e">
        <f t="shared" si="1"/>
        <v>#DIV/0!</v>
      </c>
    </row>
    <row r="29" spans="1:13">
      <c r="A29" t="s">
        <v>91</v>
      </c>
      <c r="B29">
        <v>4355246080</v>
      </c>
      <c r="C29">
        <v>8289427</v>
      </c>
      <c r="D29">
        <f t="shared" si="2"/>
        <v>8289.4269999999997</v>
      </c>
      <c r="E29">
        <f t="shared" si="3"/>
        <v>0.50105831538476664</v>
      </c>
      <c r="G29">
        <f t="shared" si="0"/>
        <v>0</v>
      </c>
      <c r="H29" t="e">
        <f t="shared" si="1"/>
        <v>#DIV/0!</v>
      </c>
    </row>
    <row r="30" spans="1:13">
      <c r="A30" t="s">
        <v>91</v>
      </c>
      <c r="B30">
        <v>4355246080</v>
      </c>
      <c r="C30">
        <v>8274647</v>
      </c>
      <c r="D30">
        <f t="shared" si="2"/>
        <v>8274.6470000000008</v>
      </c>
      <c r="E30">
        <f t="shared" si="3"/>
        <v>0.50195329518286391</v>
      </c>
      <c r="G30">
        <f t="shared" si="0"/>
        <v>0</v>
      </c>
      <c r="H30" t="e">
        <f t="shared" si="1"/>
        <v>#DIV/0!</v>
      </c>
    </row>
    <row r="31" spans="1:13">
      <c r="A31" t="s">
        <v>91</v>
      </c>
      <c r="B31">
        <v>4355246080</v>
      </c>
      <c r="C31">
        <v>8258730</v>
      </c>
      <c r="D31">
        <f t="shared" si="2"/>
        <v>8258.73</v>
      </c>
      <c r="E31">
        <f t="shared" si="3"/>
        <v>0.50292070670974842</v>
      </c>
      <c r="G31">
        <f t="shared" si="0"/>
        <v>0</v>
      </c>
      <c r="H31" t="e">
        <f t="shared" si="1"/>
        <v>#DIV/0!</v>
      </c>
    </row>
    <row r="32" spans="1:13">
      <c r="A32" t="s">
        <v>91</v>
      </c>
      <c r="B32">
        <v>4355246080</v>
      </c>
      <c r="C32">
        <v>8255123</v>
      </c>
      <c r="D32">
        <f t="shared" si="2"/>
        <v>8255.1229999999996</v>
      </c>
      <c r="E32">
        <f t="shared" si="3"/>
        <v>0.50314045328276757</v>
      </c>
      <c r="G32">
        <f t="shared" si="0"/>
        <v>0</v>
      </c>
      <c r="H32" t="e">
        <f t="shared" si="1"/>
        <v>#DIV/0!</v>
      </c>
    </row>
    <row r="33" spans="1:8">
      <c r="A33" t="s">
        <v>91</v>
      </c>
      <c r="B33">
        <v>4355246080</v>
      </c>
      <c r="C33">
        <v>8300237</v>
      </c>
      <c r="D33">
        <f t="shared" si="2"/>
        <v>8300.2369999999992</v>
      </c>
      <c r="E33">
        <f t="shared" si="3"/>
        <v>0.50040575083880146</v>
      </c>
      <c r="G33">
        <f t="shared" si="0"/>
        <v>0</v>
      </c>
      <c r="H33" t="e">
        <f t="shared" si="1"/>
        <v>#DIV/0!</v>
      </c>
    </row>
    <row r="34" spans="1:8">
      <c r="A34" t="s">
        <v>91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91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70</v>
      </c>
      <c r="B36">
        <v>4355246080</v>
      </c>
      <c r="C36">
        <v>22185236</v>
      </c>
      <c r="D36">
        <f t="shared" si="2"/>
        <v>22185.236000000001</v>
      </c>
      <c r="E36">
        <f t="shared" si="3"/>
        <v>0.18721848747180331</v>
      </c>
      <c r="F36">
        <v>22224185</v>
      </c>
      <c r="G36">
        <f t="shared" si="0"/>
        <v>22224.185000000001</v>
      </c>
      <c r="H36">
        <f t="shared" si="1"/>
        <v>0.18689037767301703</v>
      </c>
    </row>
    <row r="37" spans="1:8">
      <c r="A37" t="s">
        <v>70</v>
      </c>
      <c r="B37">
        <v>4355246080</v>
      </c>
      <c r="C37">
        <v>22172687</v>
      </c>
      <c r="D37">
        <f t="shared" si="2"/>
        <v>22172.687000000002</v>
      </c>
      <c r="E37">
        <f t="shared" si="3"/>
        <v>0.18732444688029914</v>
      </c>
      <c r="G37">
        <f t="shared" si="0"/>
        <v>0</v>
      </c>
      <c r="H37" t="e">
        <f t="shared" si="1"/>
        <v>#DIV/0!</v>
      </c>
    </row>
    <row r="38" spans="1:8">
      <c r="A38" t="s">
        <v>70</v>
      </c>
      <c r="B38">
        <v>4355246080</v>
      </c>
      <c r="C38">
        <v>2876957</v>
      </c>
      <c r="D38">
        <f t="shared" si="2"/>
        <v>2876.9569999999999</v>
      </c>
      <c r="E38">
        <f t="shared" si="3"/>
        <v>1.4437081708642152</v>
      </c>
      <c r="G38">
        <f t="shared" si="0"/>
        <v>0</v>
      </c>
      <c r="H38" t="e">
        <f t="shared" si="1"/>
        <v>#DIV/0!</v>
      </c>
    </row>
    <row r="39" spans="1:8">
      <c r="A39" t="s">
        <v>70</v>
      </c>
      <c r="B39">
        <v>4355246080</v>
      </c>
      <c r="C39">
        <v>22541285</v>
      </c>
      <c r="D39">
        <f t="shared" si="2"/>
        <v>22541.285</v>
      </c>
      <c r="E39">
        <f t="shared" si="3"/>
        <v>0.18426129336127023</v>
      </c>
      <c r="G39">
        <f t="shared" si="0"/>
        <v>0</v>
      </c>
      <c r="H39" t="e">
        <f t="shared" si="1"/>
        <v>#DIV/0!</v>
      </c>
    </row>
    <row r="40" spans="1:8">
      <c r="A40" t="s">
        <v>70</v>
      </c>
      <c r="B40">
        <v>4355246080</v>
      </c>
      <c r="D40">
        <f t="shared" si="2"/>
        <v>0</v>
      </c>
      <c r="E40" t="e">
        <f t="shared" si="3"/>
        <v>#DIV/0!</v>
      </c>
      <c r="G40">
        <f t="shared" si="0"/>
        <v>0</v>
      </c>
      <c r="H40" t="e">
        <f t="shared" si="1"/>
        <v>#DIV/0!</v>
      </c>
    </row>
    <row r="41" spans="1:8">
      <c r="A41" t="s">
        <v>70</v>
      </c>
      <c r="B41">
        <v>4355246080</v>
      </c>
      <c r="D41">
        <f t="shared" si="2"/>
        <v>0</v>
      </c>
      <c r="E41" t="e">
        <f t="shared" si="3"/>
        <v>#DIV/0!</v>
      </c>
      <c r="G41">
        <f t="shared" si="0"/>
        <v>0</v>
      </c>
      <c r="H41" t="e">
        <f t="shared" si="1"/>
        <v>#DIV/0!</v>
      </c>
    </row>
    <row r="42" spans="1:8">
      <c r="A42" t="s">
        <v>70</v>
      </c>
      <c r="B42">
        <v>4355246080</v>
      </c>
      <c r="D42">
        <f t="shared" si="2"/>
        <v>0</v>
      </c>
      <c r="E42" t="e">
        <f t="shared" si="3"/>
        <v>#DIV/0!</v>
      </c>
      <c r="G42">
        <f t="shared" si="0"/>
        <v>0</v>
      </c>
      <c r="H42" t="e">
        <f t="shared" si="1"/>
        <v>#DIV/0!</v>
      </c>
    </row>
    <row r="43" spans="1:8">
      <c r="A43" t="s">
        <v>70</v>
      </c>
      <c r="B43">
        <v>4355246080</v>
      </c>
      <c r="D43">
        <f t="shared" si="2"/>
        <v>0</v>
      </c>
      <c r="E43" t="e">
        <f t="shared" si="3"/>
        <v>#DIV/0!</v>
      </c>
      <c r="G43">
        <f t="shared" si="0"/>
        <v>0</v>
      </c>
      <c r="H43" t="e">
        <f t="shared" si="1"/>
        <v>#DIV/0!</v>
      </c>
    </row>
    <row r="44" spans="1:8">
      <c r="A44" t="s">
        <v>70</v>
      </c>
      <c r="B44">
        <v>4355246080</v>
      </c>
      <c r="D44">
        <f t="shared" si="2"/>
        <v>0</v>
      </c>
      <c r="E44" t="e">
        <f t="shared" si="3"/>
        <v>#DIV/0!</v>
      </c>
      <c r="G44">
        <f t="shared" si="0"/>
        <v>0</v>
      </c>
      <c r="H44" t="e">
        <f t="shared" si="1"/>
        <v>#DIV/0!</v>
      </c>
    </row>
    <row r="45" spans="1:8">
      <c r="A45" t="s">
        <v>70</v>
      </c>
      <c r="B45">
        <v>4355246080</v>
      </c>
      <c r="D45">
        <f t="shared" si="2"/>
        <v>0</v>
      </c>
      <c r="E45" t="e">
        <f t="shared" si="3"/>
        <v>#DIV/0!</v>
      </c>
      <c r="G45">
        <f t="shared" si="0"/>
        <v>0</v>
      </c>
      <c r="H45" t="e">
        <f t="shared" si="1"/>
        <v>#DIV/0!</v>
      </c>
    </row>
    <row r="46" spans="1:8">
      <c r="A46" t="s">
        <v>0</v>
      </c>
      <c r="B46">
        <v>4355246080</v>
      </c>
      <c r="C46">
        <v>286856</v>
      </c>
      <c r="D46">
        <f t="shared" ref="D46:D54" si="10">C46/1000</f>
        <v>286.85599999999999</v>
      </c>
      <c r="E46">
        <f t="shared" ref="E46:E54" si="11">B46/(1024*1024)/D46</f>
        <v>14.479342695028167</v>
      </c>
      <c r="F46">
        <v>330871</v>
      </c>
      <c r="G46">
        <f t="shared" ref="G46:G54" si="12">F46/1000</f>
        <v>330.87099999999998</v>
      </c>
      <c r="H46">
        <f t="shared" ref="H46:H54" si="13">B46/(1024*1024)/G46</f>
        <v>12.553189394431667</v>
      </c>
    </row>
    <row r="47" spans="1:8">
      <c r="A47" t="s">
        <v>0</v>
      </c>
      <c r="B47">
        <v>4355246080</v>
      </c>
      <c r="C47">
        <v>318638</v>
      </c>
      <c r="D47">
        <f t="shared" si="10"/>
        <v>318.63799999999998</v>
      </c>
      <c r="E47">
        <f t="shared" si="11"/>
        <v>13.035125528420968</v>
      </c>
      <c r="F47">
        <v>333129</v>
      </c>
      <c r="G47">
        <f t="shared" si="12"/>
        <v>333.12900000000002</v>
      </c>
      <c r="H47">
        <f t="shared" si="13"/>
        <v>12.468101930858616</v>
      </c>
    </row>
    <row r="48" spans="1:8">
      <c r="A48" t="s">
        <v>0</v>
      </c>
      <c r="B48">
        <v>4355246080</v>
      </c>
      <c r="C48">
        <v>332872</v>
      </c>
      <c r="D48">
        <f t="shared" si="10"/>
        <v>332.87200000000001</v>
      </c>
      <c r="E48">
        <f t="shared" si="11"/>
        <v>12.477728160148645</v>
      </c>
      <c r="F48">
        <v>352454</v>
      </c>
      <c r="G48">
        <f t="shared" si="12"/>
        <v>352.45400000000001</v>
      </c>
      <c r="H48">
        <f t="shared" si="13"/>
        <v>11.784477770503385</v>
      </c>
    </row>
    <row r="49" spans="1:8">
      <c r="A49" t="s">
        <v>0</v>
      </c>
      <c r="B49">
        <v>4355246080</v>
      </c>
      <c r="C49">
        <v>336935</v>
      </c>
      <c r="D49">
        <f t="shared" si="10"/>
        <v>336.935</v>
      </c>
      <c r="E49">
        <f t="shared" si="11"/>
        <v>12.327262908647068</v>
      </c>
      <c r="F49">
        <v>355274</v>
      </c>
      <c r="G49">
        <f t="shared" si="12"/>
        <v>355.274</v>
      </c>
      <c r="H49">
        <f t="shared" si="13"/>
        <v>11.690938059427371</v>
      </c>
    </row>
    <row r="50" spans="1:8">
      <c r="A50" t="s">
        <v>0</v>
      </c>
      <c r="B50">
        <v>4355246080</v>
      </c>
      <c r="C50">
        <v>332855</v>
      </c>
      <c r="D50">
        <f t="shared" si="10"/>
        <v>332.85500000000002</v>
      </c>
      <c r="E50">
        <f t="shared" si="11"/>
        <v>12.478365438779647</v>
      </c>
      <c r="F50">
        <v>355653</v>
      </c>
      <c r="G50">
        <f t="shared" si="12"/>
        <v>355.65300000000002</v>
      </c>
      <c r="H50">
        <f t="shared" si="13"/>
        <v>11.678479664518505</v>
      </c>
    </row>
    <row r="51" spans="1:8">
      <c r="A51" t="s">
        <v>0</v>
      </c>
      <c r="B51">
        <v>4355246080</v>
      </c>
      <c r="C51">
        <v>333562</v>
      </c>
      <c r="D51">
        <f t="shared" si="10"/>
        <v>333.56200000000001</v>
      </c>
      <c r="E51">
        <f t="shared" si="11"/>
        <v>12.451916969334036</v>
      </c>
      <c r="F51">
        <v>359521</v>
      </c>
      <c r="G51">
        <f>F51/1000</f>
        <v>359.52100000000002</v>
      </c>
      <c r="H51">
        <f t="shared" si="13"/>
        <v>11.55283370964422</v>
      </c>
    </row>
    <row r="52" spans="1:8">
      <c r="A52" t="s">
        <v>0</v>
      </c>
      <c r="B52">
        <v>4355246080</v>
      </c>
      <c r="C52">
        <v>334445</v>
      </c>
      <c r="D52">
        <f>C52/1000</f>
        <v>334.44499999999999</v>
      </c>
      <c r="E52">
        <f t="shared" si="11"/>
        <v>12.419041481035746</v>
      </c>
      <c r="F52">
        <v>356603</v>
      </c>
      <c r="G52">
        <f t="shared" si="12"/>
        <v>356.60300000000001</v>
      </c>
      <c r="H52">
        <f t="shared" si="13"/>
        <v>11.647367880037464</v>
      </c>
    </row>
    <row r="53" spans="1:8">
      <c r="A53" t="s">
        <v>0</v>
      </c>
      <c r="B53">
        <v>4355246080</v>
      </c>
      <c r="C53">
        <v>332699</v>
      </c>
      <c r="D53">
        <f t="shared" si="10"/>
        <v>332.69900000000001</v>
      </c>
      <c r="E53">
        <f t="shared" si="11"/>
        <v>12.484216448276069</v>
      </c>
      <c r="F53">
        <v>342481</v>
      </c>
      <c r="G53">
        <f t="shared" si="12"/>
        <v>342.48099999999999</v>
      </c>
      <c r="H53">
        <f t="shared" si="13"/>
        <v>12.127640155585274</v>
      </c>
    </row>
    <row r="54" spans="1:8">
      <c r="A54" t="s">
        <v>0</v>
      </c>
      <c r="B54">
        <v>4355246080</v>
      </c>
      <c r="C54">
        <v>331304</v>
      </c>
      <c r="D54">
        <f t="shared" si="10"/>
        <v>331.30399999999997</v>
      </c>
      <c r="E54">
        <f t="shared" si="11"/>
        <v>12.536782918784562</v>
      </c>
      <c r="F54">
        <v>353258</v>
      </c>
      <c r="G54">
        <f t="shared" si="12"/>
        <v>353.25799999999998</v>
      </c>
      <c r="H54">
        <f t="shared" si="13"/>
        <v>11.757656806427597</v>
      </c>
    </row>
    <row r="55" spans="1:8">
      <c r="A55" t="s">
        <v>0</v>
      </c>
      <c r="B55">
        <v>4355246081</v>
      </c>
      <c r="C55">
        <v>320390</v>
      </c>
      <c r="D55">
        <f t="shared" ref="D55" si="14">C55/1000</f>
        <v>320.39</v>
      </c>
      <c r="E55">
        <f t="shared" ref="E55" si="15">B55/(1024*1024)/D55</f>
        <v>12.963845092164782</v>
      </c>
      <c r="F55">
        <v>350498</v>
      </c>
      <c r="G55">
        <f t="shared" ref="G55" si="16">F55/1000</f>
        <v>350.49799999999999</v>
      </c>
      <c r="H55">
        <f t="shared" ref="H55" si="17">B55/(1024*1024)/G55</f>
        <v>11.850242595046689</v>
      </c>
    </row>
    <row r="56" spans="1:8">
      <c r="A56" t="s">
        <v>0</v>
      </c>
      <c r="B56">
        <v>4355246082</v>
      </c>
      <c r="C56">
        <v>285353</v>
      </c>
      <c r="D56">
        <f t="shared" ref="D56:D58" si="18">C56/1000</f>
        <v>285.35300000000001</v>
      </c>
      <c r="E56">
        <f t="shared" ref="E56:E58" si="19">B56/(1024*1024)/D56</f>
        <v>14.555607721076521</v>
      </c>
      <c r="F56">
        <v>345136</v>
      </c>
      <c r="G56">
        <f t="shared" ref="G56:G58" si="20">F56/1000</f>
        <v>345.13600000000002</v>
      </c>
      <c r="H56">
        <f t="shared" ref="H56:H58" si="21">B56/(1024*1024)/G56</f>
        <v>12.034346837282545</v>
      </c>
    </row>
    <row r="57" spans="1:8">
      <c r="A57" t="s">
        <v>0</v>
      </c>
      <c r="B57">
        <v>4355246083</v>
      </c>
      <c r="C57">
        <v>335816</v>
      </c>
      <c r="D57">
        <f t="shared" si="18"/>
        <v>335.81599999999997</v>
      </c>
      <c r="E57">
        <f t="shared" si="19"/>
        <v>12.3683395996201</v>
      </c>
      <c r="F57">
        <v>342316</v>
      </c>
      <c r="G57">
        <f t="shared" si="20"/>
        <v>342.31599999999997</v>
      </c>
      <c r="H57">
        <f t="shared" si="21"/>
        <v>12.133485817157315</v>
      </c>
    </row>
    <row r="58" spans="1:8">
      <c r="A58" t="s">
        <v>0</v>
      </c>
      <c r="B58">
        <v>4355246084</v>
      </c>
      <c r="C58">
        <v>334638</v>
      </c>
      <c r="D58">
        <f t="shared" si="18"/>
        <v>334.63799999999998</v>
      </c>
      <c r="E58">
        <f t="shared" si="19"/>
        <v>12.411878901797458</v>
      </c>
      <c r="F58">
        <v>343990</v>
      </c>
      <c r="G58">
        <f t="shared" si="20"/>
        <v>343.99</v>
      </c>
      <c r="H58">
        <f t="shared" si="21"/>
        <v>12.074439175382125</v>
      </c>
    </row>
    <row r="59" spans="1:8">
      <c r="A59" t="s">
        <v>0</v>
      </c>
      <c r="B59">
        <v>4355246085</v>
      </c>
      <c r="C59">
        <v>336913</v>
      </c>
      <c r="D59">
        <f t="shared" ref="D59:D66" si="22">C59/1000</f>
        <v>336.91300000000001</v>
      </c>
      <c r="E59">
        <f t="shared" ref="E59:E66" si="23">B59/(1024*1024)/D59</f>
        <v>12.328067877741054</v>
      </c>
      <c r="F59">
        <v>367009</v>
      </c>
      <c r="G59">
        <f t="shared" ref="G59:G66" si="24">F59/1000</f>
        <v>367.00900000000001</v>
      </c>
      <c r="H59">
        <f t="shared" ref="H59:H66" si="25">B59/(1024*1024)/G59</f>
        <v>11.317123920376261</v>
      </c>
    </row>
    <row r="60" spans="1:8">
      <c r="A60" t="s">
        <v>0</v>
      </c>
      <c r="B60">
        <v>4355246086</v>
      </c>
      <c r="D60">
        <f t="shared" si="22"/>
        <v>0</v>
      </c>
      <c r="E60" t="e">
        <f t="shared" si="23"/>
        <v>#DIV/0!</v>
      </c>
      <c r="G60">
        <f t="shared" si="24"/>
        <v>0</v>
      </c>
      <c r="H60" t="e">
        <f t="shared" si="25"/>
        <v>#DIV/0!</v>
      </c>
    </row>
    <row r="61" spans="1:8">
      <c r="A61" t="s">
        <v>0</v>
      </c>
      <c r="B61">
        <v>4355246087</v>
      </c>
      <c r="D61">
        <f t="shared" si="22"/>
        <v>0</v>
      </c>
      <c r="E61" t="e">
        <f t="shared" si="23"/>
        <v>#DIV/0!</v>
      </c>
      <c r="G61">
        <f t="shared" si="24"/>
        <v>0</v>
      </c>
      <c r="H61" t="e">
        <f t="shared" si="25"/>
        <v>#DIV/0!</v>
      </c>
    </row>
    <row r="62" spans="1:8">
      <c r="A62" t="s">
        <v>0</v>
      </c>
      <c r="B62">
        <v>4355246088</v>
      </c>
      <c r="D62">
        <f t="shared" si="22"/>
        <v>0</v>
      </c>
      <c r="E62" t="e">
        <f t="shared" si="23"/>
        <v>#DIV/0!</v>
      </c>
      <c r="G62">
        <f t="shared" si="24"/>
        <v>0</v>
      </c>
      <c r="H62" t="e">
        <f t="shared" si="25"/>
        <v>#DIV/0!</v>
      </c>
    </row>
    <row r="63" spans="1:8">
      <c r="A63" t="s">
        <v>0</v>
      </c>
      <c r="B63">
        <v>4355246089</v>
      </c>
      <c r="D63">
        <f t="shared" si="22"/>
        <v>0</v>
      </c>
      <c r="E63" t="e">
        <f t="shared" si="23"/>
        <v>#DIV/0!</v>
      </c>
      <c r="G63">
        <f t="shared" si="24"/>
        <v>0</v>
      </c>
      <c r="H63" t="e">
        <f t="shared" si="25"/>
        <v>#DIV/0!</v>
      </c>
    </row>
    <row r="64" spans="1:8">
      <c r="A64" t="s">
        <v>0</v>
      </c>
      <c r="B64">
        <v>4355246090</v>
      </c>
      <c r="D64">
        <f t="shared" si="22"/>
        <v>0</v>
      </c>
      <c r="E64" t="e">
        <f t="shared" si="23"/>
        <v>#DIV/0!</v>
      </c>
      <c r="G64">
        <f t="shared" si="24"/>
        <v>0</v>
      </c>
      <c r="H64" t="e">
        <f t="shared" si="25"/>
        <v>#DIV/0!</v>
      </c>
    </row>
    <row r="65" spans="1:8">
      <c r="A65" t="s">
        <v>0</v>
      </c>
      <c r="B65">
        <v>4355246091</v>
      </c>
      <c r="D65">
        <f t="shared" si="22"/>
        <v>0</v>
      </c>
      <c r="E65" t="e">
        <f t="shared" si="23"/>
        <v>#DIV/0!</v>
      </c>
      <c r="G65">
        <f t="shared" si="24"/>
        <v>0</v>
      </c>
      <c r="H65" t="e">
        <f t="shared" si="25"/>
        <v>#DIV/0!</v>
      </c>
    </row>
    <row r="66" spans="1:8">
      <c r="A66" t="s">
        <v>0</v>
      </c>
      <c r="B66">
        <v>4355246092</v>
      </c>
      <c r="D66">
        <f t="shared" si="22"/>
        <v>0</v>
      </c>
      <c r="E66" t="e">
        <f t="shared" si="23"/>
        <v>#DIV/0!</v>
      </c>
      <c r="G66">
        <f t="shared" si="24"/>
        <v>0</v>
      </c>
      <c r="H66" t="e">
        <f t="shared" si="25"/>
        <v>#DIV/0!</v>
      </c>
    </row>
    <row r="67" spans="1:8">
      <c r="A67" t="s">
        <v>90</v>
      </c>
      <c r="B67">
        <v>4355246080</v>
      </c>
      <c r="C67">
        <v>274028</v>
      </c>
      <c r="D67">
        <f>C67/1000</f>
        <v>274.02800000000002</v>
      </c>
      <c r="E67">
        <f>B67/(1024*1024)/D67</f>
        <v>15.157160319839578</v>
      </c>
      <c r="F67">
        <v>342445</v>
      </c>
      <c r="G67">
        <f>F67/1000</f>
        <v>342.44499999999999</v>
      </c>
      <c r="H67">
        <f>B67/(1024*1024)/G67</f>
        <v>12.128915090379477</v>
      </c>
    </row>
    <row r="68" spans="1:8">
      <c r="A68" t="s">
        <v>161</v>
      </c>
      <c r="B68">
        <v>4355246080</v>
      </c>
      <c r="C68">
        <v>275148</v>
      </c>
      <c r="D68">
        <f>C68/1000</f>
        <v>275.14800000000002</v>
      </c>
      <c r="E68">
        <f>B68/(1024*1024)/D68</f>
        <v>15.095462544248912</v>
      </c>
      <c r="F68">
        <v>330437</v>
      </c>
      <c r="G68">
        <f>F68/1000</f>
        <v>330.43700000000001</v>
      </c>
      <c r="H68">
        <f>B68/(1024*1024)/G68</f>
        <v>12.569676907020098</v>
      </c>
    </row>
    <row r="69" spans="1:8">
      <c r="A69" t="s">
        <v>90</v>
      </c>
      <c r="B69">
        <v>4355246080</v>
      </c>
      <c r="C69">
        <v>338720</v>
      </c>
      <c r="D69">
        <f>C69/1000</f>
        <v>338.72</v>
      </c>
      <c r="E69">
        <f>B69/(1024*1024)/D69</f>
        <v>12.262300212933987</v>
      </c>
      <c r="F69">
        <v>335768</v>
      </c>
      <c r="G69">
        <f>F69/1000</f>
        <v>335.76799999999997</v>
      </c>
      <c r="H69">
        <f>B69/(1024*1024)/G69</f>
        <v>12.37010771760561</v>
      </c>
    </row>
    <row r="70" spans="1:8">
      <c r="A70" t="s">
        <v>90</v>
      </c>
      <c r="B70">
        <v>4355246080</v>
      </c>
      <c r="C70">
        <v>275148</v>
      </c>
      <c r="D70">
        <f>C70/1000</f>
        <v>275.14800000000002</v>
      </c>
      <c r="E70">
        <f>B70/(1024*1024)/D70</f>
        <v>15.095462544248912</v>
      </c>
      <c r="F70">
        <v>329786</v>
      </c>
      <c r="G70">
        <f>F70/1000</f>
        <v>329.786</v>
      </c>
      <c r="H70">
        <f>B70/(1024*1024)/G70</f>
        <v>12.594489542081835</v>
      </c>
    </row>
    <row r="71" spans="1:8">
      <c r="A71" t="s">
        <v>90</v>
      </c>
      <c r="B71">
        <v>4355246080</v>
      </c>
      <c r="C71">
        <v>295371</v>
      </c>
      <c r="D71">
        <f>C71/1000</f>
        <v>295.37099999999998</v>
      </c>
      <c r="E71">
        <f>B71/(1024*1024)/D71</f>
        <v>14.061930007092776</v>
      </c>
      <c r="F71">
        <v>335190</v>
      </c>
      <c r="G71">
        <f>F71/1000</f>
        <v>335.19</v>
      </c>
      <c r="H71">
        <f>B71/(1024*1024)/G71</f>
        <v>12.391438670977655</v>
      </c>
    </row>
    <row r="72" spans="1:8">
      <c r="A72" t="s">
        <v>90</v>
      </c>
      <c r="B72">
        <v>4355246080</v>
      </c>
      <c r="C72">
        <v>335708</v>
      </c>
      <c r="D72">
        <f>C72/1000</f>
        <v>335.70800000000003</v>
      </c>
      <c r="E72">
        <f>B72/(1024*1024)/D72</f>
        <v>12.3723185867629</v>
      </c>
      <c r="F72">
        <v>325824</v>
      </c>
      <c r="G72">
        <f>F72/1000</f>
        <v>325.82400000000001</v>
      </c>
      <c r="H72">
        <f>B72/(1024*1024)/G72</f>
        <v>12.747637768012792</v>
      </c>
    </row>
    <row r="73" spans="1:8">
      <c r="A73" t="s">
        <v>90</v>
      </c>
      <c r="B73">
        <v>4355246080</v>
      </c>
      <c r="C73">
        <v>336435</v>
      </c>
      <c r="D73">
        <f>C73/1000</f>
        <v>336.435</v>
      </c>
      <c r="E73">
        <f>B73/(1024*1024)/D73</f>
        <v>12.34558333147562</v>
      </c>
      <c r="F73">
        <v>369794</v>
      </c>
      <c r="G73">
        <f>F73/1000</f>
        <v>369.79399999999998</v>
      </c>
      <c r="H73">
        <f>B73/(1024*1024)/G73</f>
        <v>11.231892156511464</v>
      </c>
    </row>
    <row r="74" spans="1:8">
      <c r="A74" t="s">
        <v>90</v>
      </c>
      <c r="B74">
        <v>4355246080</v>
      </c>
      <c r="C74">
        <v>332613</v>
      </c>
      <c r="D74">
        <f>C74/1000</f>
        <v>332.613</v>
      </c>
      <c r="E74">
        <f>B74/(1024*1024)/D74</f>
        <v>12.487444351618848</v>
      </c>
      <c r="F74">
        <v>372435</v>
      </c>
      <c r="G74">
        <f>F74/1000</f>
        <v>372.435</v>
      </c>
      <c r="H74">
        <f>B74/(1024*1024)/G74</f>
        <v>11.152244896760509</v>
      </c>
    </row>
    <row r="75" spans="1:8">
      <c r="A75" t="s">
        <v>90</v>
      </c>
      <c r="B75">
        <v>4355246080</v>
      </c>
      <c r="C75">
        <v>322678</v>
      </c>
      <c r="D75">
        <f>C75/1000</f>
        <v>322.678</v>
      </c>
      <c r="E75">
        <f>B75/(1024*1024)/D75</f>
        <v>12.871922870865074</v>
      </c>
      <c r="F75">
        <v>373397</v>
      </c>
      <c r="G75">
        <f>F75/1000</f>
        <v>373.39699999999999</v>
      </c>
      <c r="H75">
        <f>B75/(1024*1024)/G75</f>
        <v>11.123512851268222</v>
      </c>
    </row>
    <row r="76" spans="1:8">
      <c r="A76" t="s">
        <v>90</v>
      </c>
      <c r="B76">
        <v>4355246080</v>
      </c>
      <c r="C76">
        <v>338743</v>
      </c>
      <c r="D76">
        <f>C76/1000</f>
        <v>338.74299999999999</v>
      </c>
      <c r="E76">
        <f>B76/(1024*1024)/D76</f>
        <v>12.261467626268292</v>
      </c>
      <c r="F76">
        <v>356242</v>
      </c>
      <c r="G76">
        <f>F76/1000</f>
        <v>356.24200000000002</v>
      </c>
      <c r="H76">
        <f>B76/(1024*1024)/G76</f>
        <v>11.659170811204181</v>
      </c>
    </row>
    <row r="77" spans="1:8">
      <c r="A77" t="s">
        <v>90</v>
      </c>
      <c r="B77">
        <v>4355246080</v>
      </c>
      <c r="C77">
        <v>335161</v>
      </c>
      <c r="D77">
        <f>C77/1000</f>
        <v>335.161</v>
      </c>
      <c r="E77">
        <f>B77/(1024*1024)/D77</f>
        <v>12.392510847398713</v>
      </c>
      <c r="F77">
        <v>355209</v>
      </c>
      <c r="G77">
        <f>F77/1000</f>
        <v>355.209</v>
      </c>
      <c r="H77">
        <f>B77/(1024*1024)/G77</f>
        <v>11.693077394224245</v>
      </c>
    </row>
    <row r="78" spans="1:8">
      <c r="A78" t="s">
        <v>90</v>
      </c>
      <c r="B78">
        <v>4355246080</v>
      </c>
      <c r="C78">
        <v>341798</v>
      </c>
      <c r="D78">
        <f>C78/1000</f>
        <v>341.798</v>
      </c>
      <c r="E78">
        <f>B78/(1024*1024)/D78</f>
        <v>12.151874288688056</v>
      </c>
      <c r="F78">
        <v>362006</v>
      </c>
      <c r="G78">
        <f>F78/1000</f>
        <v>362.00599999999997</v>
      </c>
      <c r="H78">
        <f>B78/(1024*1024)/G78</f>
        <v>11.473528969478407</v>
      </c>
    </row>
    <row r="79" spans="1:8">
      <c r="A79" t="s">
        <v>90</v>
      </c>
      <c r="B79">
        <v>4355246080</v>
      </c>
      <c r="C79">
        <v>333360</v>
      </c>
      <c r="D79">
        <f t="shared" ref="D79:D90" si="26">C79/1000</f>
        <v>333.36</v>
      </c>
      <c r="E79">
        <f t="shared" ref="E79:E90" si="27">B79/(1024*1024)/D79</f>
        <v>12.459462227396807</v>
      </c>
      <c r="F79">
        <v>323471</v>
      </c>
      <c r="G79">
        <f t="shared" ref="G79:G92" si="28">F79/1000</f>
        <v>323.471</v>
      </c>
      <c r="H79">
        <f t="shared" ref="H79:H90" si="29">B79/(1024*1024)/G79</f>
        <v>12.840366920450364</v>
      </c>
    </row>
    <row r="80" spans="1:8">
      <c r="A80" t="s">
        <v>161</v>
      </c>
      <c r="B80">
        <v>4355246080</v>
      </c>
      <c r="C80">
        <v>331633</v>
      </c>
      <c r="D80">
        <f t="shared" si="26"/>
        <v>331.63299999999998</v>
      </c>
      <c r="E80">
        <f t="shared" si="27"/>
        <v>12.524345671646067</v>
      </c>
      <c r="F80">
        <v>321314</v>
      </c>
      <c r="G80">
        <f t="shared" si="28"/>
        <v>321.31400000000002</v>
      </c>
      <c r="H80">
        <f t="shared" si="29"/>
        <v>12.926565067581866</v>
      </c>
    </row>
    <row r="81" spans="1:8">
      <c r="A81" t="s">
        <v>90</v>
      </c>
      <c r="B81">
        <v>4355246080</v>
      </c>
      <c r="C81">
        <v>334494</v>
      </c>
      <c r="D81">
        <f t="shared" si="26"/>
        <v>334.49400000000003</v>
      </c>
      <c r="E81">
        <f t="shared" si="27"/>
        <v>12.417222216616739</v>
      </c>
      <c r="F81">
        <v>324159</v>
      </c>
      <c r="G81">
        <f t="shared" si="28"/>
        <v>324.15899999999999</v>
      </c>
      <c r="H81">
        <f t="shared" si="29"/>
        <v>12.813114330081843</v>
      </c>
    </row>
    <row r="82" spans="1:8">
      <c r="A82" t="s">
        <v>90</v>
      </c>
      <c r="B82">
        <v>4355246080</v>
      </c>
      <c r="C82">
        <v>331114</v>
      </c>
      <c r="D82">
        <f t="shared" si="26"/>
        <v>331.11399999999998</v>
      </c>
      <c r="E82">
        <f t="shared" si="27"/>
        <v>12.543976781788146</v>
      </c>
      <c r="F82">
        <v>312137</v>
      </c>
      <c r="G82">
        <f t="shared" si="28"/>
        <v>312.137</v>
      </c>
      <c r="H82">
        <f t="shared" si="29"/>
        <v>13.306613211906951</v>
      </c>
    </row>
    <row r="83" spans="1:8">
      <c r="A83" t="s">
        <v>90</v>
      </c>
      <c r="B83">
        <v>4355246080</v>
      </c>
      <c r="C83">
        <v>334528</v>
      </c>
      <c r="D83">
        <f t="shared" si="26"/>
        <v>334.52800000000002</v>
      </c>
      <c r="E83">
        <f t="shared" si="27"/>
        <v>12.415960183078845</v>
      </c>
      <c r="F83">
        <v>324248</v>
      </c>
      <c r="G83">
        <f t="shared" si="28"/>
        <v>324.24799999999999</v>
      </c>
      <c r="H83">
        <f t="shared" si="29"/>
        <v>12.809597370299894</v>
      </c>
    </row>
    <row r="84" spans="1:8">
      <c r="A84" t="s">
        <v>90</v>
      </c>
      <c r="B84">
        <v>4355246080</v>
      </c>
      <c r="C84">
        <v>332863</v>
      </c>
      <c r="D84">
        <f t="shared" si="26"/>
        <v>332.863</v>
      </c>
      <c r="E84">
        <f t="shared" si="27"/>
        <v>12.478065534844665</v>
      </c>
      <c r="F84">
        <v>320090</v>
      </c>
      <c r="G84">
        <f t="shared" si="28"/>
        <v>320.08999999999997</v>
      </c>
      <c r="H84">
        <f t="shared" si="29"/>
        <v>12.975995276719049</v>
      </c>
    </row>
    <row r="85" spans="1:8">
      <c r="A85" t="s">
        <v>90</v>
      </c>
      <c r="B85">
        <v>4355246080</v>
      </c>
      <c r="C85">
        <v>338583</v>
      </c>
      <c r="D85">
        <f t="shared" si="26"/>
        <v>338.58300000000003</v>
      </c>
      <c r="E85">
        <f t="shared" si="27"/>
        <v>12.267261877072977</v>
      </c>
      <c r="F85">
        <v>317698</v>
      </c>
      <c r="G85">
        <f t="shared" si="28"/>
        <v>317.69799999999998</v>
      </c>
      <c r="H85">
        <f t="shared" si="29"/>
        <v>13.073693659151145</v>
      </c>
    </row>
    <row r="86" spans="1:8">
      <c r="A86" t="s">
        <v>90</v>
      </c>
      <c r="B86">
        <v>4355246080</v>
      </c>
      <c r="C86">
        <v>340749</v>
      </c>
      <c r="D86">
        <f t="shared" si="26"/>
        <v>340.74900000000002</v>
      </c>
      <c r="E86">
        <f t="shared" si="27"/>
        <v>12.189283983592027</v>
      </c>
      <c r="F86">
        <v>339613</v>
      </c>
      <c r="G86">
        <f t="shared" si="28"/>
        <v>339.613</v>
      </c>
      <c r="H86">
        <f t="shared" si="29"/>
        <v>12.230056941651233</v>
      </c>
    </row>
    <row r="87" spans="1:8">
      <c r="A87" t="s">
        <v>90</v>
      </c>
      <c r="B87">
        <v>4355246080</v>
      </c>
      <c r="C87">
        <v>335684</v>
      </c>
      <c r="D87">
        <f t="shared" si="26"/>
        <v>335.68400000000003</v>
      </c>
      <c r="E87">
        <f t="shared" si="27"/>
        <v>12.373203155720855</v>
      </c>
      <c r="F87">
        <v>343237</v>
      </c>
      <c r="G87">
        <f t="shared" si="28"/>
        <v>343.23700000000002</v>
      </c>
      <c r="H87">
        <f t="shared" si="29"/>
        <v>12.100928303548276</v>
      </c>
    </row>
    <row r="88" spans="1:8">
      <c r="A88" t="s">
        <v>90</v>
      </c>
      <c r="B88">
        <v>4355246080</v>
      </c>
      <c r="C88">
        <v>336787</v>
      </c>
      <c r="D88">
        <f t="shared" si="26"/>
        <v>336.78699999999998</v>
      </c>
      <c r="E88">
        <f t="shared" si="27"/>
        <v>12.332680086003915</v>
      </c>
      <c r="F88">
        <v>319514</v>
      </c>
      <c r="G88">
        <f t="shared" si="28"/>
        <v>319.51400000000001</v>
      </c>
      <c r="H88">
        <f t="shared" si="29"/>
        <v>12.999387595300988</v>
      </c>
    </row>
    <row r="89" spans="1:8">
      <c r="A89" t="s">
        <v>90</v>
      </c>
      <c r="B89">
        <v>4355246080</v>
      </c>
      <c r="C89">
        <v>334777</v>
      </c>
      <c r="D89">
        <f t="shared" si="26"/>
        <v>334.77699999999999</v>
      </c>
      <c r="E89">
        <f t="shared" si="27"/>
        <v>12.406725456423231</v>
      </c>
      <c r="F89">
        <v>356203</v>
      </c>
      <c r="G89">
        <f t="shared" si="28"/>
        <v>356.20299999999997</v>
      </c>
      <c r="H89">
        <f t="shared" si="29"/>
        <v>11.660447352001528</v>
      </c>
    </row>
    <row r="90" spans="1:8">
      <c r="A90" t="s">
        <v>90</v>
      </c>
      <c r="B90">
        <v>4355246080</v>
      </c>
      <c r="C90">
        <v>333844</v>
      </c>
      <c r="D90">
        <f t="shared" si="26"/>
        <v>333.84399999999999</v>
      </c>
      <c r="E90">
        <f t="shared" si="27"/>
        <v>12.441398761472424</v>
      </c>
      <c r="F90">
        <v>325899</v>
      </c>
      <c r="G90">
        <f t="shared" si="28"/>
        <v>325.899</v>
      </c>
      <c r="H90">
        <f t="shared" si="29"/>
        <v>12.744704120371649</v>
      </c>
    </row>
    <row r="91" spans="1:8">
      <c r="A91" t="s">
        <v>90</v>
      </c>
      <c r="B91">
        <v>4355246081</v>
      </c>
      <c r="C91">
        <v>336748</v>
      </c>
      <c r="D91">
        <f t="shared" ref="D91:D92" si="30">C91/1000</f>
        <v>336.74799999999999</v>
      </c>
      <c r="E91">
        <f t="shared" ref="E91:E92" si="31">B91/(1024*1024)/D91</f>
        <v>12.334108380981251</v>
      </c>
      <c r="F91">
        <v>325379</v>
      </c>
      <c r="G91">
        <f t="shared" si="28"/>
        <v>325.37900000000002</v>
      </c>
      <c r="H91">
        <f t="shared" ref="H91:H92" si="32">B91/(1024*1024)/G91</f>
        <v>12.76507189793648</v>
      </c>
    </row>
    <row r="92" spans="1:8">
      <c r="A92" t="s">
        <v>90</v>
      </c>
      <c r="B92">
        <v>4355246082</v>
      </c>
      <c r="C92">
        <v>336938</v>
      </c>
      <c r="D92">
        <f t="shared" si="30"/>
        <v>336.93799999999999</v>
      </c>
      <c r="E92">
        <f t="shared" si="31"/>
        <v>12.327153155869475</v>
      </c>
      <c r="F92">
        <v>360653</v>
      </c>
      <c r="G92">
        <f t="shared" si="28"/>
        <v>360.65300000000002</v>
      </c>
      <c r="H92">
        <f t="shared" si="32"/>
        <v>11.516572245433556</v>
      </c>
    </row>
  </sheetData>
  <sheetCalcPr fullCalcOnLoad="1"/>
  <phoneticPr fontId="16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2010-08-25T20:03:37Z</dcterms:modified>
</cp:coreProperties>
</file>