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23160" yWindow="80" windowWidth="27220" windowHeight="28280" tabRatio="500" activeTab="4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Raw (BJ interop)" sheetId="14" r:id="rId7"/>
  </sheets>
  <definedNames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8"/>
    <pivotCache cacheId="1" r:id="rId9"/>
    <pivotCache cacheId="2" r:id="rId10"/>
    <pivotCache cacheId="3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2" l="1"/>
  <c r="C17" i="12"/>
  <c r="D17" i="12"/>
  <c r="E17" i="12"/>
  <c r="C14" i="12"/>
  <c r="D14" i="12"/>
  <c r="E14" i="12"/>
  <c r="B14" i="12"/>
  <c r="C8" i="12"/>
  <c r="C16" i="12"/>
  <c r="C5" i="12"/>
  <c r="C12" i="12"/>
  <c r="C7" i="12"/>
  <c r="C15" i="12"/>
  <c r="C13" i="12"/>
  <c r="D8" i="12"/>
  <c r="D16" i="12"/>
  <c r="D5" i="12"/>
  <c r="D12" i="12"/>
  <c r="D6" i="12"/>
  <c r="D13" i="12"/>
  <c r="D7" i="12"/>
  <c r="D15" i="12"/>
  <c r="E8" i="12"/>
  <c r="E16" i="12"/>
  <c r="E5" i="12"/>
  <c r="E12" i="12"/>
  <c r="E6" i="12"/>
  <c r="E13" i="12"/>
  <c r="E7" i="12"/>
  <c r="E15" i="12"/>
  <c r="B8" i="12"/>
  <c r="B16" i="12"/>
  <c r="B5" i="12"/>
  <c r="B12" i="12"/>
  <c r="B7" i="12"/>
  <c r="B15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E9" i="12"/>
  <c r="D9" i="12"/>
  <c r="G5" i="9"/>
  <c r="G6" i="9"/>
  <c r="G7" i="9"/>
  <c r="G8" i="9"/>
  <c r="G10" i="9"/>
  <c r="G11" i="9"/>
  <c r="G4" i="9"/>
  <c r="C11" i="9"/>
  <c r="D11" i="9"/>
  <c r="E11" i="9"/>
  <c r="F11" i="9"/>
  <c r="B11" i="9"/>
  <c r="C9" i="12"/>
  <c r="B9" i="12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3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<sst xmlns="http://schemas.openxmlformats.org/spreadsheetml/2006/main" count="615" uniqueCount="158">
  <si>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</si>
  <si>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</si>
  <si>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</si>
  <si>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</si>
  <si>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</si>
  <si>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</si>
  <si>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</si>
  <si>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</si>
  <si>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</si>
  <si>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</si>
  <si>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</si>
  <si>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</si>
  <si>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</si>
  <si>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</si>
  <si>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</si>
  <si>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</si>
  <si>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</si>
  <si>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</si>
  <si>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</si>
  <si>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</si>
  <si>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</si>
  <si>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</si>
  <si>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</si>
  <si>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</si>
  <si>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</si>
  <si>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</si>
  <si>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</si>
  <si>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</si>
  <si>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</si>
  <si>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</si>
  <si>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</si>
  <si>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</si>
  <si>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</si>
  <si>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</si>
  <si>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</si>
  <si>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</si>
  <si>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</si>
  <si>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</si>
  <si>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</si>
  <si>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</si>
  <si>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</si>
  <si>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</si>
  <si>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</si>
  <si>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</si>
  <si>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</si>
  <si>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</si>
  <si>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</si>
  <si>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</si>
  <si>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</si>
  <si>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</si>
  <si>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</si>
  <si>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</si>
  <si>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</si>
  <si>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</si>
  <si>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</si>
  <si>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</si>
  <si>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</si>
  <si>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</si>
  <si>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</si>
  <si>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</si>
  <si>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</si>
  <si>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</si>
  <si>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</si>
  <si>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</si>
  <si>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</si>
  <si>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</si>
  <si>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</si>
  <si>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</si>
  <si>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</si>
  <si>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</si>
  <si>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</si>
  <si>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</si>
  <si>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</si>
  <si>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</si>
  <si>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</si>
  <si>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</si>
  <si>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</si>
  <si>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</si>
  <si>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</si>
  <si>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</si>
  <si>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</si>
  <si>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</si>
  <si>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</si>
  <si>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</si>
  <si>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</si>
  <si>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</si>
  <si>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</si>
  <si>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</si>
  <si>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</si>
  <si>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</si>
  <si>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</si>
  <si>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</si>
  <si>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</si>
  <si>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</si>
  <si>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</si>
  <si>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</si>
  <si>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</si>
  <si>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</si>
  <si>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</si>
  <si>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</si>
  <si>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</si>
  <si>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</si>
  <si>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</si>
  <si>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</si>
  <si>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</si>
  <si>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</si>
  <si>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</si>
  <si>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</si>
  <si>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</si>
  <si>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</si>
  <si>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</si>
  <si>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</si>
  <si>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</si>
  <si>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</si>
  <si>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</si>
  <si>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</si>
  <si>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</si>
  <si>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</si>
  <si>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</si>
  <si>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</si>
  <si>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</si>
  <si>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</si>
  <si>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</si>
  <si>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</si>
  <si>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</si>
  <si>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</si>
  <si>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</si>
  <si>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</si>
  <si>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</si>
  <si>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</si>
  <si>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</si>
  <si>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</si>
  <si>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</si>
  <si>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</si>
  <si>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</si>
  <si>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</si>
  <si>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</si>
  <si>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</si>
  <si>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</si>
  <si>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</si>
  <si>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</si>
  <si>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</si>
  <si>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</si>
  <si>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</si>
  <si>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</si>
  <si>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</si>
  <si>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</si>
  <si>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</si>
  <si>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</si>
  <si>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</si>
  <si>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</si>
  <si>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 xml:space="preserve">Queuing </t>
  </si>
  <si>
    <t>in min</t>
  </si>
  <si>
    <t>Overhead</t>
  </si>
  <si>
    <t>XSEDE</t>
  </si>
  <si>
    <t>FutureGrid</t>
  </si>
  <si>
    <t>Without Staging</t>
  </si>
  <si>
    <t>With 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</si>
</sst>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7" xfId="0" applyBorder="1"/>
    <xf numFmtId="164" fontId="0" fillId="0" borderId="3" xfId="0" applyNumberFormat="1" applyBorder="1"/>
  </cellXfs>
  <cellStyles count="6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179944"/>
        <c:axId val="794188520"/>
      </c:barChart>
      <c:catAx>
        <c:axId val="7941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4188520"/>
        <c:crosses val="autoZero"/>
        <c:auto val="1"/>
        <c:lblAlgn val="ctr"/>
        <c:lblOffset val="100"/>
        <c:noMultiLvlLbl val="0"/>
      </c:catAx>
      <c:valAx>
        <c:axId val="794188520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79417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663896"/>
        <c:axId val="793669624"/>
      </c:barChart>
      <c:catAx>
        <c:axId val="79366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669624"/>
        <c:crosses val="autoZero"/>
        <c:auto val="1"/>
        <c:lblAlgn val="ctr"/>
        <c:lblOffset val="100"/>
        <c:noMultiLvlLbl val="0"/>
      </c:catAx>
      <c:valAx>
        <c:axId val="793669624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79366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234312"/>
        <c:axId val="794240024"/>
      </c:barChart>
      <c:catAx>
        <c:axId val="79423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40024"/>
        <c:crosses val="autoZero"/>
        <c:auto val="1"/>
        <c:lblAlgn val="ctr"/>
        <c:lblOffset val="100"/>
        <c:noMultiLvlLbl val="0"/>
      </c:catAx>
      <c:valAx>
        <c:axId val="794240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3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1"/>
          <c:order val="1"/>
          <c:tx>
            <c:v>Staging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3"/>
          <c:order val="2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3"/>
          <c:tx>
            <c:v>Bfast</c:v>
          </c:tx>
          <c:invertIfNegative val="0"/>
          <c:errBars>
            <c:errBarType val="both"/>
            <c:errValType val="cust"/>
            <c:noEndCap val="0"/>
            <c:plus>
              <c:numRef>
                <c:f>Total!$B$17:$E$17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Total!$B$17:$E$17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041960"/>
        <c:axId val="872448136"/>
      </c:barChart>
      <c:catAx>
        <c:axId val="793041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872448136"/>
        <c:crosses val="autoZero"/>
        <c:auto val="1"/>
        <c:lblAlgn val="ctr"/>
        <c:lblOffset val="100"/>
        <c:noMultiLvlLbl val="0"/>
      </c:catAx>
      <c:valAx>
        <c:axId val="87244813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793041960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922664"/>
        <c:axId val="873718616"/>
      </c:barChart>
      <c:catAx>
        <c:axId val="655922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873718616"/>
        <c:crosses val="autoZero"/>
        <c:auto val="1"/>
        <c:lblAlgn val="ctr"/>
        <c:lblOffset val="100"/>
        <c:noMultiLvlLbl val="0"/>
      </c:catAx>
      <c:valAx>
        <c:axId val="87371861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55922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184150</xdr:rowOff>
    </xdr:from>
    <xdr:to>
      <xdr:col>16</xdr:col>
      <xdr:colOff>520700</xdr:colOff>
      <xdr:row>31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35</xdr:row>
      <xdr:rowOff>177800</xdr:rowOff>
    </xdr:from>
    <xdr:to>
      <xdr:col>16</xdr:col>
      <xdr:colOff>641350</xdr:colOff>
      <xdr:row>64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0">
      <pivotArea collapsedLevelsAreSubtotals="1" fieldPosition="0">
        <references count="1">
          <reference field="0" count="1">
            <x v="1"/>
          </reference>
        </references>
      </pivotArea>
    </format>
    <format dxfId="9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8">
      <pivotArea grandRow="1" outline="0" collapsedLevelsAreSubtotals="1" fieldPosition="0"/>
    </format>
    <format dxfId="7">
      <pivotArea collapsedLevelsAreSubtotals="1" fieldPosition="0">
        <references count="1">
          <reference field="0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3"/>
          </reference>
        </references>
      </pivotArea>
    </format>
    <format dxfId="3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2">
      <pivotArea collapsedLevelsAreSubtotals="1" fieldPosition="0">
        <references count="1">
          <reference field="0" count="1">
            <x v="4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27" t="s">
        <v>1</v>
      </c>
      <c r="B2" s="27"/>
      <c r="C2" s="28"/>
      <c r="D2" s="29" t="s">
        <v>5</v>
      </c>
      <c r="E2" s="30"/>
      <c r="F2" s="30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baseColWidth="10" defaultRowHeight="15" x14ac:dyDescent="0"/>
  <sheetData>
    <row r="1" spans="1:7">
      <c r="A1" s="2" t="s">
        <v>133</v>
      </c>
    </row>
    <row r="3" spans="1:7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141</v>
      </c>
    </row>
    <row r="4" spans="1:7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>
        <f>F4-E4</f>
        <v>8319.2837661100002</v>
      </c>
    </row>
    <row r="5" spans="1:7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>
        <f t="shared" ref="G5:G11" si="0">F5-E5</f>
        <v>10596.611719620001</v>
      </c>
    </row>
    <row r="6" spans="1:7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>
        <f t="shared" si="0"/>
        <v>8199.7927942599999</v>
      </c>
    </row>
    <row r="7" spans="1:7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>
        <f t="shared" si="0"/>
        <v>9447.7057570099987</v>
      </c>
    </row>
    <row r="8" spans="1:7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>
        <f t="shared" si="0"/>
        <v>6859.91422822</v>
      </c>
    </row>
    <row r="9" spans="1:7">
      <c r="A9" s="13"/>
      <c r="B9" s="13"/>
      <c r="C9" s="13"/>
      <c r="D9" s="13"/>
      <c r="E9" s="13"/>
      <c r="F9" s="13"/>
    </row>
    <row r="10" spans="1:7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>
        <f t="shared" si="0"/>
        <v>8684.6616528400009</v>
      </c>
    </row>
    <row r="11" spans="1:7">
      <c r="A11" t="s">
        <v>138</v>
      </c>
      <c r="B11">
        <f>STDEV(B4:B8)</f>
        <v>2616.6997684639559</v>
      </c>
      <c r="C11">
        <f t="shared" ref="C11:F11" si="1">STDEV(C4:C8)</f>
        <v>1511.1894494054065</v>
      </c>
      <c r="D11">
        <f t="shared" si="1"/>
        <v>12.086796340131176</v>
      </c>
      <c r="E11">
        <f t="shared" si="1"/>
        <v>16.594195977554207</v>
      </c>
      <c r="F11">
        <f t="shared" si="1"/>
        <v>1401.3174641730302</v>
      </c>
      <c r="G11">
        <f t="shared" si="0"/>
        <v>1384.7232681954761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 t="shared" ref="B8" si="0"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 t="shared" ref="B9" si="1"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K69" sqref="K69"/>
    </sheetView>
  </sheetViews>
  <sheetFormatPr baseColWidth="10" defaultRowHeight="15" x14ac:dyDescent="0"/>
  <cols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157</v>
      </c>
    </row>
    <row r="4" spans="1:7">
      <c r="A4" s="10"/>
      <c r="B4" s="18" t="s">
        <v>154</v>
      </c>
      <c r="C4" s="17" t="s">
        <v>155</v>
      </c>
      <c r="D4" s="18" t="s">
        <v>133</v>
      </c>
      <c r="E4" s="17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20">
        <f>Diane!B10</f>
        <v>3167.4118819999999</v>
      </c>
      <c r="E5" s="22">
        <f>Condor!D8</f>
        <v>712.33333333333303</v>
      </c>
    </row>
    <row r="6" spans="1:7">
      <c r="A6" s="10" t="s">
        <v>132</v>
      </c>
      <c r="B6" s="32">
        <v>0</v>
      </c>
      <c r="C6" s="10">
        <v>0</v>
      </c>
      <c r="D6" s="21">
        <f>Diane!C10</f>
        <v>4707.850641</v>
      </c>
      <c r="E6" s="23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21">
        <f>Diane!D10</f>
        <v>809.39913009999998</v>
      </c>
      <c r="E7" s="23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21">
        <f>Diane!F10-Diane!E10</f>
        <v>8684.6616528400009</v>
      </c>
      <c r="E8" s="23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21">
        <f>Diane!G11</f>
        <v>1384.7232681954761</v>
      </c>
      <c r="E9" s="16">
        <f>Condor!B9</f>
        <v>3383.1243449411259</v>
      </c>
    </row>
    <row r="10" spans="1:7">
      <c r="B10" s="21"/>
      <c r="C10" s="23"/>
      <c r="D10" s="21"/>
      <c r="E10" s="16"/>
    </row>
    <row r="11" spans="1:7" ht="16" thickBot="1">
      <c r="A11" s="31" t="s">
        <v>152</v>
      </c>
      <c r="B11" s="33"/>
      <c r="C11" s="31"/>
      <c r="D11" s="33"/>
      <c r="E11" s="31"/>
    </row>
    <row r="12" spans="1:7" ht="16" thickTop="1">
      <c r="A12" t="s">
        <v>151</v>
      </c>
      <c r="B12" s="34">
        <f>B5/60</f>
        <v>1.2861972593</v>
      </c>
      <c r="C12" s="15">
        <f t="shared" ref="C12:E12" si="0">C5/60</f>
        <v>1.6848504899666665</v>
      </c>
      <c r="D12" s="34">
        <f t="shared" si="0"/>
        <v>52.790198033333333</v>
      </c>
      <c r="E12" s="15">
        <f t="shared" si="0"/>
        <v>11.872222222222216</v>
      </c>
    </row>
    <row r="13" spans="1:7">
      <c r="A13" s="10" t="s">
        <v>132</v>
      </c>
      <c r="B13" s="34">
        <f t="shared" ref="B13:E13" si="1">B6/60</f>
        <v>0</v>
      </c>
      <c r="C13" s="15">
        <f t="shared" si="1"/>
        <v>0</v>
      </c>
      <c r="D13" s="34">
        <f t="shared" si="1"/>
        <v>78.46417735</v>
      </c>
      <c r="E13" s="15">
        <f t="shared" si="1"/>
        <v>95.600000000000051</v>
      </c>
    </row>
    <row r="14" spans="1:7">
      <c r="A14" t="s">
        <v>153</v>
      </c>
      <c r="B14" s="34">
        <f>B16-B15-B12-B13</f>
        <v>4.0070597973667077</v>
      </c>
      <c r="C14" s="15">
        <f t="shared" ref="C14:E14" si="2">C16-C15-C12-C13</f>
        <v>8.7646148900333287</v>
      </c>
      <c r="D14" s="34">
        <f t="shared" si="2"/>
        <v>-4.333315928306547E-9</v>
      </c>
      <c r="E14" s="15">
        <f t="shared" si="2"/>
        <v>-5.5555555555599767E-3</v>
      </c>
    </row>
    <row r="15" spans="1:7">
      <c r="A15" t="s">
        <v>128</v>
      </c>
      <c r="B15" s="34">
        <f t="shared" ref="B15:E15" si="3">B7/60</f>
        <v>31.607812499999969</v>
      </c>
      <c r="C15" s="15">
        <f t="shared" si="3"/>
        <v>17.814843750000005</v>
      </c>
      <c r="D15" s="34">
        <f t="shared" si="3"/>
        <v>13.489985501666666</v>
      </c>
      <c r="E15" s="15">
        <f t="shared" si="3"/>
        <v>15.155555555555567</v>
      </c>
    </row>
    <row r="16" spans="1:7">
      <c r="A16" t="s">
        <v>130</v>
      </c>
      <c r="B16" s="34">
        <f t="shared" ref="B16:E17" si="4">B8/60</f>
        <v>36.901069556666677</v>
      </c>
      <c r="C16" s="15">
        <f t="shared" si="4"/>
        <v>28.264309130000001</v>
      </c>
      <c r="D16" s="34">
        <f t="shared" si="4"/>
        <v>144.74436088066668</v>
      </c>
      <c r="E16" s="15">
        <f t="shared" si="4"/>
        <v>122.62222222222228</v>
      </c>
    </row>
    <row r="17" spans="1:5">
      <c r="A17" t="s">
        <v>138</v>
      </c>
      <c r="B17" s="34">
        <f t="shared" si="4"/>
        <v>1.1073060889029485</v>
      </c>
      <c r="C17" s="15">
        <f t="shared" si="4"/>
        <v>4.4594062210782148</v>
      </c>
      <c r="D17" s="34">
        <f t="shared" si="4"/>
        <v>23.078721136591266</v>
      </c>
      <c r="E17" s="15">
        <f t="shared" si="4"/>
        <v>56.385405749018766</v>
      </c>
    </row>
    <row r="35" spans="7:7">
      <c r="G35" s="2" t="s">
        <v>156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BFAST</vt:lpstr>
      <vt:lpstr>BigJob</vt:lpstr>
      <vt:lpstr>Diane</vt:lpstr>
      <vt:lpstr>Condor</vt:lpstr>
      <vt:lpstr>Total</vt:lpstr>
      <vt:lpstr>Raw (BJ)</vt:lpstr>
      <vt:lpstr>Raw (BJ interop)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2012-01-21T14:22:49Z</dcterms:modified>
</cp:coreProperties>
</file>