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80" tabRatio="500"/>
  </bookViews>
  <sheets>
    <sheet name="Sheet1" sheetId="1" r:id="rId1"/>
  </sheets>
  <definedNames>
    <definedName name="_xlnm.Print_Titles" localSheetId="0">Sheet1!$1:$1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80" i="1"/>
  <c r="U79"/>
  <c r="P54"/>
  <c r="W47"/>
  <c r="Q54"/>
  <c r="Q53"/>
  <c r="P53"/>
  <c r="W43"/>
  <c r="P52"/>
  <c r="V38"/>
  <c r="P86"/>
  <c r="V43"/>
  <c r="W36"/>
  <c r="V36"/>
  <c r="N36"/>
  <c r="V35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W34"/>
  <c r="V33"/>
  <c r="V31"/>
  <c r="T27"/>
  <c r="V27"/>
  <c r="V26"/>
  <c r="V25"/>
  <c r="C191"/>
  <c r="C173"/>
  <c r="C164"/>
  <c r="C155"/>
  <c r="C110"/>
  <c r="D101"/>
  <c r="E90"/>
  <c r="C100"/>
  <c r="E307"/>
  <c r="H325"/>
  <c r="D327"/>
  <c r="D325"/>
  <c r="D324"/>
  <c r="B326"/>
  <c r="B327"/>
  <c r="H318"/>
  <c r="H315"/>
  <c r="B318"/>
  <c r="B317"/>
  <c r="B316"/>
  <c r="D321"/>
  <c r="C145"/>
  <c r="C136"/>
  <c r="C127"/>
  <c r="C109"/>
  <c r="C101"/>
  <c r="D99"/>
</calcChain>
</file>

<file path=xl/sharedStrings.xml><?xml version="1.0" encoding="utf-8"?>
<sst xmlns="http://schemas.openxmlformats.org/spreadsheetml/2006/main" count="270" uniqueCount="95">
  <si>
    <t>64 exch</t>
    <phoneticPr fontId="2" type="noConversion"/>
  </si>
  <si>
    <t>QB</t>
    <phoneticPr fontId="2" type="noConversion"/>
  </si>
  <si>
    <t>60 seconds</t>
    <phoneticPr fontId="2" type="noConversion"/>
  </si>
  <si>
    <t>2 bigjobs</t>
    <phoneticPr fontId="2" type="noConversion"/>
  </si>
  <si>
    <t>qb/louie</t>
    <phoneticPr fontId="2" type="noConversion"/>
  </si>
  <si>
    <t>QB/Louie</t>
    <phoneticPr fontId="2" type="noConversion"/>
  </si>
  <si>
    <t>effective time</t>
    <phoneticPr fontId="2" type="noConversion"/>
  </si>
  <si>
    <t>XX(did not get active)</t>
    <phoneticPr fontId="2" type="noConversion"/>
  </si>
  <si>
    <t>#do not consider this data, I incorrectly configurd this run</t>
    <phoneticPr fontId="2" type="noConversion"/>
  </si>
  <si>
    <t>64,64</t>
    <phoneticPr fontId="2" type="noConversion"/>
  </si>
  <si>
    <t>8,8</t>
    <phoneticPr fontId="2" type="noConversion"/>
  </si>
  <si>
    <t>20, 1516</t>
    <phoneticPr fontId="2" type="noConversion"/>
  </si>
  <si>
    <t>###########################################################</t>
    <phoneticPr fontId="2" type="noConversion"/>
  </si>
  <si>
    <t>#exchanges</t>
    <phoneticPr fontId="2" type="noConversion"/>
  </si>
  <si>
    <t>total time</t>
    <phoneticPr fontId="2" type="noConversion"/>
  </si>
  <si>
    <t>effective time</t>
    <phoneticPr fontId="2" type="noConversion"/>
  </si>
  <si>
    <t># replicas/BJ</t>
    <phoneticPr fontId="2" type="noConversion"/>
  </si>
  <si>
    <t># BJs</t>
    <phoneticPr fontId="2" type="noConversion"/>
  </si>
  <si>
    <t>#BJ QB</t>
    <phoneticPr fontId="2" type="noConversion"/>
  </si>
  <si>
    <t>#BJ Eric</t>
    <phoneticPr fontId="2" type="noConversion"/>
  </si>
  <si>
    <t>#BJ Louie</t>
    <phoneticPr fontId="2" type="noConversion"/>
  </si>
  <si>
    <t>#BJ Oliver</t>
    <phoneticPr fontId="2" type="noConversion"/>
  </si>
  <si>
    <t>#BJ Ranger</t>
    <phoneticPr fontId="2" type="noConversion"/>
  </si>
  <si>
    <t>#BJ Abe</t>
    <phoneticPr fontId="2" type="noConversion"/>
  </si>
  <si>
    <t># cores/BJ</t>
    <phoneticPr fontId="2" type="noConversion"/>
  </si>
  <si>
    <t>qtime QB</t>
    <phoneticPr fontId="2" type="noConversion"/>
  </si>
  <si>
    <t>Incomplete run/data</t>
    <phoneticPr fontId="2" type="noConversion"/>
  </si>
  <si>
    <t>20, 1516</t>
    <phoneticPr fontId="2" type="noConversion"/>
  </si>
  <si>
    <t>1740, 1740</t>
    <phoneticPr fontId="2" type="noConversion"/>
  </si>
  <si>
    <t>0, 0</t>
    <phoneticPr fontId="2" type="noConversion"/>
  </si>
  <si>
    <t>#BJ Poseidon</t>
    <phoneticPr fontId="2" type="noConversion"/>
  </si>
  <si>
    <t>#BJ Painter</t>
    <phoneticPr fontId="2" type="noConversion"/>
  </si>
  <si>
    <t>qtime poseidon</t>
    <phoneticPr fontId="2" type="noConversion"/>
  </si>
  <si>
    <t>qtime painter</t>
    <phoneticPr fontId="2" type="noConversion"/>
  </si>
  <si>
    <t>QB/Eric/Louie/Oliver</t>
    <phoneticPr fontId="2" type="noConversion"/>
  </si>
  <si>
    <t>0,2640</t>
    <phoneticPr fontId="2" type="noConversion"/>
  </si>
  <si>
    <t>0,0</t>
    <phoneticPr fontId="2" type="noConversion"/>
  </si>
  <si>
    <t>0,0</t>
    <phoneticPr fontId="2" type="noConversion"/>
  </si>
  <si>
    <t>0,10</t>
    <phoneticPr fontId="2" type="noConversion"/>
  </si>
  <si>
    <t>0,1443</t>
    <phoneticPr fontId="2" type="noConversion"/>
  </si>
  <si>
    <t>60,60</t>
    <phoneticPr fontId="2" type="noConversion"/>
  </si>
  <si>
    <t>SYNC-RE</t>
    <phoneticPr fontId="2" type="noConversion"/>
  </si>
  <si>
    <t>489-6840-6840-6840</t>
    <phoneticPr fontId="2" type="noConversion"/>
  </si>
  <si>
    <t>180-360-180-180</t>
    <phoneticPr fontId="2" type="noConversion"/>
  </si>
  <si>
    <t>5, 10</t>
    <phoneticPr fontId="2" type="noConversion"/>
  </si>
  <si>
    <t>780, 1860</t>
    <phoneticPr fontId="2" type="noConversion"/>
  </si>
  <si>
    <t>0, 0</t>
    <phoneticPr fontId="2" type="noConversion"/>
  </si>
  <si>
    <t>***********************************************</t>
    <phoneticPr fontId="2" type="noConversion"/>
  </si>
  <si>
    <t>0,0,0,0</t>
    <phoneticPr fontId="2" type="noConversion"/>
  </si>
  <si>
    <t>QB</t>
    <phoneticPr fontId="2" type="noConversion"/>
  </si>
  <si>
    <t>QB/Eric</t>
    <phoneticPr fontId="2" type="noConversion"/>
  </si>
  <si>
    <t>qtime Eric</t>
    <phoneticPr fontId="2" type="noConversion"/>
  </si>
  <si>
    <t>qtime Louie</t>
    <phoneticPr fontId="2" type="noConversion"/>
  </si>
  <si>
    <t>qtime Oliver</t>
    <phoneticPr fontId="2" type="noConversion"/>
  </si>
  <si>
    <t>qtime Ranger</t>
    <phoneticPr fontId="2" type="noConversion"/>
  </si>
  <si>
    <t>qtime Abe</t>
    <phoneticPr fontId="2" type="noConversion"/>
  </si>
  <si>
    <t>QB</t>
    <phoneticPr fontId="2" type="noConversion"/>
  </si>
  <si>
    <t>Louie</t>
    <phoneticPr fontId="2" type="noConversion"/>
  </si>
  <si>
    <t># of cores</t>
  </si>
  <si>
    <t># of replicas</t>
  </si>
  <si>
    <t># of bigjobs</t>
  </si>
  <si>
    <t># of exchnages</t>
  </si>
  <si>
    <t># of exchnages</t>
    <phoneticPr fontId="2" type="noConversion"/>
  </si>
  <si>
    <t># of cores</t>
    <phoneticPr fontId="2" type="noConversion"/>
  </si>
  <si>
    <t># of replicas</t>
    <phoneticPr fontId="2" type="noConversion"/>
  </si>
  <si>
    <t>queue time</t>
  </si>
  <si>
    <t>queue time</t>
    <phoneticPr fontId="2" type="noConversion"/>
  </si>
  <si>
    <t>total time</t>
  </si>
  <si>
    <t>total time</t>
    <phoneticPr fontId="2" type="noConversion"/>
  </si>
  <si>
    <t># of bigjobs</t>
    <phoneticPr fontId="2" type="noConversion"/>
  </si>
  <si>
    <t>###########</t>
    <phoneticPr fontId="2" type="noConversion"/>
  </si>
  <si>
    <t>###############</t>
  </si>
  <si>
    <t>###############</t>
    <phoneticPr fontId="2" type="noConversion"/>
  </si>
  <si>
    <t>Run #</t>
    <phoneticPr fontId="2" type="noConversion"/>
  </si>
  <si>
    <t>XX32</t>
    <phoneticPr fontId="2" type="noConversion"/>
  </si>
  <si>
    <t>XX1</t>
    <phoneticPr fontId="2" type="noConversion"/>
  </si>
  <si>
    <t>XX4</t>
    <phoneticPr fontId="2" type="noConversion"/>
  </si>
  <si>
    <t>eff time</t>
  </si>
  <si>
    <t>eff time</t>
    <phoneticPr fontId="2" type="noConversion"/>
  </si>
  <si>
    <t>XX</t>
    <phoneticPr fontId="2" type="noConversion"/>
  </si>
  <si>
    <t>XX</t>
    <phoneticPr fontId="2" type="noConversion"/>
  </si>
  <si>
    <t>QueenBee</t>
    <phoneticPr fontId="2" type="noConversion"/>
  </si>
  <si>
    <t>QB/Eric</t>
    <phoneticPr fontId="2" type="noConversion"/>
  </si>
  <si>
    <t>QB/Louie</t>
    <phoneticPr fontId="2" type="noConversion"/>
  </si>
  <si>
    <t>QB/Eric</t>
    <phoneticPr fontId="2" type="noConversion"/>
  </si>
  <si>
    <t>Exchanges</t>
    <phoneticPr fontId="2" type="noConversion"/>
  </si>
  <si>
    <t>exchanges</t>
    <phoneticPr fontId="2" type="noConversion"/>
  </si>
  <si>
    <t>64 cores</t>
    <phoneticPr fontId="2" type="noConversion"/>
  </si>
  <si>
    <t>8 replicas</t>
    <phoneticPr fontId="2" type="noConversion"/>
  </si>
  <si>
    <t>128 cores</t>
    <phoneticPr fontId="2" type="noConversion"/>
  </si>
  <si>
    <t>16 replicas</t>
    <phoneticPr fontId="2" type="noConversion"/>
  </si>
  <si>
    <t>qb</t>
    <phoneticPr fontId="2" type="noConversion"/>
  </si>
  <si>
    <t>qb/eric</t>
    <phoneticPr fontId="2" type="noConversion"/>
  </si>
  <si>
    <t>louie</t>
    <phoneticPr fontId="2" type="noConversion"/>
  </si>
  <si>
    <t>16 replicas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</si>
</sst>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87478127734033"/>
          <c:y val="0.0277777777777778"/>
          <c:w val="0.711554680664917"/>
          <c:h val="0.799648950131234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15.0"/>
          </c:errBars>
          <c:cat>
            <c:numRef>
              <c:f>Sheet1!$A$316:$A$318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cat>
          <c:val>
            <c:numRef>
              <c:f>Sheet1!$B$316:$B$318</c:f>
              <c:numCache>
                <c:formatCode>General</c:formatCode>
                <c:ptCount val="3"/>
                <c:pt idx="0">
                  <c:v>23.86666666666667</c:v>
                </c:pt>
                <c:pt idx="1">
                  <c:v>29.51666666666667</c:v>
                </c:pt>
                <c:pt idx="2">
                  <c:v>50.61666666666667</c:v>
                </c:pt>
              </c:numCache>
            </c:numRef>
          </c:val>
        </c:ser>
        <c:overlap val="100"/>
        <c:axId val="485091576"/>
        <c:axId val="485068392"/>
      </c:barChart>
      <c:catAx>
        <c:axId val="485091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exchanges</a:t>
                </a:r>
              </a:p>
            </c:rich>
          </c:tx>
        </c:title>
        <c:numFmt formatCode="General" sourceLinked="1"/>
        <c:tickLblPos val="nextTo"/>
        <c:crossAx val="485068392"/>
        <c:crosses val="autoZero"/>
        <c:auto val="1"/>
        <c:lblAlgn val="ctr"/>
        <c:lblOffset val="100"/>
      </c:catAx>
      <c:valAx>
        <c:axId val="485068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completion(min)</a:t>
                </a:r>
              </a:p>
            </c:rich>
          </c:tx>
        </c:title>
        <c:numFmt formatCode="General" sourceLinked="1"/>
        <c:tickLblPos val="nextTo"/>
        <c:crossAx val="485091576"/>
        <c:crosses val="autoZero"/>
        <c:crossBetween val="between"/>
      </c:valAx>
    </c:plotArea>
    <c:plotVisOnly val="1"/>
  </c:chart>
  <c:spPr>
    <a:ln>
      <a:solidFill>
        <a:sysClr val="window" lastClr="FFFFFF"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5.0"/>
          </c:errBars>
          <c:cat>
            <c:strRef>
              <c:f>Sheet1!$A$326:$A$327</c:f>
              <c:strCache>
                <c:ptCount val="2"/>
                <c:pt idx="0">
                  <c:v>QB</c:v>
                </c:pt>
                <c:pt idx="1">
                  <c:v>QB/Louie</c:v>
                </c:pt>
              </c:strCache>
            </c:strRef>
          </c:cat>
          <c:val>
            <c:numRef>
              <c:f>Sheet1!$B$326:$B$327</c:f>
              <c:numCache>
                <c:formatCode>General</c:formatCode>
                <c:ptCount val="2"/>
                <c:pt idx="0">
                  <c:v>38.1</c:v>
                </c:pt>
                <c:pt idx="1">
                  <c:v>27.85</c:v>
                </c:pt>
              </c:numCache>
            </c:numRef>
          </c:val>
        </c:ser>
        <c:gapWidth val="256"/>
        <c:overlap val="100"/>
        <c:axId val="485234808"/>
        <c:axId val="485240136"/>
      </c:barChart>
      <c:catAx>
        <c:axId val="485234808"/>
        <c:scaling>
          <c:orientation val="minMax"/>
        </c:scaling>
        <c:axPos val="b"/>
        <c:tickLblPos val="nextTo"/>
        <c:crossAx val="485240136"/>
        <c:crosses val="autoZero"/>
        <c:auto val="1"/>
        <c:lblAlgn val="ctr"/>
        <c:lblOffset val="100"/>
      </c:catAx>
      <c:valAx>
        <c:axId val="485240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 (min)</a:t>
                </a:r>
              </a:p>
            </c:rich>
          </c:tx>
        </c:title>
        <c:numFmt formatCode="General" sourceLinked="1"/>
        <c:tickLblPos val="nextTo"/>
        <c:crossAx val="48523480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</c:chart>
  <c:spPr>
    <a:solidFill>
      <a:schemeClr val="bg1"/>
    </a:solidFill>
    <a:ln>
      <a:solidFill>
        <a:sysClr val="windowText" lastClr="000000">
          <a:tint val="75000"/>
          <a:shade val="95000"/>
          <a:satMod val="105000"/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v>Synchronous Replica Exchange</c:v>
          </c:tx>
          <c:cat>
            <c:strRef>
              <c:f>Sheet1!$O$52:$O$54</c:f>
              <c:strCache>
                <c:ptCount val="3"/>
                <c:pt idx="0">
                  <c:v>QB</c:v>
                </c:pt>
                <c:pt idx="1">
                  <c:v>QB/Eric</c:v>
                </c:pt>
                <c:pt idx="2">
                  <c:v>QB/Eric/Louie/Oliver</c:v>
                </c:pt>
              </c:strCache>
            </c:strRef>
          </c:cat>
          <c:val>
            <c:numRef>
              <c:f>Sheet1!$P$52:$P$54</c:f>
              <c:numCache>
                <c:formatCode>General</c:formatCode>
                <c:ptCount val="3"/>
                <c:pt idx="0">
                  <c:v>140.0</c:v>
                </c:pt>
                <c:pt idx="1">
                  <c:v>127.5333333333333</c:v>
                </c:pt>
                <c:pt idx="2">
                  <c:v>120.2833333333333</c:v>
                </c:pt>
              </c:numCache>
            </c:numRef>
          </c:val>
        </c:ser>
        <c:ser>
          <c:idx val="1"/>
          <c:order val="1"/>
          <c:tx>
            <c:v>Asynchronous Replica Exchange</c:v>
          </c:tx>
          <c:cat>
            <c:strRef>
              <c:f>Sheet1!$O$52:$O$54</c:f>
              <c:strCache>
                <c:ptCount val="3"/>
                <c:pt idx="0">
                  <c:v>QB</c:v>
                </c:pt>
                <c:pt idx="1">
                  <c:v>QB/Eric</c:v>
                </c:pt>
                <c:pt idx="2">
                  <c:v>QB/Eric/Louie/Oliver</c:v>
                </c:pt>
              </c:strCache>
            </c:strRef>
          </c:cat>
          <c:val>
            <c:numRef>
              <c:f>Sheet1!$Q$52:$Q$54</c:f>
              <c:numCache>
                <c:formatCode>General</c:formatCode>
                <c:ptCount val="3"/>
                <c:pt idx="0">
                  <c:v>66.0</c:v>
                </c:pt>
                <c:pt idx="1">
                  <c:v>24.68333333333333</c:v>
                </c:pt>
                <c:pt idx="2">
                  <c:v>22.95</c:v>
                </c:pt>
              </c:numCache>
            </c:numRef>
          </c:val>
        </c:ser>
        <c:axId val="485221096"/>
        <c:axId val="485262744"/>
      </c:barChart>
      <c:catAx>
        <c:axId val="485221096"/>
        <c:scaling>
          <c:orientation val="minMax"/>
        </c:scaling>
        <c:axPos val="b"/>
        <c:tickLblPos val="nextTo"/>
        <c:crossAx val="485262744"/>
        <c:crosses val="autoZero"/>
        <c:auto val="1"/>
        <c:lblAlgn val="ctr"/>
        <c:lblOffset val="100"/>
      </c:catAx>
      <c:valAx>
        <c:axId val="485262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completion(min)</a:t>
                </a:r>
              </a:p>
            </c:rich>
          </c:tx>
          <c:layout/>
        </c:title>
        <c:numFmt formatCode="General" sourceLinked="1"/>
        <c:tickLblPos val="nextTo"/>
        <c:crossAx val="485221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334</xdr:row>
      <xdr:rowOff>50800</xdr:rowOff>
    </xdr:from>
    <xdr:to>
      <xdr:col>4</xdr:col>
      <xdr:colOff>698500</xdr:colOff>
      <xdr:row>350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310</xdr:row>
      <xdr:rowOff>114300</xdr:rowOff>
    </xdr:from>
    <xdr:to>
      <xdr:col>16</xdr:col>
      <xdr:colOff>241300</xdr:colOff>
      <xdr:row>325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215899</xdr:colOff>
      <xdr:row>67</xdr:row>
      <xdr:rowOff>25398</xdr:rowOff>
    </xdr:from>
    <xdr:to>
      <xdr:col>18</xdr:col>
      <xdr:colOff>520700</xdr:colOff>
      <xdr:row>85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327"/>
  <sheetViews>
    <sheetView tabSelected="1" topLeftCell="E29" workbookViewId="0">
      <selection activeCell="U79" sqref="U79"/>
    </sheetView>
  </sheetViews>
  <sheetFormatPr baseColWidth="10" defaultRowHeight="13"/>
  <cols>
    <col min="1" max="1" width="5.42578125" customWidth="1"/>
    <col min="2" max="2" width="10.140625" customWidth="1"/>
    <col min="3" max="3" width="7.7109375" customWidth="1"/>
    <col min="4" max="4" width="9.28515625" customWidth="1"/>
    <col min="5" max="7" width="8.85546875" customWidth="1"/>
    <col min="8" max="8" width="8" customWidth="1"/>
    <col min="14" max="14" width="16.85546875" bestFit="1" customWidth="1"/>
  </cols>
  <sheetData>
    <row r="1" spans="1:23">
      <c r="A1" t="s">
        <v>73</v>
      </c>
      <c r="B1" t="s">
        <v>18</v>
      </c>
      <c r="C1" t="s">
        <v>19</v>
      </c>
      <c r="D1" t="s">
        <v>20</v>
      </c>
      <c r="E1" t="s">
        <v>21</v>
      </c>
      <c r="F1" t="s">
        <v>30</v>
      </c>
      <c r="G1" t="s">
        <v>31</v>
      </c>
      <c r="H1" t="s">
        <v>22</v>
      </c>
      <c r="I1" t="s">
        <v>23</v>
      </c>
      <c r="J1" t="s">
        <v>17</v>
      </c>
      <c r="K1" t="s">
        <v>13</v>
      </c>
      <c r="L1" t="s">
        <v>24</v>
      </c>
      <c r="M1" t="s">
        <v>16</v>
      </c>
      <c r="N1" t="s">
        <v>25</v>
      </c>
      <c r="O1" t="s">
        <v>51</v>
      </c>
      <c r="P1" t="s">
        <v>52</v>
      </c>
      <c r="Q1" t="s">
        <v>53</v>
      </c>
      <c r="R1" t="s">
        <v>32</v>
      </c>
      <c r="S1" t="s">
        <v>33</v>
      </c>
      <c r="T1" t="s">
        <v>54</v>
      </c>
      <c r="U1" t="s">
        <v>55</v>
      </c>
      <c r="V1" t="s">
        <v>14</v>
      </c>
      <c r="W1" t="s">
        <v>15</v>
      </c>
    </row>
    <row r="3" spans="1:23">
      <c r="A3">
        <v>1</v>
      </c>
      <c r="B3">
        <v>1</v>
      </c>
      <c r="C3">
        <v>1</v>
      </c>
      <c r="J3">
        <v>2</v>
      </c>
      <c r="K3">
        <v>32</v>
      </c>
      <c r="L3">
        <v>32</v>
      </c>
      <c r="M3">
        <v>4</v>
      </c>
      <c r="N3">
        <v>240</v>
      </c>
      <c r="O3">
        <v>0</v>
      </c>
      <c r="V3">
        <v>1405</v>
      </c>
      <c r="W3">
        <v>1405</v>
      </c>
    </row>
    <row r="4" spans="1:23">
      <c r="A4">
        <v>2</v>
      </c>
      <c r="B4">
        <v>1</v>
      </c>
      <c r="C4">
        <v>1</v>
      </c>
      <c r="J4">
        <v>2</v>
      </c>
      <c r="K4">
        <v>64</v>
      </c>
      <c r="L4">
        <v>64</v>
      </c>
      <c r="M4">
        <v>8</v>
      </c>
      <c r="N4">
        <v>0</v>
      </c>
      <c r="O4">
        <v>0</v>
      </c>
      <c r="V4">
        <v>2301</v>
      </c>
      <c r="W4">
        <v>2301</v>
      </c>
    </row>
    <row r="5" spans="1:23">
      <c r="A5">
        <v>3</v>
      </c>
      <c r="B5">
        <v>1</v>
      </c>
      <c r="C5">
        <v>1</v>
      </c>
      <c r="J5">
        <v>2</v>
      </c>
      <c r="K5">
        <v>32</v>
      </c>
      <c r="L5">
        <v>32</v>
      </c>
      <c r="M5">
        <v>4</v>
      </c>
      <c r="N5">
        <v>38794</v>
      </c>
      <c r="O5">
        <v>36610</v>
      </c>
      <c r="V5">
        <v>38794</v>
      </c>
      <c r="W5">
        <v>2184</v>
      </c>
    </row>
    <row r="6" spans="1:23">
      <c r="A6">
        <v>4</v>
      </c>
      <c r="B6">
        <v>1</v>
      </c>
      <c r="J6">
        <v>1</v>
      </c>
      <c r="K6">
        <v>64</v>
      </c>
      <c r="L6">
        <v>64</v>
      </c>
      <c r="M6">
        <v>16</v>
      </c>
      <c r="N6">
        <v>17062</v>
      </c>
      <c r="V6">
        <v>19252</v>
      </c>
      <c r="W6">
        <v>2190</v>
      </c>
    </row>
    <row r="7" spans="1:23">
      <c r="A7">
        <v>5</v>
      </c>
      <c r="B7">
        <v>1</v>
      </c>
      <c r="J7">
        <v>1</v>
      </c>
      <c r="K7">
        <v>64</v>
      </c>
      <c r="L7">
        <v>128</v>
      </c>
      <c r="M7">
        <v>16</v>
      </c>
      <c r="N7">
        <v>0</v>
      </c>
      <c r="V7">
        <v>2289</v>
      </c>
      <c r="W7">
        <v>2289</v>
      </c>
    </row>
    <row r="8" spans="1:23">
      <c r="A8">
        <f>A7+1</f>
        <v>6</v>
      </c>
      <c r="B8">
        <v>1</v>
      </c>
      <c r="J8">
        <v>1</v>
      </c>
      <c r="K8">
        <v>128</v>
      </c>
      <c r="L8">
        <v>128</v>
      </c>
      <c r="M8">
        <v>16</v>
      </c>
      <c r="N8">
        <v>36</v>
      </c>
      <c r="V8">
        <v>4406</v>
      </c>
      <c r="W8">
        <v>4370</v>
      </c>
    </row>
    <row r="9" spans="1:23">
      <c r="A9">
        <f>A8+1</f>
        <v>7</v>
      </c>
      <c r="B9">
        <v>1</v>
      </c>
      <c r="C9">
        <v>1</v>
      </c>
      <c r="J9">
        <v>2</v>
      </c>
      <c r="K9">
        <v>32</v>
      </c>
      <c r="L9">
        <v>32</v>
      </c>
      <c r="M9">
        <v>4</v>
      </c>
      <c r="N9">
        <v>2377</v>
      </c>
      <c r="O9">
        <v>0</v>
      </c>
      <c r="V9">
        <v>2377</v>
      </c>
      <c r="W9">
        <v>2377</v>
      </c>
    </row>
    <row r="10" spans="1:23">
      <c r="A10">
        <f t="shared" ref="A10:A38" si="0">A9+1</f>
        <v>8</v>
      </c>
      <c r="B10">
        <v>1</v>
      </c>
      <c r="C10">
        <v>1</v>
      </c>
      <c r="J10">
        <v>2</v>
      </c>
      <c r="K10">
        <v>32</v>
      </c>
      <c r="L10">
        <v>32</v>
      </c>
      <c r="M10">
        <v>4</v>
      </c>
      <c r="N10">
        <v>2482</v>
      </c>
      <c r="O10">
        <v>0</v>
      </c>
      <c r="V10">
        <v>2482</v>
      </c>
      <c r="W10">
        <v>2482</v>
      </c>
    </row>
    <row r="11" spans="1:23">
      <c r="A11">
        <f t="shared" si="0"/>
        <v>9</v>
      </c>
      <c r="B11">
        <v>1</v>
      </c>
      <c r="D11">
        <v>1</v>
      </c>
      <c r="J11">
        <v>2</v>
      </c>
      <c r="K11">
        <v>32</v>
      </c>
      <c r="L11">
        <v>32</v>
      </c>
      <c r="M11">
        <v>4</v>
      </c>
      <c r="N11">
        <v>210</v>
      </c>
      <c r="P11">
        <v>30</v>
      </c>
      <c r="V11">
        <v>1647</v>
      </c>
      <c r="W11">
        <v>1617</v>
      </c>
    </row>
    <row r="12" spans="1:23">
      <c r="A12">
        <f t="shared" si="0"/>
        <v>10</v>
      </c>
      <c r="D12">
        <v>1</v>
      </c>
      <c r="J12">
        <v>1</v>
      </c>
      <c r="K12">
        <v>32</v>
      </c>
      <c r="L12">
        <v>128</v>
      </c>
      <c r="M12">
        <v>16</v>
      </c>
      <c r="P12">
        <v>85</v>
      </c>
      <c r="V12">
        <v>1432</v>
      </c>
      <c r="W12">
        <v>1347</v>
      </c>
    </row>
    <row r="13" spans="1:23">
      <c r="A13">
        <f t="shared" si="0"/>
        <v>11</v>
      </c>
      <c r="D13">
        <v>1</v>
      </c>
      <c r="J13">
        <v>1</v>
      </c>
      <c r="K13">
        <v>64</v>
      </c>
      <c r="L13">
        <v>128</v>
      </c>
      <c r="M13">
        <v>16</v>
      </c>
      <c r="P13">
        <v>98</v>
      </c>
      <c r="V13">
        <v>1771</v>
      </c>
      <c r="W13">
        <v>1673</v>
      </c>
    </row>
    <row r="14" spans="1:23">
      <c r="A14">
        <f t="shared" si="0"/>
        <v>12</v>
      </c>
      <c r="D14">
        <v>1</v>
      </c>
      <c r="J14">
        <v>1</v>
      </c>
      <c r="K14">
        <v>128</v>
      </c>
      <c r="L14">
        <v>128</v>
      </c>
      <c r="M14">
        <v>16</v>
      </c>
      <c r="P14">
        <v>72</v>
      </c>
      <c r="V14">
        <v>3037</v>
      </c>
      <c r="W14">
        <v>2965</v>
      </c>
    </row>
    <row r="15" spans="1:23">
      <c r="A15">
        <f t="shared" si="0"/>
        <v>13</v>
      </c>
      <c r="B15">
        <v>1</v>
      </c>
      <c r="J15">
        <v>1</v>
      </c>
      <c r="K15">
        <v>64</v>
      </c>
      <c r="L15">
        <v>128</v>
      </c>
      <c r="M15">
        <v>16</v>
      </c>
      <c r="N15">
        <v>10</v>
      </c>
      <c r="V15">
        <v>1417</v>
      </c>
      <c r="W15">
        <v>1407</v>
      </c>
    </row>
    <row r="16" spans="1:23">
      <c r="A16">
        <f t="shared" si="0"/>
        <v>14</v>
      </c>
      <c r="B16" t="s">
        <v>26</v>
      </c>
    </row>
    <row r="17" spans="1:23">
      <c r="A17">
        <f t="shared" si="0"/>
        <v>15</v>
      </c>
      <c r="D17">
        <v>2</v>
      </c>
      <c r="J17">
        <v>2</v>
      </c>
      <c r="K17">
        <v>64</v>
      </c>
      <c r="L17">
        <v>64</v>
      </c>
      <c r="M17">
        <v>8</v>
      </c>
      <c r="P17" t="s">
        <v>27</v>
      </c>
      <c r="V17">
        <v>2286</v>
      </c>
      <c r="W17">
        <v>2266</v>
      </c>
    </row>
    <row r="18" spans="1:23">
      <c r="A18">
        <f t="shared" si="0"/>
        <v>16</v>
      </c>
      <c r="B18">
        <v>1</v>
      </c>
      <c r="D18">
        <v>1</v>
      </c>
      <c r="J18">
        <v>2</v>
      </c>
      <c r="K18">
        <v>64</v>
      </c>
      <c r="L18">
        <v>64</v>
      </c>
      <c r="M18">
        <v>8</v>
      </c>
      <c r="N18">
        <v>0</v>
      </c>
      <c r="P18">
        <v>20</v>
      </c>
      <c r="V18">
        <v>1670</v>
      </c>
      <c r="W18">
        <v>1670</v>
      </c>
    </row>
    <row r="19" spans="1:23">
      <c r="A19">
        <f t="shared" si="0"/>
        <v>17</v>
      </c>
      <c r="B19">
        <v>1</v>
      </c>
      <c r="C19">
        <v>1</v>
      </c>
      <c r="E19">
        <v>1</v>
      </c>
      <c r="J19">
        <v>2</v>
      </c>
      <c r="K19">
        <v>64</v>
      </c>
      <c r="L19">
        <v>72</v>
      </c>
      <c r="M19">
        <v>6</v>
      </c>
      <c r="N19">
        <v>2106</v>
      </c>
      <c r="O19">
        <v>0</v>
      </c>
      <c r="Q19">
        <v>120</v>
      </c>
      <c r="V19">
        <v>2106</v>
      </c>
      <c r="W19">
        <v>2106</v>
      </c>
    </row>
    <row r="20" spans="1:23">
      <c r="A20">
        <f t="shared" si="0"/>
        <v>18</v>
      </c>
      <c r="C20">
        <v>1</v>
      </c>
      <c r="D20">
        <v>1</v>
      </c>
      <c r="E20">
        <v>1</v>
      </c>
      <c r="J20">
        <v>3</v>
      </c>
      <c r="K20">
        <v>64</v>
      </c>
      <c r="L20">
        <v>72</v>
      </c>
      <c r="M20">
        <v>6</v>
      </c>
      <c r="O20">
        <v>20</v>
      </c>
      <c r="P20">
        <v>86</v>
      </c>
      <c r="Q20">
        <v>116</v>
      </c>
      <c r="V20">
        <v>1570</v>
      </c>
      <c r="W20">
        <v>1550</v>
      </c>
    </row>
    <row r="21" spans="1:23">
      <c r="A21">
        <f t="shared" si="0"/>
        <v>19</v>
      </c>
      <c r="C21">
        <v>1</v>
      </c>
      <c r="D21">
        <v>1</v>
      </c>
      <c r="E21">
        <v>1</v>
      </c>
      <c r="J21">
        <v>3</v>
      </c>
      <c r="K21">
        <v>64</v>
      </c>
      <c r="L21">
        <v>72</v>
      </c>
      <c r="M21">
        <v>6</v>
      </c>
      <c r="O21">
        <v>0</v>
      </c>
      <c r="P21">
        <v>0</v>
      </c>
      <c r="Q21">
        <v>0</v>
      </c>
      <c r="V21">
        <v>1615</v>
      </c>
      <c r="W21">
        <v>1615</v>
      </c>
    </row>
    <row r="22" spans="1:23">
      <c r="A22">
        <f t="shared" si="0"/>
        <v>20</v>
      </c>
      <c r="C22">
        <v>1</v>
      </c>
      <c r="D22">
        <v>1</v>
      </c>
      <c r="E22">
        <v>1</v>
      </c>
      <c r="J22">
        <v>3</v>
      </c>
      <c r="K22">
        <v>64</v>
      </c>
      <c r="L22">
        <v>72</v>
      </c>
      <c r="M22">
        <v>6</v>
      </c>
      <c r="O22">
        <v>0</v>
      </c>
      <c r="P22">
        <v>16</v>
      </c>
      <c r="Q22">
        <v>0</v>
      </c>
      <c r="V22">
        <v>1648</v>
      </c>
      <c r="W22">
        <v>1648</v>
      </c>
    </row>
    <row r="23" spans="1:23">
      <c r="A23">
        <f t="shared" si="0"/>
        <v>21</v>
      </c>
      <c r="C23">
        <v>1</v>
      </c>
      <c r="D23">
        <v>1</v>
      </c>
      <c r="E23">
        <v>1</v>
      </c>
      <c r="J23">
        <v>3</v>
      </c>
      <c r="K23">
        <v>64</v>
      </c>
      <c r="L23">
        <v>72</v>
      </c>
      <c r="M23">
        <v>6</v>
      </c>
      <c r="O23">
        <v>12</v>
      </c>
      <c r="P23">
        <v>72</v>
      </c>
      <c r="Q23">
        <v>18</v>
      </c>
      <c r="V23">
        <v>1661</v>
      </c>
      <c r="W23">
        <v>1649</v>
      </c>
    </row>
    <row r="24" spans="1:23">
      <c r="A24">
        <f t="shared" si="0"/>
        <v>22</v>
      </c>
      <c r="C24">
        <v>1</v>
      </c>
      <c r="D24">
        <v>1</v>
      </c>
      <c r="E24">
        <v>1</v>
      </c>
      <c r="J24">
        <v>3</v>
      </c>
      <c r="K24">
        <v>64</v>
      </c>
      <c r="L24">
        <v>72</v>
      </c>
      <c r="M24">
        <v>6</v>
      </c>
      <c r="O24">
        <v>0</v>
      </c>
      <c r="P24">
        <v>76</v>
      </c>
      <c r="Q24">
        <v>0</v>
      </c>
      <c r="V24">
        <v>1593</v>
      </c>
      <c r="W24">
        <v>1593</v>
      </c>
    </row>
    <row r="25" spans="1:23">
      <c r="A25">
        <f t="shared" si="0"/>
        <v>23</v>
      </c>
      <c r="B25">
        <v>1</v>
      </c>
      <c r="H25">
        <v>1</v>
      </c>
      <c r="J25">
        <v>2</v>
      </c>
      <c r="K25">
        <v>64</v>
      </c>
      <c r="L25">
        <v>128</v>
      </c>
      <c r="M25">
        <v>8</v>
      </c>
      <c r="N25">
        <v>0</v>
      </c>
      <c r="T25">
        <v>633</v>
      </c>
      <c r="V25">
        <f>46*60</f>
        <v>2760</v>
      </c>
      <c r="W25">
        <v>2760</v>
      </c>
    </row>
    <row r="26" spans="1:23">
      <c r="A26">
        <f t="shared" si="0"/>
        <v>24</v>
      </c>
      <c r="B26">
        <v>1</v>
      </c>
      <c r="H26">
        <v>1</v>
      </c>
      <c r="J26">
        <v>2</v>
      </c>
      <c r="K26">
        <v>32</v>
      </c>
      <c r="L26">
        <v>64</v>
      </c>
      <c r="M26">
        <v>4</v>
      </c>
      <c r="N26">
        <v>0</v>
      </c>
      <c r="T26">
        <v>120</v>
      </c>
      <c r="V26">
        <f>49*60</f>
        <v>2940</v>
      </c>
      <c r="W26">
        <v>2940</v>
      </c>
    </row>
    <row r="27" spans="1:23">
      <c r="A27">
        <f t="shared" si="0"/>
        <v>25</v>
      </c>
      <c r="B27">
        <v>1</v>
      </c>
      <c r="H27">
        <v>1</v>
      </c>
      <c r="J27">
        <v>2</v>
      </c>
      <c r="K27">
        <v>64</v>
      </c>
      <c r="L27">
        <v>64</v>
      </c>
      <c r="M27">
        <v>4</v>
      </c>
      <c r="N27">
        <v>180</v>
      </c>
      <c r="T27">
        <f>38*60</f>
        <v>2280</v>
      </c>
      <c r="V27">
        <f>38*60</f>
        <v>2280</v>
      </c>
      <c r="W27">
        <v>2100</v>
      </c>
    </row>
    <row r="28" spans="1:23">
      <c r="A28">
        <f t="shared" si="0"/>
        <v>26</v>
      </c>
      <c r="B28" t="s">
        <v>26</v>
      </c>
    </row>
    <row r="29" spans="1:23">
      <c r="A29">
        <f t="shared" si="0"/>
        <v>27</v>
      </c>
      <c r="B29">
        <v>4</v>
      </c>
      <c r="J29">
        <v>4</v>
      </c>
      <c r="K29">
        <v>64</v>
      </c>
      <c r="L29">
        <v>64</v>
      </c>
      <c r="M29">
        <v>4</v>
      </c>
      <c r="N29" t="s">
        <v>48</v>
      </c>
      <c r="V29">
        <v>1143</v>
      </c>
      <c r="W29">
        <v>1143</v>
      </c>
    </row>
    <row r="30" spans="1:23">
      <c r="A30">
        <f t="shared" si="0"/>
        <v>28</v>
      </c>
      <c r="B30">
        <v>2</v>
      </c>
      <c r="C30">
        <v>2</v>
      </c>
      <c r="J30">
        <v>4</v>
      </c>
      <c r="K30">
        <v>64</v>
      </c>
      <c r="L30">
        <v>64</v>
      </c>
      <c r="M30">
        <v>4</v>
      </c>
      <c r="N30" t="s">
        <v>35</v>
      </c>
      <c r="O30">
        <v>4219</v>
      </c>
      <c r="V30">
        <v>4219</v>
      </c>
      <c r="W30">
        <v>4219</v>
      </c>
    </row>
    <row r="31" spans="1:23">
      <c r="A31">
        <f t="shared" si="0"/>
        <v>29</v>
      </c>
      <c r="B31">
        <v>2</v>
      </c>
      <c r="H31">
        <v>2</v>
      </c>
      <c r="J31">
        <v>4</v>
      </c>
      <c r="K31">
        <v>64</v>
      </c>
      <c r="L31">
        <v>64</v>
      </c>
      <c r="M31">
        <v>4</v>
      </c>
      <c r="N31" t="s">
        <v>36</v>
      </c>
      <c r="T31" t="s">
        <v>28</v>
      </c>
      <c r="V31">
        <f>29*60</f>
        <v>1740</v>
      </c>
      <c r="W31">
        <v>1740</v>
      </c>
    </row>
    <row r="32" spans="1:23">
      <c r="A32">
        <f t="shared" si="0"/>
        <v>30</v>
      </c>
      <c r="B32">
        <v>2</v>
      </c>
      <c r="C32">
        <v>2</v>
      </c>
      <c r="J32">
        <v>4</v>
      </c>
      <c r="K32">
        <v>64</v>
      </c>
      <c r="L32">
        <v>64</v>
      </c>
      <c r="M32">
        <v>4</v>
      </c>
      <c r="N32" t="s">
        <v>37</v>
      </c>
      <c r="O32" t="s">
        <v>39</v>
      </c>
      <c r="V32">
        <v>1443</v>
      </c>
      <c r="W32">
        <v>1443</v>
      </c>
    </row>
    <row r="33" spans="1:23">
      <c r="A33">
        <f t="shared" si="0"/>
        <v>31</v>
      </c>
      <c r="B33">
        <v>2</v>
      </c>
      <c r="C33">
        <v>2</v>
      </c>
      <c r="J33">
        <v>4</v>
      </c>
      <c r="K33">
        <v>64</v>
      </c>
      <c r="L33">
        <v>64</v>
      </c>
      <c r="M33">
        <v>4</v>
      </c>
      <c r="N33" t="s">
        <v>44</v>
      </c>
      <c r="O33" t="s">
        <v>38</v>
      </c>
      <c r="V33">
        <f>21*60</f>
        <v>1260</v>
      </c>
      <c r="W33">
        <v>1260</v>
      </c>
    </row>
    <row r="34" spans="1:23">
      <c r="A34">
        <f t="shared" si="0"/>
        <v>32</v>
      </c>
      <c r="B34">
        <v>4</v>
      </c>
      <c r="J34">
        <v>4</v>
      </c>
      <c r="K34">
        <v>64</v>
      </c>
      <c r="L34">
        <v>64</v>
      </c>
      <c r="M34">
        <v>4</v>
      </c>
      <c r="N34" s="2" t="s">
        <v>42</v>
      </c>
      <c r="V34">
        <v>6840</v>
      </c>
      <c r="W34">
        <f>6840-489</f>
        <v>6351</v>
      </c>
    </row>
    <row r="35" spans="1:23">
      <c r="A35">
        <f t="shared" si="0"/>
        <v>33</v>
      </c>
      <c r="B35">
        <v>1</v>
      </c>
      <c r="C35">
        <v>1</v>
      </c>
      <c r="D35">
        <v>2</v>
      </c>
      <c r="J35">
        <v>4</v>
      </c>
      <c r="K35">
        <v>64</v>
      </c>
      <c r="L35">
        <v>64</v>
      </c>
      <c r="M35">
        <v>4</v>
      </c>
      <c r="N35">
        <v>491</v>
      </c>
      <c r="O35">
        <v>0</v>
      </c>
      <c r="P35" t="s">
        <v>40</v>
      </c>
      <c r="V35">
        <f>22*60</f>
        <v>1320</v>
      </c>
      <c r="W35">
        <v>1320</v>
      </c>
    </row>
    <row r="36" spans="1:23">
      <c r="A36">
        <f t="shared" si="0"/>
        <v>34</v>
      </c>
      <c r="B36">
        <v>1</v>
      </c>
      <c r="C36">
        <v>1</v>
      </c>
      <c r="D36">
        <v>2</v>
      </c>
      <c r="J36">
        <v>4</v>
      </c>
      <c r="K36">
        <v>64</v>
      </c>
      <c r="L36">
        <v>64</v>
      </c>
      <c r="M36">
        <v>4</v>
      </c>
      <c r="N36">
        <f>34*60</f>
        <v>2040</v>
      </c>
      <c r="O36">
        <v>0</v>
      </c>
      <c r="P36" t="s">
        <v>40</v>
      </c>
      <c r="V36">
        <f>24*60</f>
        <v>1440</v>
      </c>
      <c r="W36">
        <f>24*60</f>
        <v>1440</v>
      </c>
    </row>
    <row r="37" spans="1:23">
      <c r="A37">
        <f t="shared" si="0"/>
        <v>35</v>
      </c>
      <c r="B37">
        <v>1</v>
      </c>
      <c r="E37">
        <v>1</v>
      </c>
      <c r="F37">
        <v>1</v>
      </c>
      <c r="G37">
        <v>1</v>
      </c>
      <c r="J37">
        <v>4</v>
      </c>
      <c r="K37">
        <v>64</v>
      </c>
      <c r="L37">
        <v>64</v>
      </c>
      <c r="M37">
        <v>4</v>
      </c>
      <c r="N37">
        <v>0</v>
      </c>
      <c r="Q37">
        <v>30</v>
      </c>
      <c r="R37">
        <v>60</v>
      </c>
      <c r="S37">
        <v>30</v>
      </c>
      <c r="V37">
        <v>1495</v>
      </c>
      <c r="W37">
        <v>1495</v>
      </c>
    </row>
    <row r="38" spans="1:23">
      <c r="A38">
        <f t="shared" si="0"/>
        <v>36</v>
      </c>
      <c r="B38">
        <v>1</v>
      </c>
      <c r="C38">
        <v>1</v>
      </c>
      <c r="F38">
        <v>1</v>
      </c>
      <c r="G38">
        <v>1</v>
      </c>
      <c r="J38">
        <v>4</v>
      </c>
      <c r="K38">
        <v>64</v>
      </c>
      <c r="L38">
        <v>64</v>
      </c>
      <c r="M38">
        <v>4</v>
      </c>
      <c r="N38">
        <v>0</v>
      </c>
      <c r="O38">
        <v>0</v>
      </c>
      <c r="R38">
        <v>60</v>
      </c>
      <c r="S38">
        <v>60</v>
      </c>
      <c r="V38">
        <f>21*60</f>
        <v>1260</v>
      </c>
      <c r="W38">
        <v>1260</v>
      </c>
    </row>
    <row r="42" spans="1:23">
      <c r="A42" t="s">
        <v>41</v>
      </c>
    </row>
    <row r="43" spans="1:23">
      <c r="A43">
        <v>1</v>
      </c>
      <c r="B43">
        <v>4</v>
      </c>
      <c r="J43">
        <v>4</v>
      </c>
      <c r="K43">
        <v>64</v>
      </c>
      <c r="L43">
        <v>64</v>
      </c>
      <c r="M43">
        <v>4</v>
      </c>
      <c r="N43" s="2" t="s">
        <v>43</v>
      </c>
      <c r="V43">
        <f>143*60</f>
        <v>8580</v>
      </c>
      <c r="W43">
        <f>8580-180</f>
        <v>8400</v>
      </c>
    </row>
    <row r="44" spans="1:23">
      <c r="A44">
        <v>2</v>
      </c>
      <c r="B44">
        <v>2</v>
      </c>
      <c r="C44">
        <v>2</v>
      </c>
      <c r="J44">
        <v>4</v>
      </c>
      <c r="K44">
        <v>64</v>
      </c>
      <c r="L44">
        <v>64</v>
      </c>
      <c r="M44">
        <v>4</v>
      </c>
      <c r="N44" t="s">
        <v>45</v>
      </c>
      <c r="O44" t="s">
        <v>46</v>
      </c>
      <c r="V44">
        <v>7850</v>
      </c>
      <c r="W44">
        <v>7850</v>
      </c>
    </row>
    <row r="45" spans="1:23">
      <c r="A45">
        <v>3</v>
      </c>
      <c r="C45">
        <v>2</v>
      </c>
      <c r="D45">
        <v>2</v>
      </c>
      <c r="J45">
        <v>4</v>
      </c>
      <c r="K45">
        <v>64</v>
      </c>
      <c r="L45">
        <v>64</v>
      </c>
      <c r="M45">
        <v>4</v>
      </c>
      <c r="N45" t="s">
        <v>46</v>
      </c>
      <c r="P45" t="s">
        <v>46</v>
      </c>
      <c r="V45">
        <v>7652</v>
      </c>
      <c r="W45">
        <v>7652</v>
      </c>
    </row>
    <row r="46" spans="1:23">
      <c r="A46">
        <v>4</v>
      </c>
      <c r="C46">
        <v>2</v>
      </c>
      <c r="D46">
        <v>2</v>
      </c>
      <c r="J46">
        <v>4</v>
      </c>
      <c r="K46">
        <v>64</v>
      </c>
      <c r="L46">
        <v>64</v>
      </c>
      <c r="M46">
        <v>4</v>
      </c>
      <c r="O46" t="s">
        <v>29</v>
      </c>
      <c r="P46" t="s">
        <v>29</v>
      </c>
      <c r="V46">
        <v>7112</v>
      </c>
      <c r="W46">
        <v>7112</v>
      </c>
    </row>
    <row r="47" spans="1:23">
      <c r="A47">
        <v>5</v>
      </c>
      <c r="B47">
        <v>1</v>
      </c>
      <c r="E47">
        <v>1</v>
      </c>
      <c r="F47">
        <v>1</v>
      </c>
      <c r="G47">
        <v>1</v>
      </c>
      <c r="J47">
        <v>4</v>
      </c>
      <c r="K47">
        <v>64</v>
      </c>
      <c r="L47">
        <v>64</v>
      </c>
      <c r="M47">
        <v>4</v>
      </c>
      <c r="N47">
        <v>120</v>
      </c>
      <c r="Q47">
        <v>60</v>
      </c>
      <c r="R47">
        <v>60</v>
      </c>
      <c r="S47">
        <v>60</v>
      </c>
      <c r="V47">
        <v>8350</v>
      </c>
      <c r="W47">
        <f>8350-120</f>
        <v>8230</v>
      </c>
    </row>
    <row r="48" spans="1:23">
      <c r="A48">
        <v>6</v>
      </c>
      <c r="C48">
        <v>1</v>
      </c>
      <c r="D48">
        <v>1</v>
      </c>
      <c r="E48">
        <v>1</v>
      </c>
      <c r="F48">
        <v>1</v>
      </c>
      <c r="J48">
        <v>4</v>
      </c>
      <c r="K48">
        <v>64</v>
      </c>
      <c r="L48">
        <v>64</v>
      </c>
      <c r="M48">
        <v>4</v>
      </c>
      <c r="O48">
        <v>0</v>
      </c>
      <c r="P48">
        <v>0</v>
      </c>
      <c r="Q48">
        <v>0</v>
      </c>
      <c r="R48">
        <v>0</v>
      </c>
      <c r="V48">
        <v>7217</v>
      </c>
      <c r="W48">
        <v>7217</v>
      </c>
    </row>
    <row r="52" spans="15:19">
      <c r="O52" t="s">
        <v>49</v>
      </c>
      <c r="P52">
        <f>W43/60</f>
        <v>140</v>
      </c>
      <c r="Q52">
        <v>66</v>
      </c>
    </row>
    <row r="53" spans="15:19">
      <c r="O53" t="s">
        <v>50</v>
      </c>
      <c r="P53">
        <f>W45/60</f>
        <v>127.53333333333333</v>
      </c>
      <c r="Q53">
        <f>1481/60</f>
        <v>24.683333333333334</v>
      </c>
    </row>
    <row r="54" spans="15:19">
      <c r="O54" t="s">
        <v>34</v>
      </c>
      <c r="P54">
        <f>7217/60</f>
        <v>120.28333333333333</v>
      </c>
      <c r="Q54">
        <f>1377/60</f>
        <v>22.95</v>
      </c>
    </row>
    <row r="55" spans="15:19">
      <c r="Q55" s="3"/>
      <c r="R55" s="3"/>
      <c r="S55" s="3"/>
    </row>
    <row r="66" spans="1:24">
      <c r="A66" t="s">
        <v>47</v>
      </c>
      <c r="F66" t="s">
        <v>47</v>
      </c>
      <c r="G66" t="s">
        <v>47</v>
      </c>
      <c r="H66" t="s">
        <v>47</v>
      </c>
      <c r="I66" t="s">
        <v>47</v>
      </c>
      <c r="M66" t="s">
        <v>47</v>
      </c>
      <c r="N66" t="s">
        <v>47</v>
      </c>
      <c r="Q66" t="s">
        <v>47</v>
      </c>
      <c r="T66" t="s">
        <v>47</v>
      </c>
      <c r="X66" t="s">
        <v>47</v>
      </c>
    </row>
    <row r="68" spans="1:24">
      <c r="A68">
        <v>1</v>
      </c>
      <c r="B68" t="s">
        <v>62</v>
      </c>
      <c r="C68">
        <v>32</v>
      </c>
      <c r="D68">
        <v>1</v>
      </c>
      <c r="E68">
        <v>1</v>
      </c>
    </row>
    <row r="69" spans="1:24">
      <c r="B69" t="s">
        <v>63</v>
      </c>
      <c r="C69">
        <v>64</v>
      </c>
      <c r="D69">
        <v>32</v>
      </c>
      <c r="E69">
        <v>32</v>
      </c>
    </row>
    <row r="70" spans="1:24">
      <c r="B70" t="s">
        <v>69</v>
      </c>
      <c r="C70">
        <v>2</v>
      </c>
      <c r="D70">
        <v>1</v>
      </c>
      <c r="E70">
        <v>1</v>
      </c>
    </row>
    <row r="71" spans="1:24">
      <c r="B71" t="s">
        <v>64</v>
      </c>
      <c r="C71">
        <v>8</v>
      </c>
      <c r="D71">
        <v>4</v>
      </c>
      <c r="E71">
        <v>4</v>
      </c>
    </row>
    <row r="72" spans="1:24">
      <c r="B72" t="s">
        <v>66</v>
      </c>
      <c r="D72">
        <v>240</v>
      </c>
      <c r="E72">
        <v>0</v>
      </c>
    </row>
    <row r="73" spans="1:24">
      <c r="B73" t="s">
        <v>68</v>
      </c>
      <c r="C73">
        <v>1405</v>
      </c>
      <c r="D73">
        <v>1160</v>
      </c>
      <c r="E73">
        <v>1405</v>
      </c>
    </row>
    <row r="74" spans="1:24">
      <c r="B74" t="s">
        <v>6</v>
      </c>
      <c r="C74">
        <v>1405</v>
      </c>
    </row>
    <row r="76" spans="1:24">
      <c r="A76">
        <v>2</v>
      </c>
      <c r="B76" t="s">
        <v>70</v>
      </c>
    </row>
    <row r="77" spans="1:24">
      <c r="B77" t="s">
        <v>62</v>
      </c>
      <c r="C77">
        <v>64</v>
      </c>
    </row>
    <row r="78" spans="1:24">
      <c r="B78" t="s">
        <v>63</v>
      </c>
      <c r="C78">
        <v>128</v>
      </c>
      <c r="D78">
        <v>64</v>
      </c>
      <c r="E78">
        <v>64</v>
      </c>
    </row>
    <row r="79" spans="1:24">
      <c r="B79" t="s">
        <v>69</v>
      </c>
      <c r="C79">
        <v>2</v>
      </c>
      <c r="D79">
        <v>1</v>
      </c>
      <c r="E79">
        <v>1</v>
      </c>
      <c r="U79">
        <f>20/140</f>
        <v>0.14285714285714285</v>
      </c>
    </row>
    <row r="80" spans="1:24">
      <c r="B80" t="s">
        <v>64</v>
      </c>
      <c r="C80">
        <v>16</v>
      </c>
      <c r="D80">
        <v>8</v>
      </c>
      <c r="E80">
        <v>8</v>
      </c>
      <c r="U80">
        <f>40/60</f>
        <v>0.66666666666666663</v>
      </c>
    </row>
    <row r="81" spans="1:16">
      <c r="B81" t="s">
        <v>66</v>
      </c>
      <c r="D81">
        <v>0</v>
      </c>
      <c r="E81">
        <v>0</v>
      </c>
    </row>
    <row r="82" spans="1:16">
      <c r="B82" t="s">
        <v>68</v>
      </c>
      <c r="C82">
        <v>2301</v>
      </c>
      <c r="D82">
        <v>2301</v>
      </c>
      <c r="E82">
        <v>2301</v>
      </c>
    </row>
    <row r="83" spans="1:16">
      <c r="B83" t="s">
        <v>6</v>
      </c>
      <c r="C83">
        <v>2301</v>
      </c>
    </row>
    <row r="84" spans="1:16">
      <c r="B84" s="1"/>
    </row>
    <row r="85" spans="1:16">
      <c r="A85">
        <v>3</v>
      </c>
      <c r="B85" t="s">
        <v>72</v>
      </c>
    </row>
    <row r="86" spans="1:16">
      <c r="B86" t="s">
        <v>61</v>
      </c>
      <c r="C86">
        <v>32</v>
      </c>
      <c r="P86">
        <f>18/40</f>
        <v>0.45</v>
      </c>
    </row>
    <row r="87" spans="1:16">
      <c r="B87" t="s">
        <v>58</v>
      </c>
      <c r="C87">
        <v>64</v>
      </c>
      <c r="D87" t="s">
        <v>74</v>
      </c>
      <c r="E87">
        <v>32</v>
      </c>
    </row>
    <row r="88" spans="1:16">
      <c r="B88" t="s">
        <v>60</v>
      </c>
      <c r="C88">
        <v>2</v>
      </c>
      <c r="D88" t="s">
        <v>75</v>
      </c>
      <c r="E88">
        <v>1</v>
      </c>
    </row>
    <row r="89" spans="1:16">
      <c r="B89" t="s">
        <v>59</v>
      </c>
      <c r="C89">
        <v>8</v>
      </c>
      <c r="D89" t="s">
        <v>76</v>
      </c>
      <c r="E89">
        <v>4</v>
      </c>
    </row>
    <row r="90" spans="1:16">
      <c r="B90" t="s">
        <v>65</v>
      </c>
      <c r="D90">
        <v>38794</v>
      </c>
      <c r="E90">
        <f>38794-2184</f>
        <v>36610</v>
      </c>
    </row>
    <row r="91" spans="1:16">
      <c r="B91" t="s">
        <v>67</v>
      </c>
      <c r="C91">
        <v>38794</v>
      </c>
      <c r="D91">
        <v>38794</v>
      </c>
      <c r="E91">
        <v>2184</v>
      </c>
    </row>
    <row r="92" spans="1:16">
      <c r="B92" t="s">
        <v>78</v>
      </c>
      <c r="C92">
        <v>2184</v>
      </c>
    </row>
    <row r="94" spans="1:16">
      <c r="A94">
        <v>4</v>
      </c>
      <c r="B94" t="s">
        <v>72</v>
      </c>
    </row>
    <row r="95" spans="1:16">
      <c r="B95" t="s">
        <v>61</v>
      </c>
      <c r="C95">
        <v>64</v>
      </c>
    </row>
    <row r="96" spans="1:16">
      <c r="B96" t="s">
        <v>58</v>
      </c>
      <c r="C96">
        <v>64</v>
      </c>
      <c r="D96">
        <v>64</v>
      </c>
    </row>
    <row r="97" spans="1:4">
      <c r="B97" t="s">
        <v>60</v>
      </c>
      <c r="C97">
        <v>1</v>
      </c>
      <c r="D97">
        <v>1</v>
      </c>
    </row>
    <row r="98" spans="1:4">
      <c r="B98" t="s">
        <v>59</v>
      </c>
      <c r="C98">
        <v>16</v>
      </c>
      <c r="D98">
        <v>16</v>
      </c>
    </row>
    <row r="99" spans="1:4">
      <c r="B99" t="s">
        <v>65</v>
      </c>
      <c r="D99">
        <f>501416-484354</f>
        <v>17062</v>
      </c>
    </row>
    <row r="100" spans="1:4">
      <c r="B100" t="s">
        <v>67</v>
      </c>
      <c r="C100">
        <f>503606-484354</f>
        <v>19252</v>
      </c>
    </row>
    <row r="101" spans="1:4">
      <c r="B101" t="s">
        <v>78</v>
      </c>
      <c r="C101">
        <f>19252-17062</f>
        <v>2190</v>
      </c>
      <c r="D101">
        <f>19252-17062</f>
        <v>2190</v>
      </c>
    </row>
    <row r="103" spans="1:4">
      <c r="A103">
        <v>5</v>
      </c>
      <c r="B103" t="s">
        <v>72</v>
      </c>
    </row>
    <row r="104" spans="1:4">
      <c r="B104" t="s">
        <v>61</v>
      </c>
      <c r="C104">
        <v>64</v>
      </c>
    </row>
    <row r="105" spans="1:4">
      <c r="B105" t="s">
        <v>58</v>
      </c>
      <c r="C105">
        <v>128</v>
      </c>
      <c r="D105">
        <v>128</v>
      </c>
    </row>
    <row r="106" spans="1:4">
      <c r="B106" t="s">
        <v>60</v>
      </c>
      <c r="C106">
        <v>1</v>
      </c>
      <c r="D106">
        <v>1</v>
      </c>
    </row>
    <row r="107" spans="1:4">
      <c r="B107" t="s">
        <v>59</v>
      </c>
      <c r="C107">
        <v>16</v>
      </c>
      <c r="D107">
        <v>16</v>
      </c>
    </row>
    <row r="108" spans="1:4">
      <c r="B108" t="s">
        <v>65</v>
      </c>
    </row>
    <row r="109" spans="1:4">
      <c r="B109" t="s">
        <v>67</v>
      </c>
      <c r="C109">
        <f>7417-5128</f>
        <v>2289</v>
      </c>
    </row>
    <row r="110" spans="1:4">
      <c r="B110" t="s">
        <v>78</v>
      </c>
      <c r="C110">
        <f>7417-5128</f>
        <v>2289</v>
      </c>
    </row>
    <row r="112" spans="1:4">
      <c r="A112">
        <v>6</v>
      </c>
      <c r="B112" t="s">
        <v>72</v>
      </c>
    </row>
    <row r="113" spans="1:5">
      <c r="B113" t="s">
        <v>61</v>
      </c>
      <c r="C113">
        <v>128</v>
      </c>
    </row>
    <row r="114" spans="1:5">
      <c r="B114" t="s">
        <v>58</v>
      </c>
      <c r="C114">
        <v>128</v>
      </c>
      <c r="D114">
        <v>128</v>
      </c>
    </row>
    <row r="115" spans="1:5">
      <c r="B115" t="s">
        <v>60</v>
      </c>
      <c r="C115">
        <v>1</v>
      </c>
      <c r="D115">
        <v>1</v>
      </c>
    </row>
    <row r="116" spans="1:5">
      <c r="B116" t="s">
        <v>59</v>
      </c>
      <c r="C116">
        <v>16</v>
      </c>
      <c r="D116">
        <v>16</v>
      </c>
    </row>
    <row r="117" spans="1:5">
      <c r="B117" t="s">
        <v>65</v>
      </c>
      <c r="D117">
        <v>36</v>
      </c>
    </row>
    <row r="118" spans="1:5">
      <c r="B118" t="s">
        <v>67</v>
      </c>
      <c r="C118">
        <v>4406</v>
      </c>
    </row>
    <row r="119" spans="1:5">
      <c r="B119" t="s">
        <v>78</v>
      </c>
      <c r="C119">
        <v>4370</v>
      </c>
    </row>
    <row r="121" spans="1:5">
      <c r="A121">
        <v>7</v>
      </c>
      <c r="B121" t="s">
        <v>72</v>
      </c>
    </row>
    <row r="122" spans="1:5">
      <c r="B122" t="s">
        <v>61</v>
      </c>
      <c r="C122">
        <v>32</v>
      </c>
    </row>
    <row r="123" spans="1:5">
      <c r="B123" t="s">
        <v>58</v>
      </c>
      <c r="C123">
        <v>64</v>
      </c>
      <c r="D123" t="s">
        <v>7</v>
      </c>
      <c r="E123">
        <v>32</v>
      </c>
    </row>
    <row r="124" spans="1:5">
      <c r="B124" t="s">
        <v>60</v>
      </c>
      <c r="C124">
        <v>2</v>
      </c>
      <c r="D124">
        <v>1</v>
      </c>
      <c r="E124">
        <v>1</v>
      </c>
    </row>
    <row r="125" spans="1:5">
      <c r="B125" t="s">
        <v>59</v>
      </c>
      <c r="C125">
        <v>8</v>
      </c>
      <c r="D125" t="s">
        <v>80</v>
      </c>
      <c r="E125">
        <v>4</v>
      </c>
    </row>
    <row r="126" spans="1:5">
      <c r="B126" t="s">
        <v>65</v>
      </c>
      <c r="D126">
        <v>2377</v>
      </c>
      <c r="E126">
        <v>0</v>
      </c>
    </row>
    <row r="127" spans="1:5">
      <c r="B127" t="s">
        <v>67</v>
      </c>
      <c r="C127">
        <f>6565-4188</f>
        <v>2377</v>
      </c>
    </row>
    <row r="128" spans="1:5">
      <c r="B128" t="s">
        <v>78</v>
      </c>
      <c r="C128">
        <v>2377</v>
      </c>
    </row>
    <row r="130" spans="1:8">
      <c r="A130">
        <v>8</v>
      </c>
      <c r="B130" t="s">
        <v>71</v>
      </c>
    </row>
    <row r="131" spans="1:8">
      <c r="B131" t="s">
        <v>61</v>
      </c>
      <c r="C131">
        <v>32</v>
      </c>
    </row>
    <row r="132" spans="1:8">
      <c r="B132" t="s">
        <v>58</v>
      </c>
      <c r="C132">
        <v>64</v>
      </c>
      <c r="D132" t="s">
        <v>79</v>
      </c>
      <c r="E132">
        <v>32</v>
      </c>
    </row>
    <row r="133" spans="1:8">
      <c r="B133" t="s">
        <v>60</v>
      </c>
      <c r="C133">
        <v>2</v>
      </c>
      <c r="D133">
        <v>1</v>
      </c>
      <c r="E133">
        <v>1</v>
      </c>
    </row>
    <row r="134" spans="1:8">
      <c r="B134" t="s">
        <v>59</v>
      </c>
      <c r="C134">
        <v>8</v>
      </c>
      <c r="D134" t="s">
        <v>79</v>
      </c>
      <c r="E134">
        <v>4</v>
      </c>
    </row>
    <row r="135" spans="1:8">
      <c r="B135" t="s">
        <v>65</v>
      </c>
      <c r="D135">
        <v>2482</v>
      </c>
    </row>
    <row r="136" spans="1:8">
      <c r="B136" t="s">
        <v>67</v>
      </c>
      <c r="C136">
        <f>61813-59331</f>
        <v>2482</v>
      </c>
    </row>
    <row r="137" spans="1:8">
      <c r="B137" t="s">
        <v>77</v>
      </c>
      <c r="C137">
        <v>2482</v>
      </c>
    </row>
    <row r="139" spans="1:8">
      <c r="A139">
        <v>9</v>
      </c>
      <c r="B139" t="s">
        <v>71</v>
      </c>
    </row>
    <row r="140" spans="1:8">
      <c r="B140" t="s">
        <v>61</v>
      </c>
      <c r="C140">
        <v>32</v>
      </c>
    </row>
    <row r="141" spans="1:8">
      <c r="B141" t="s">
        <v>58</v>
      </c>
      <c r="C141">
        <v>64</v>
      </c>
      <c r="D141">
        <v>32</v>
      </c>
      <c r="H141">
        <v>32</v>
      </c>
    </row>
    <row r="142" spans="1:8">
      <c r="B142" t="s">
        <v>60</v>
      </c>
      <c r="C142">
        <v>2</v>
      </c>
      <c r="D142">
        <v>1</v>
      </c>
      <c r="H142">
        <v>1</v>
      </c>
    </row>
    <row r="143" spans="1:8">
      <c r="B143" t="s">
        <v>59</v>
      </c>
      <c r="C143">
        <v>8</v>
      </c>
      <c r="D143">
        <v>4</v>
      </c>
      <c r="H143">
        <v>4</v>
      </c>
    </row>
    <row r="144" spans="1:8">
      <c r="B144" t="s">
        <v>65</v>
      </c>
      <c r="D144">
        <v>210</v>
      </c>
      <c r="H144">
        <v>30</v>
      </c>
    </row>
    <row r="145" spans="1:8">
      <c r="B145" t="s">
        <v>67</v>
      </c>
      <c r="C145">
        <f>8939-7292</f>
        <v>1647</v>
      </c>
    </row>
    <row r="146" spans="1:8">
      <c r="B146" t="s">
        <v>77</v>
      </c>
      <c r="C146">
        <v>1617</v>
      </c>
    </row>
    <row r="148" spans="1:8">
      <c r="A148">
        <v>10</v>
      </c>
      <c r="B148" t="s">
        <v>71</v>
      </c>
    </row>
    <row r="149" spans="1:8">
      <c r="B149" t="s">
        <v>61</v>
      </c>
      <c r="C149">
        <v>32</v>
      </c>
    </row>
    <row r="150" spans="1:8">
      <c r="B150" t="s">
        <v>58</v>
      </c>
      <c r="C150">
        <v>128</v>
      </c>
      <c r="H150">
        <v>128</v>
      </c>
    </row>
    <row r="151" spans="1:8">
      <c r="B151" t="s">
        <v>60</v>
      </c>
      <c r="C151">
        <v>1</v>
      </c>
      <c r="H151">
        <v>1</v>
      </c>
    </row>
    <row r="152" spans="1:8">
      <c r="B152" t="s">
        <v>59</v>
      </c>
      <c r="C152">
        <v>16</v>
      </c>
      <c r="H152">
        <v>16</v>
      </c>
    </row>
    <row r="153" spans="1:8">
      <c r="B153" t="s">
        <v>65</v>
      </c>
      <c r="H153">
        <v>85</v>
      </c>
    </row>
    <row r="154" spans="1:8">
      <c r="B154" t="s">
        <v>67</v>
      </c>
      <c r="C154">
        <v>1432</v>
      </c>
    </row>
    <row r="155" spans="1:8">
      <c r="B155" t="s">
        <v>77</v>
      </c>
      <c r="C155">
        <f>1432-85</f>
        <v>1347</v>
      </c>
    </row>
    <row r="157" spans="1:8">
      <c r="A157">
        <v>11</v>
      </c>
      <c r="B157" t="s">
        <v>71</v>
      </c>
    </row>
    <row r="158" spans="1:8">
      <c r="B158" t="s">
        <v>61</v>
      </c>
      <c r="C158">
        <v>64</v>
      </c>
    </row>
    <row r="159" spans="1:8">
      <c r="B159" t="s">
        <v>58</v>
      </c>
      <c r="C159">
        <v>128</v>
      </c>
      <c r="H159">
        <v>128</v>
      </c>
    </row>
    <row r="160" spans="1:8">
      <c r="B160" t="s">
        <v>60</v>
      </c>
      <c r="C160">
        <v>1</v>
      </c>
      <c r="H160">
        <v>1</v>
      </c>
    </row>
    <row r="161" spans="1:8">
      <c r="B161" t="s">
        <v>59</v>
      </c>
      <c r="C161">
        <v>16</v>
      </c>
      <c r="H161">
        <v>16</v>
      </c>
    </row>
    <row r="162" spans="1:8">
      <c r="B162" t="s">
        <v>65</v>
      </c>
      <c r="H162">
        <v>98</v>
      </c>
    </row>
    <row r="163" spans="1:8">
      <c r="B163" t="s">
        <v>67</v>
      </c>
      <c r="C163">
        <v>1771</v>
      </c>
    </row>
    <row r="164" spans="1:8">
      <c r="B164" t="s">
        <v>77</v>
      </c>
      <c r="C164">
        <f>1771-98</f>
        <v>1673</v>
      </c>
    </row>
    <row r="166" spans="1:8">
      <c r="A166">
        <v>12</v>
      </c>
      <c r="B166" t="s">
        <v>71</v>
      </c>
    </row>
    <row r="167" spans="1:8">
      <c r="B167" t="s">
        <v>61</v>
      </c>
      <c r="C167">
        <v>128</v>
      </c>
    </row>
    <row r="168" spans="1:8">
      <c r="B168" t="s">
        <v>58</v>
      </c>
      <c r="C168">
        <v>128</v>
      </c>
      <c r="H168">
        <v>128</v>
      </c>
    </row>
    <row r="169" spans="1:8">
      <c r="B169" t="s">
        <v>60</v>
      </c>
      <c r="C169">
        <v>1</v>
      </c>
      <c r="H169">
        <v>1</v>
      </c>
    </row>
    <row r="170" spans="1:8">
      <c r="B170" t="s">
        <v>59</v>
      </c>
      <c r="C170">
        <v>16</v>
      </c>
      <c r="H170">
        <v>16</v>
      </c>
    </row>
    <row r="171" spans="1:8">
      <c r="B171" t="s">
        <v>65</v>
      </c>
      <c r="H171">
        <v>72</v>
      </c>
    </row>
    <row r="172" spans="1:8">
      <c r="B172" t="s">
        <v>67</v>
      </c>
      <c r="C172">
        <v>3037</v>
      </c>
    </row>
    <row r="173" spans="1:8">
      <c r="B173" t="s">
        <v>77</v>
      </c>
      <c r="C173">
        <f>3037-72</f>
        <v>2965</v>
      </c>
    </row>
    <row r="175" spans="1:8">
      <c r="A175">
        <v>13</v>
      </c>
      <c r="B175" t="s">
        <v>71</v>
      </c>
    </row>
    <row r="176" spans="1:8">
      <c r="B176" t="s">
        <v>61</v>
      </c>
      <c r="C176">
        <v>64</v>
      </c>
    </row>
    <row r="177" spans="1:4">
      <c r="B177" t="s">
        <v>58</v>
      </c>
      <c r="C177">
        <v>128</v>
      </c>
      <c r="D177">
        <v>128</v>
      </c>
    </row>
    <row r="178" spans="1:4">
      <c r="B178" t="s">
        <v>60</v>
      </c>
      <c r="C178">
        <v>1</v>
      </c>
    </row>
    <row r="179" spans="1:4">
      <c r="B179" t="s">
        <v>59</v>
      </c>
      <c r="C179">
        <v>16</v>
      </c>
      <c r="D179">
        <v>16</v>
      </c>
    </row>
    <row r="180" spans="1:4">
      <c r="B180" t="s">
        <v>65</v>
      </c>
      <c r="D180">
        <v>10</v>
      </c>
    </row>
    <row r="181" spans="1:4">
      <c r="B181" t="s">
        <v>67</v>
      </c>
      <c r="C181">
        <v>1417</v>
      </c>
    </row>
    <row r="182" spans="1:4">
      <c r="B182" t="s">
        <v>77</v>
      </c>
      <c r="C182">
        <v>1407</v>
      </c>
    </row>
    <row r="184" spans="1:4">
      <c r="A184">
        <v>14</v>
      </c>
      <c r="B184" t="s">
        <v>71</v>
      </c>
      <c r="D184" t="s">
        <v>8</v>
      </c>
    </row>
    <row r="185" spans="1:4">
      <c r="B185" t="s">
        <v>61</v>
      </c>
      <c r="C185">
        <v>64</v>
      </c>
    </row>
    <row r="186" spans="1:4">
      <c r="B186" t="s">
        <v>58</v>
      </c>
      <c r="C186">
        <v>64</v>
      </c>
      <c r="D186">
        <v>64</v>
      </c>
    </row>
    <row r="187" spans="1:4">
      <c r="B187" t="s">
        <v>60</v>
      </c>
      <c r="C187">
        <v>1</v>
      </c>
      <c r="D187">
        <v>1</v>
      </c>
    </row>
    <row r="188" spans="1:4">
      <c r="B188" t="s">
        <v>59</v>
      </c>
      <c r="C188">
        <v>8</v>
      </c>
      <c r="D188">
        <v>8</v>
      </c>
    </row>
    <row r="189" spans="1:4">
      <c r="B189" t="s">
        <v>65</v>
      </c>
      <c r="D189">
        <v>31</v>
      </c>
    </row>
    <row r="190" spans="1:4">
      <c r="B190" t="s">
        <v>67</v>
      </c>
      <c r="C190">
        <v>4028</v>
      </c>
    </row>
    <row r="191" spans="1:4">
      <c r="B191" t="s">
        <v>77</v>
      </c>
      <c r="C191">
        <f>4028-31</f>
        <v>3997</v>
      </c>
    </row>
    <row r="193" spans="1:8">
      <c r="A193">
        <v>15</v>
      </c>
      <c r="B193" t="s">
        <v>71</v>
      </c>
    </row>
    <row r="194" spans="1:8">
      <c r="B194" t="s">
        <v>61</v>
      </c>
      <c r="C194">
        <v>64</v>
      </c>
    </row>
    <row r="195" spans="1:8">
      <c r="B195" t="s">
        <v>58</v>
      </c>
      <c r="C195">
        <v>128</v>
      </c>
      <c r="H195" t="s">
        <v>9</v>
      </c>
    </row>
    <row r="196" spans="1:8">
      <c r="B196" t="s">
        <v>60</v>
      </c>
      <c r="C196">
        <v>2</v>
      </c>
      <c r="H196" t="s">
        <v>9</v>
      </c>
    </row>
    <row r="197" spans="1:8">
      <c r="B197" t="s">
        <v>59</v>
      </c>
      <c r="C197">
        <v>16</v>
      </c>
      <c r="H197" t="s">
        <v>10</v>
      </c>
    </row>
    <row r="198" spans="1:8">
      <c r="B198" t="s">
        <v>65</v>
      </c>
      <c r="H198" t="s">
        <v>11</v>
      </c>
    </row>
    <row r="199" spans="1:8">
      <c r="B199" t="s">
        <v>67</v>
      </c>
      <c r="C199">
        <v>2286</v>
      </c>
    </row>
    <row r="200" spans="1:8">
      <c r="B200" t="s">
        <v>77</v>
      </c>
      <c r="C200">
        <v>2266</v>
      </c>
    </row>
    <row r="202" spans="1:8">
      <c r="A202">
        <v>16</v>
      </c>
      <c r="B202" t="s">
        <v>71</v>
      </c>
    </row>
    <row r="203" spans="1:8">
      <c r="B203" t="s">
        <v>61</v>
      </c>
      <c r="C203">
        <v>64</v>
      </c>
    </row>
    <row r="204" spans="1:8">
      <c r="B204" t="s">
        <v>58</v>
      </c>
      <c r="C204">
        <v>128</v>
      </c>
      <c r="D204">
        <v>64</v>
      </c>
      <c r="H204">
        <v>64</v>
      </c>
    </row>
    <row r="205" spans="1:8">
      <c r="B205" t="s">
        <v>60</v>
      </c>
      <c r="C205">
        <v>2</v>
      </c>
      <c r="D205">
        <v>1</v>
      </c>
      <c r="H205">
        <v>1</v>
      </c>
    </row>
    <row r="206" spans="1:8">
      <c r="B206" t="s">
        <v>59</v>
      </c>
      <c r="C206">
        <v>16</v>
      </c>
      <c r="D206">
        <v>8</v>
      </c>
      <c r="H206">
        <v>8</v>
      </c>
    </row>
    <row r="207" spans="1:8">
      <c r="B207" t="s">
        <v>65</v>
      </c>
      <c r="D207">
        <v>0</v>
      </c>
      <c r="H207">
        <v>20</v>
      </c>
    </row>
    <row r="208" spans="1:8">
      <c r="B208" t="s">
        <v>67</v>
      </c>
      <c r="C208">
        <v>1670</v>
      </c>
    </row>
    <row r="209" spans="1:9">
      <c r="B209" t="s">
        <v>77</v>
      </c>
      <c r="C209">
        <v>1670</v>
      </c>
    </row>
    <row r="212" spans="1:9">
      <c r="A212">
        <v>17</v>
      </c>
      <c r="B212" t="s">
        <v>71</v>
      </c>
    </row>
    <row r="213" spans="1:9">
      <c r="B213" t="s">
        <v>61</v>
      </c>
      <c r="C213">
        <v>64</v>
      </c>
    </row>
    <row r="214" spans="1:9">
      <c r="B214" t="s">
        <v>58</v>
      </c>
      <c r="C214">
        <v>216</v>
      </c>
      <c r="D214">
        <v>72</v>
      </c>
      <c r="E214">
        <v>72</v>
      </c>
      <c r="I214">
        <v>72</v>
      </c>
    </row>
    <row r="215" spans="1:9">
      <c r="B215" t="s">
        <v>60</v>
      </c>
      <c r="C215">
        <v>3</v>
      </c>
      <c r="D215">
        <v>1</v>
      </c>
      <c r="E215">
        <v>1</v>
      </c>
      <c r="I215">
        <v>1</v>
      </c>
    </row>
    <row r="216" spans="1:9">
      <c r="B216" t="s">
        <v>59</v>
      </c>
      <c r="C216">
        <v>18</v>
      </c>
      <c r="D216">
        <v>6</v>
      </c>
      <c r="E216">
        <v>6</v>
      </c>
      <c r="I216">
        <v>6</v>
      </c>
    </row>
    <row r="217" spans="1:9">
      <c r="B217" t="s">
        <v>65</v>
      </c>
      <c r="D217">
        <v>2106</v>
      </c>
      <c r="E217">
        <v>0</v>
      </c>
      <c r="I217">
        <v>120</v>
      </c>
    </row>
    <row r="218" spans="1:9">
      <c r="B218" t="s">
        <v>67</v>
      </c>
      <c r="C218">
        <v>2106</v>
      </c>
    </row>
    <row r="219" spans="1:9">
      <c r="B219" t="s">
        <v>77</v>
      </c>
      <c r="C219">
        <v>2106</v>
      </c>
    </row>
    <row r="221" spans="1:9">
      <c r="A221">
        <v>18</v>
      </c>
      <c r="B221" t="s">
        <v>71</v>
      </c>
    </row>
    <row r="222" spans="1:9">
      <c r="B222" t="s">
        <v>61</v>
      </c>
      <c r="C222">
        <v>64</v>
      </c>
    </row>
    <row r="223" spans="1:9">
      <c r="B223" t="s">
        <v>58</v>
      </c>
      <c r="C223">
        <v>216</v>
      </c>
      <c r="E223">
        <v>72</v>
      </c>
      <c r="H223">
        <v>72</v>
      </c>
      <c r="I223">
        <v>72</v>
      </c>
    </row>
    <row r="224" spans="1:9">
      <c r="B224" t="s">
        <v>60</v>
      </c>
      <c r="C224">
        <v>3</v>
      </c>
      <c r="E224">
        <v>1</v>
      </c>
      <c r="H224">
        <v>1</v>
      </c>
      <c r="I224">
        <v>1</v>
      </c>
    </row>
    <row r="225" spans="1:9">
      <c r="B225" t="s">
        <v>59</v>
      </c>
      <c r="C225">
        <v>18</v>
      </c>
      <c r="E225">
        <v>6</v>
      </c>
      <c r="H225">
        <v>6</v>
      </c>
      <c r="I225">
        <v>6</v>
      </c>
    </row>
    <row r="226" spans="1:9">
      <c r="B226" t="s">
        <v>65</v>
      </c>
      <c r="E226">
        <v>20</v>
      </c>
      <c r="H226">
        <v>86</v>
      </c>
      <c r="I226">
        <v>116</v>
      </c>
    </row>
    <row r="227" spans="1:9">
      <c r="B227" t="s">
        <v>67</v>
      </c>
      <c r="C227">
        <v>1570</v>
      </c>
    </row>
    <row r="228" spans="1:9">
      <c r="B228" t="s">
        <v>77</v>
      </c>
      <c r="C228">
        <v>1550</v>
      </c>
    </row>
    <row r="230" spans="1:9">
      <c r="A230">
        <v>19</v>
      </c>
      <c r="B230" t="s">
        <v>71</v>
      </c>
    </row>
    <row r="231" spans="1:9">
      <c r="B231" t="s">
        <v>61</v>
      </c>
      <c r="C231">
        <v>64</v>
      </c>
    </row>
    <row r="232" spans="1:9">
      <c r="B232" t="s">
        <v>58</v>
      </c>
      <c r="C232">
        <v>216</v>
      </c>
      <c r="E232">
        <v>72</v>
      </c>
      <c r="H232">
        <v>72</v>
      </c>
      <c r="I232">
        <v>72</v>
      </c>
    </row>
    <row r="233" spans="1:9">
      <c r="B233" t="s">
        <v>60</v>
      </c>
      <c r="C233">
        <v>3</v>
      </c>
      <c r="E233">
        <v>1</v>
      </c>
      <c r="H233">
        <v>1</v>
      </c>
      <c r="I233">
        <v>1</v>
      </c>
    </row>
    <row r="234" spans="1:9">
      <c r="B234" t="s">
        <v>59</v>
      </c>
      <c r="C234">
        <v>18</v>
      </c>
      <c r="E234">
        <v>6</v>
      </c>
      <c r="H234">
        <v>6</v>
      </c>
      <c r="I234">
        <v>6</v>
      </c>
    </row>
    <row r="235" spans="1:9">
      <c r="B235" t="s">
        <v>65</v>
      </c>
      <c r="E235">
        <v>0</v>
      </c>
      <c r="H235">
        <v>0</v>
      </c>
      <c r="I235">
        <v>0</v>
      </c>
    </row>
    <row r="236" spans="1:9">
      <c r="B236" t="s">
        <v>67</v>
      </c>
      <c r="C236">
        <v>1615</v>
      </c>
    </row>
    <row r="237" spans="1:9">
      <c r="B237" t="s">
        <v>77</v>
      </c>
      <c r="C237">
        <v>1615</v>
      </c>
    </row>
    <row r="239" spans="1:9">
      <c r="A239">
        <v>20</v>
      </c>
      <c r="B239" t="s">
        <v>71</v>
      </c>
    </row>
    <row r="240" spans="1:9">
      <c r="B240" t="s">
        <v>61</v>
      </c>
      <c r="C240">
        <v>64</v>
      </c>
    </row>
    <row r="241" spans="1:9">
      <c r="B241" t="s">
        <v>58</v>
      </c>
      <c r="C241">
        <v>216</v>
      </c>
      <c r="E241">
        <v>72</v>
      </c>
      <c r="H241">
        <v>72</v>
      </c>
      <c r="I241">
        <v>72</v>
      </c>
    </row>
    <row r="242" spans="1:9">
      <c r="B242" t="s">
        <v>60</v>
      </c>
      <c r="C242">
        <v>3</v>
      </c>
      <c r="E242">
        <v>1</v>
      </c>
      <c r="H242">
        <v>1</v>
      </c>
      <c r="I242">
        <v>1</v>
      </c>
    </row>
    <row r="243" spans="1:9">
      <c r="B243" t="s">
        <v>59</v>
      </c>
      <c r="C243">
        <v>18</v>
      </c>
      <c r="E243">
        <v>6</v>
      </c>
      <c r="H243">
        <v>6</v>
      </c>
      <c r="I243">
        <v>6</v>
      </c>
    </row>
    <row r="244" spans="1:9">
      <c r="B244" t="s">
        <v>65</v>
      </c>
      <c r="E244">
        <v>0</v>
      </c>
      <c r="H244">
        <v>16</v>
      </c>
      <c r="I244">
        <v>0</v>
      </c>
    </row>
    <row r="245" spans="1:9">
      <c r="B245" t="s">
        <v>67</v>
      </c>
      <c r="C245">
        <v>1648</v>
      </c>
    </row>
    <row r="246" spans="1:9">
      <c r="B246" t="s">
        <v>77</v>
      </c>
      <c r="C246">
        <v>1648</v>
      </c>
    </row>
    <row r="248" spans="1:9">
      <c r="A248">
        <v>21</v>
      </c>
      <c r="B248" t="s">
        <v>71</v>
      </c>
    </row>
    <row r="249" spans="1:9">
      <c r="B249" t="s">
        <v>61</v>
      </c>
      <c r="C249">
        <v>64</v>
      </c>
    </row>
    <row r="250" spans="1:9">
      <c r="B250" t="s">
        <v>58</v>
      </c>
      <c r="C250">
        <v>216</v>
      </c>
      <c r="E250">
        <v>72</v>
      </c>
      <c r="H250">
        <v>72</v>
      </c>
      <c r="I250">
        <v>72</v>
      </c>
    </row>
    <row r="251" spans="1:9">
      <c r="B251" t="s">
        <v>60</v>
      </c>
      <c r="C251">
        <v>3</v>
      </c>
      <c r="E251">
        <v>1</v>
      </c>
      <c r="H251">
        <v>1</v>
      </c>
      <c r="I251">
        <v>1</v>
      </c>
    </row>
    <row r="252" spans="1:9">
      <c r="B252" t="s">
        <v>59</v>
      </c>
      <c r="C252">
        <v>18</v>
      </c>
      <c r="E252">
        <v>6</v>
      </c>
      <c r="H252">
        <v>6</v>
      </c>
      <c r="I252">
        <v>6</v>
      </c>
    </row>
    <row r="253" spans="1:9">
      <c r="B253" t="s">
        <v>65</v>
      </c>
      <c r="E253">
        <v>12</v>
      </c>
      <c r="H253">
        <v>72</v>
      </c>
      <c r="I253">
        <v>18</v>
      </c>
    </row>
    <row r="254" spans="1:9">
      <c r="B254" t="s">
        <v>67</v>
      </c>
      <c r="C254">
        <v>1661</v>
      </c>
    </row>
    <row r="255" spans="1:9">
      <c r="B255" t="s">
        <v>77</v>
      </c>
      <c r="C255">
        <v>1649</v>
      </c>
    </row>
    <row r="260" spans="1:9">
      <c r="A260">
        <v>22</v>
      </c>
      <c r="B260" t="s">
        <v>71</v>
      </c>
    </row>
    <row r="261" spans="1:9">
      <c r="B261" t="s">
        <v>61</v>
      </c>
      <c r="C261">
        <v>64</v>
      </c>
    </row>
    <row r="262" spans="1:9">
      <c r="B262" t="s">
        <v>58</v>
      </c>
      <c r="C262">
        <v>216</v>
      </c>
      <c r="E262">
        <v>72</v>
      </c>
      <c r="H262">
        <v>72</v>
      </c>
      <c r="I262">
        <v>72</v>
      </c>
    </row>
    <row r="263" spans="1:9">
      <c r="B263" t="s">
        <v>60</v>
      </c>
      <c r="C263">
        <v>3</v>
      </c>
      <c r="E263">
        <v>1</v>
      </c>
      <c r="H263">
        <v>1</v>
      </c>
      <c r="I263">
        <v>1</v>
      </c>
    </row>
    <row r="264" spans="1:9">
      <c r="B264" t="s">
        <v>59</v>
      </c>
      <c r="C264">
        <v>18</v>
      </c>
      <c r="E264">
        <v>6</v>
      </c>
      <c r="H264">
        <v>6</v>
      </c>
      <c r="I264">
        <v>6</v>
      </c>
    </row>
    <row r="265" spans="1:9">
      <c r="B265" t="s">
        <v>65</v>
      </c>
      <c r="E265">
        <v>0</v>
      </c>
      <c r="H265">
        <v>76</v>
      </c>
      <c r="I265">
        <v>0</v>
      </c>
    </row>
    <row r="266" spans="1:9">
      <c r="B266" t="s">
        <v>67</v>
      </c>
      <c r="C266">
        <v>1593</v>
      </c>
    </row>
    <row r="267" spans="1:9">
      <c r="B267" t="s">
        <v>77</v>
      </c>
      <c r="C267">
        <v>1593</v>
      </c>
    </row>
    <row r="291" spans="1:4">
      <c r="A291" t="s">
        <v>12</v>
      </c>
    </row>
    <row r="293" spans="1:4">
      <c r="A293" t="s">
        <v>87</v>
      </c>
      <c r="B293" t="s">
        <v>88</v>
      </c>
    </row>
    <row r="294" spans="1:4">
      <c r="A294" t="s">
        <v>85</v>
      </c>
      <c r="B294">
        <v>32</v>
      </c>
      <c r="C294">
        <v>64</v>
      </c>
    </row>
    <row r="295" spans="1:4">
      <c r="A295" t="s">
        <v>81</v>
      </c>
    </row>
    <row r="296" spans="1:4">
      <c r="A296" t="s">
        <v>82</v>
      </c>
      <c r="B296">
        <v>1405</v>
      </c>
    </row>
    <row r="297" spans="1:4">
      <c r="A297" t="s">
        <v>83</v>
      </c>
      <c r="B297">
        <v>1617</v>
      </c>
    </row>
    <row r="300" spans="1:4">
      <c r="A300" t="s">
        <v>89</v>
      </c>
      <c r="B300" t="s">
        <v>94</v>
      </c>
      <c r="D300" t="s">
        <v>3</v>
      </c>
    </row>
    <row r="301" spans="1:4">
      <c r="A301" t="s">
        <v>86</v>
      </c>
      <c r="B301">
        <v>64</v>
      </c>
      <c r="C301">
        <v>32</v>
      </c>
      <c r="D301">
        <v>64</v>
      </c>
    </row>
    <row r="302" spans="1:4">
      <c r="A302" t="s">
        <v>56</v>
      </c>
      <c r="B302">
        <v>2190</v>
      </c>
    </row>
    <row r="303" spans="1:4">
      <c r="A303" t="s">
        <v>84</v>
      </c>
      <c r="B303">
        <v>2301</v>
      </c>
      <c r="D303">
        <v>2301</v>
      </c>
    </row>
    <row r="304" spans="1:4">
      <c r="A304" t="s">
        <v>57</v>
      </c>
      <c r="B304">
        <v>1771</v>
      </c>
      <c r="C304">
        <v>1432</v>
      </c>
      <c r="D304">
        <v>2226</v>
      </c>
    </row>
    <row r="305" spans="1:8">
      <c r="A305" t="s">
        <v>4</v>
      </c>
      <c r="D305">
        <v>1671</v>
      </c>
    </row>
    <row r="306" spans="1:8">
      <c r="A306" t="s">
        <v>89</v>
      </c>
      <c r="B306" t="s">
        <v>90</v>
      </c>
    </row>
    <row r="307" spans="1:8">
      <c r="A307" t="s">
        <v>86</v>
      </c>
      <c r="B307">
        <v>64</v>
      </c>
      <c r="C307">
        <v>128</v>
      </c>
      <c r="E307">
        <f>518/2281</f>
        <v>0.22709338009644892</v>
      </c>
    </row>
    <row r="308" spans="1:8">
      <c r="A308" t="s">
        <v>91</v>
      </c>
      <c r="B308">
        <v>2289</v>
      </c>
      <c r="C308">
        <v>4370</v>
      </c>
    </row>
    <row r="309" spans="1:8">
      <c r="A309" t="s">
        <v>92</v>
      </c>
    </row>
    <row r="310" spans="1:8">
      <c r="A310" t="s">
        <v>93</v>
      </c>
      <c r="C310">
        <v>3037</v>
      </c>
    </row>
    <row r="312" spans="1:8">
      <c r="H312" t="s">
        <v>2</v>
      </c>
    </row>
    <row r="313" spans="1:8">
      <c r="H313">
        <v>3868</v>
      </c>
    </row>
    <row r="314" spans="1:8">
      <c r="H314">
        <v>6154</v>
      </c>
    </row>
    <row r="315" spans="1:8">
      <c r="H315">
        <f>6154-3868</f>
        <v>2286</v>
      </c>
    </row>
    <row r="316" spans="1:8">
      <c r="A316">
        <v>32</v>
      </c>
      <c r="B316">
        <f>1432/60</f>
        <v>23.866666666666667</v>
      </c>
      <c r="C316">
        <v>1617</v>
      </c>
    </row>
    <row r="317" spans="1:8">
      <c r="A317">
        <v>64</v>
      </c>
      <c r="B317">
        <f>1771/60</f>
        <v>29.516666666666666</v>
      </c>
      <c r="C317">
        <v>2301</v>
      </c>
    </row>
    <row r="318" spans="1:8">
      <c r="A318">
        <v>128</v>
      </c>
      <c r="B318">
        <f>3037/60</f>
        <v>50.616666666666667</v>
      </c>
      <c r="C318">
        <v>4251</v>
      </c>
      <c r="H318">
        <f>3602-1931</f>
        <v>1671</v>
      </c>
    </row>
    <row r="321" spans="1:8">
      <c r="D321">
        <f>4199-1162</f>
        <v>3037</v>
      </c>
    </row>
    <row r="324" spans="1:8">
      <c r="D324">
        <f>1771/60</f>
        <v>29.516666666666666</v>
      </c>
    </row>
    <row r="325" spans="1:8">
      <c r="A325" t="s">
        <v>0</v>
      </c>
      <c r="D325">
        <f>2301/60</f>
        <v>38.35</v>
      </c>
      <c r="H325">
        <f>2301/60</f>
        <v>38.35</v>
      </c>
    </row>
    <row r="326" spans="1:8">
      <c r="A326" t="s">
        <v>1</v>
      </c>
      <c r="B326">
        <f>2286/60</f>
        <v>38.1</v>
      </c>
    </row>
    <row r="327" spans="1:8">
      <c r="A327" t="s">
        <v>5</v>
      </c>
      <c r="B327">
        <f>1671/60</f>
        <v>27.85</v>
      </c>
      <c r="D327">
        <f>2301/60</f>
        <v>38.35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2010-05-23T18:39:09Z</dcterms:created>
  <dcterms:modified xsi:type="dcterms:W3CDTF">2010-06-08T18:44:47Z</dcterms:modified>
</cp:coreProperties>
</file>