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6.xml" ContentType="application/vnd.openxmlformats-officedocument.spreadsheetml.pivot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queryTables/queryTable5.xml" ContentType="application/vnd.openxmlformats-officedocument.spreadsheetml.query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hidePivotFieldList="1" autoCompressPictures="0"/>
  <bookViews>
    <workbookView xWindow="15160" yWindow="0" windowWidth="29160" windowHeight="28360" tabRatio="500" activeTab="6"/>
  </bookViews>
  <sheets>
    <sheet name="BFAST" sheetId="1" r:id="rId1"/>
    <sheet name="BigJob" sheetId="6" r:id="rId2"/>
    <sheet name="BJ w Staging" sheetId="17" r:id="rId3"/>
    <sheet name="BJ (FG multi)" sheetId="18" r:id="rId4"/>
    <sheet name="Diane" sheetId="9" r:id="rId5"/>
    <sheet name="Condor" sheetId="11" r:id="rId6"/>
    <sheet name="Total" sheetId="12" r:id="rId7"/>
    <sheet name="Raw (BJ)" sheetId="8" r:id="rId8"/>
    <sheet name="Interop EGI-FG" sheetId="15" r:id="rId9"/>
    <sheet name="Interop OSG-XSEDE" sheetId="16" r:id="rId10"/>
    <sheet name="Interop " sheetId="14" r:id="rId11"/>
  </sheets>
  <externalReferences>
    <externalReference r:id="rId12"/>
  </externalReferences>
  <definedNames>
    <definedName name="_1bj_results" localSheetId="2">'BJ w Staging'!$A$20:$J$21</definedName>
    <definedName name="_2bj_results" localSheetId="3">'BJ (FG multi)'!$A$1:$J$13</definedName>
    <definedName name="bj_singleresource" localSheetId="2">'BJ w Staging'!$A$1:$J$35</definedName>
    <definedName name="data_interop" localSheetId="10">'Interop '!$A$1:$J$32</definedName>
    <definedName name="daten" localSheetId="1">BigJob!$A$1:$J$64</definedName>
    <definedName name="daten_1" localSheetId="7">'Raw (BJ)'!$A$1:$J$109</definedName>
  </definedNames>
  <calcPr calcId="140000" concurrentCalc="0"/>
  <pivotCaches>
    <pivotCache cacheId="21" r:id="rId13"/>
    <pivotCache cacheId="22" r:id="rId14"/>
    <pivotCache cacheId="23" r:id="rId15"/>
    <pivotCache cacheId="24" r:id="rId16"/>
    <pivotCache cacheId="25" r:id="rId17"/>
    <pivotCache cacheId="26" r:id="rId18"/>
    <pivotCache cacheId="31" r:id="rId1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2" l="1"/>
  <c r="D18" i="12"/>
  <c r="E18" i="12"/>
  <c r="F13" i="12"/>
  <c r="F17" i="12"/>
  <c r="F16" i="12"/>
  <c r="F18" i="12"/>
  <c r="G13" i="12"/>
  <c r="G17" i="12"/>
  <c r="G16" i="12"/>
  <c r="G18" i="12"/>
  <c r="H18" i="12"/>
  <c r="B18" i="12"/>
  <c r="C8" i="12"/>
  <c r="C19" i="12"/>
  <c r="C7" i="12"/>
  <c r="C16" i="12"/>
  <c r="C5" i="12"/>
  <c r="C12" i="12"/>
  <c r="C13" i="12"/>
  <c r="C14" i="12"/>
  <c r="C28" i="12"/>
  <c r="D8" i="12"/>
  <c r="D19" i="12"/>
  <c r="D7" i="12"/>
  <c r="D16" i="12"/>
  <c r="D5" i="12"/>
  <c r="D12" i="12"/>
  <c r="D6" i="12"/>
  <c r="D13" i="12"/>
  <c r="D14" i="12"/>
  <c r="D28" i="12"/>
  <c r="E8" i="12"/>
  <c r="E19" i="12"/>
  <c r="E7" i="12"/>
  <c r="E16" i="12"/>
  <c r="E5" i="12"/>
  <c r="E12" i="12"/>
  <c r="E6" i="12"/>
  <c r="E13" i="12"/>
  <c r="E14" i="12"/>
  <c r="E28" i="12"/>
  <c r="F8" i="12"/>
  <c r="F19" i="12"/>
  <c r="F5" i="12"/>
  <c r="F12" i="12"/>
  <c r="F14" i="12"/>
  <c r="F28" i="12"/>
  <c r="G8" i="12"/>
  <c r="G19" i="12"/>
  <c r="G5" i="12"/>
  <c r="G12" i="12"/>
  <c r="G14" i="12"/>
  <c r="G28" i="12"/>
  <c r="H8" i="12"/>
  <c r="H19" i="12"/>
  <c r="H7" i="12"/>
  <c r="H16" i="12"/>
  <c r="H5" i="12"/>
  <c r="H12" i="12"/>
  <c r="H6" i="12"/>
  <c r="H13" i="12"/>
  <c r="H14" i="12"/>
  <c r="H28" i="12"/>
  <c r="B8" i="12"/>
  <c r="B19" i="12"/>
  <c r="B7" i="12"/>
  <c r="B16" i="12"/>
  <c r="B5" i="12"/>
  <c r="B12" i="12"/>
  <c r="B13" i="12"/>
  <c r="B14" i="12"/>
  <c r="B28" i="12"/>
  <c r="B22" i="12"/>
  <c r="G9" i="12"/>
  <c r="O23" i="18"/>
  <c r="N23" i="18"/>
  <c r="O22" i="18"/>
  <c r="N22" i="18"/>
  <c r="H15" i="12"/>
  <c r="H17" i="12"/>
  <c r="H9" i="12"/>
  <c r="H20" i="12"/>
  <c r="H21" i="12"/>
  <c r="H22" i="12"/>
  <c r="O9" i="18"/>
  <c r="N9" i="18"/>
  <c r="O8" i="18"/>
  <c r="N8" i="18"/>
  <c r="C17" i="12"/>
  <c r="D17" i="12"/>
  <c r="E17" i="12"/>
  <c r="B17" i="12"/>
  <c r="C22" i="12"/>
  <c r="D22" i="12"/>
  <c r="E22" i="12"/>
  <c r="F22" i="12"/>
  <c r="G22" i="12"/>
  <c r="F15" i="12"/>
  <c r="F21" i="12"/>
  <c r="G15" i="12"/>
  <c r="F20" i="12"/>
  <c r="G20" i="12"/>
  <c r="G21" i="12"/>
  <c r="F8" i="16"/>
  <c r="B11" i="16"/>
  <c r="S17" i="14"/>
  <c r="F11" i="16"/>
  <c r="Q17" i="14"/>
  <c r="F12" i="16"/>
  <c r="V15" i="14"/>
  <c r="B12" i="16"/>
  <c r="C12" i="16"/>
  <c r="D12" i="16"/>
  <c r="E12" i="16"/>
  <c r="A12" i="16"/>
  <c r="C11" i="16"/>
  <c r="D11" i="16"/>
  <c r="E11" i="16"/>
  <c r="A11" i="16"/>
  <c r="F7" i="16"/>
  <c r="F6" i="16"/>
  <c r="F5" i="16"/>
  <c r="F7" i="11"/>
  <c r="F8" i="11"/>
  <c r="P2" i="15"/>
  <c r="P3" i="15"/>
  <c r="P4" i="15"/>
  <c r="P5" i="15"/>
  <c r="P6" i="15"/>
  <c r="P9" i="15"/>
  <c r="U16" i="14"/>
  <c r="Q6" i="15"/>
  <c r="Q5" i="15"/>
  <c r="Q4" i="15"/>
  <c r="Q3" i="15"/>
  <c r="Q2" i="15"/>
  <c r="P8" i="15"/>
  <c r="Q8" i="15"/>
  <c r="Q9" i="15"/>
  <c r="C41" i="12"/>
  <c r="B41" i="12"/>
  <c r="L39" i="1"/>
  <c r="P16" i="14"/>
  <c r="R16" i="14"/>
  <c r="P15" i="14"/>
  <c r="Q15" i="14"/>
  <c r="T15" i="14"/>
  <c r="H2" i="15"/>
  <c r="H8" i="15"/>
  <c r="I2" i="15"/>
  <c r="I8" i="15"/>
  <c r="C8" i="15"/>
  <c r="D8" i="15"/>
  <c r="E8" i="15"/>
  <c r="F8" i="15"/>
  <c r="B8" i="15"/>
  <c r="B15" i="12"/>
  <c r="B21" i="12"/>
  <c r="D15" i="12"/>
  <c r="D21" i="12"/>
  <c r="D29" i="12"/>
  <c r="C15" i="12"/>
  <c r="C21" i="12"/>
  <c r="B27" i="12"/>
  <c r="D27" i="12"/>
  <c r="D4" i="11"/>
  <c r="D5" i="11"/>
  <c r="D6" i="11"/>
  <c r="D9" i="11"/>
  <c r="E4" i="11"/>
  <c r="E5" i="11"/>
  <c r="E6" i="11"/>
  <c r="E9" i="11"/>
  <c r="A4" i="11"/>
  <c r="A5" i="11"/>
  <c r="A6" i="11"/>
  <c r="A9" i="11"/>
  <c r="C4" i="11"/>
  <c r="C5" i="11"/>
  <c r="C6" i="11"/>
  <c r="C9" i="11"/>
  <c r="E15" i="12"/>
  <c r="E21" i="12"/>
  <c r="E27" i="12"/>
  <c r="C27" i="12"/>
  <c r="E26" i="12"/>
  <c r="B26" i="12"/>
  <c r="C26" i="12"/>
  <c r="D26" i="12"/>
  <c r="B25" i="12"/>
  <c r="D25" i="12"/>
  <c r="E25" i="12"/>
  <c r="C25" i="12"/>
  <c r="G5" i="9"/>
  <c r="G6" i="9"/>
  <c r="G7" i="9"/>
  <c r="G8" i="9"/>
  <c r="G4" i="9"/>
  <c r="B9" i="12"/>
  <c r="B20" i="12"/>
  <c r="C9" i="12"/>
  <c r="C20" i="12"/>
  <c r="D9" i="12"/>
  <c r="D20" i="12"/>
  <c r="B4" i="11"/>
  <c r="B5" i="11"/>
  <c r="B6" i="11"/>
  <c r="B10" i="11"/>
  <c r="E9" i="12"/>
  <c r="E20" i="12"/>
  <c r="D10" i="11"/>
  <c r="C10" i="11"/>
  <c r="F5" i="11"/>
  <c r="F6" i="11"/>
  <c r="F4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10" i="11"/>
  <c r="A10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1bj_results.txt" type="6" refreshedVersion="0" background="1" saveData="1">
    <textPr fileType="mac" sourceFile="MacSSD:Users:luckow:workspace-saga:applications:experiments-SC12:results:1bj_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bj-results.txt" type="6" refreshedVersion="0" background="1" saveData="1">
    <textPr fileType="mac" sourceFile="MacSSD:Users:luckow:workspace-saga:applications:experiments-SC12:results:2bj-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j-singleresource.txt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5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7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8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<sst xmlns="http://schemas.openxmlformats.org/spreadsheetml/2006/main" count="964" uniqueCount="275">
  <si>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</si>
  <si>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</si>
  <si>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</si>
  <si>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</si>
  <si>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</si>
  <si>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</si>
  <si>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</si>
  <si>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</si>
  <si>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</si>
  <si>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</si>
  <si>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</si>
  <si>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</si>
  <si>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</si>
  <si>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</si>
  <si>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</si>
  <si>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</si>
  <si>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</si>
  <si>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</si>
  <si>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</si>
  <si>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</si>
  <si>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</si>
  <si>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</si>
  <si>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</si>
  <si>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</si>
  <si>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</si>
  <si>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</si>
  <si>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</si>
  <si>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</si>
  <si>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</si>
  <si>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</si>
  <si>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</si>
  <si>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</si>
  <si>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</si>
  <si>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</si>
  <si>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</si>
  <si>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</si>
  <si>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</si>
  <si>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</si>
  <si>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</si>
  <si>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</si>
  <si>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</si>
  <si>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</si>
  <si>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</si>
  <si>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</si>
  <si>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</si>
  <si>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</si>
  <si>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</si>
  <si>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</si>
  <si>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</si>
  <si>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</si>
  <si>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</si>
  <si>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</si>
  <si>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</si>
  <si>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</si>
  <si>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</si>
  <si>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</si>
  <si>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</si>
  <si>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</si>
  <si>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</si>
  <si>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</si>
  <si>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</si>
  <si>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</si>
  <si>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</si>
  <si>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</si>
  <si>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</si>
  <si>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</si>
  <si>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</si>
  <si>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</si>
  <si>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</si>
  <si>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</si>
  <si>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</si>
  <si>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</si>
  <si>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</si>
  <si>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</si>
  <si>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</si>
  <si>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</si>
  <si>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</si>
  <si>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</si>
  <si>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</si>
  <si>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</si>
  <si>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</si>
  <si>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</si>
  <si>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</si>
  <si>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</si>
  <si>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</si>
  <si>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</si>
  <si>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</si>
  <si>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</si>
  <si>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</si>
  <si>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</si>
  <si>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</si>
  <si>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</si>
  <si>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</si>
  <si>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</si>
  <si>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</si>
  <si>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</si>
  <si>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</si>
  <si>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</si>
  <si>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</si>
  <si>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</si>
  <si>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</si>
  <si>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</si>
  <si>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</si>
  <si>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</si>
  <si>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</si>
  <si>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</si>
  <si>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</si>
  <si>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</si>
  <si>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</si>
  <si>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</si>
  <si>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</si>
  <si>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</si>
  <si>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</si>
  <si>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</si>
  <si>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</si>
  <si>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</si>
  <si>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</si>
  <si>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</si>
  <si>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</si>
  <si>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</si>
  <si>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</si>
  <si>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</si>
  <si>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</si>
  <si>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</si>
  <si>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</si>
  <si>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</si>
  <si>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</si>
  <si>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</si>
  <si>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</si>
  <si>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</si>
  <si>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</si>
  <si>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</si>
  <si>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</si>
  <si>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</si>
  <si>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</si>
  <si>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</si>
  <si>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</si>
  <si>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</si>
  <si>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</si>
  <si>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</si>
  <si>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</si>
  <si>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</si>
  <si>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</si>
  <si>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</si>
  <si>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</si>
  <si>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</si>
  <si>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</si>
  <si>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</si>
  <si>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</si>
  <si>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</si>
  <si>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</si>
  <si>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</si>
  <si>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</si>
  <si>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</si>
  <si>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</si>
  <si>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</si>
  <si>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</si>
  <si>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</si>
  <si>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</si>
  <si>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</si>
  <si>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</si>
  <si>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</si>
  <si>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</si>
  <si>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</si>
  <si>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</si>
  <si>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</si>
  <si>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</si>
  <si>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</si>
  <si>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</si>
  <si>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</si>
  <si>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</si>
  <si>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</si>
  <si>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</si>
  <si>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</si>
  <si>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</si>
  <si>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</si>
  <si>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</si>
  <si>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</si>
  <si>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</si>
  <si>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</si>
  <si>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</si>
  <si>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</si>
  <si>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</si>
  <si>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</si>
  <si>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</si>
  <si>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</si>
  <si>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</si>
  <si>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</si>
  <si>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</si>
  <si>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</si>
  <si>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</si>
  <si>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</si>
  <si>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</si>
  <si>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</si>
  <si>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</si>
  <si>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</si>
  <si>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</si>
  <si>
    <t>EGI/
FutureGrid</t>
  </si>
  <si>
    <t>Future Grid</t>
  </si>
  <si>
    <t>CPU Time</t>
  </si>
  <si>
    <t>Total Time</t>
  </si>
  <si>
    <t>Allocation/Runtime</t>
  </si>
  <si>
    <t>Condor</t>
  </si>
  <si>
    <t>OSG-XSEDE</t>
  </si>
  <si>
    <t>stddev</t>
  </si>
  <si>
    <t>XSEDE::Kraken/
FutureGrid</t>
  </si>
  <si>
    <t>XSEDE::QB/
OSG</t>
  </si>
  <si>
    <t>bigjob:bj-887db1c6-910d-11e1-b0d6-00259019a082:trestles.sdsc.edu</t>
  </si>
  <si>
    <t>redis://ILikeBigJob_wITH-REdIS@gw68.quarry.iu.teragrid.org:6379</t>
  </si>
  <si>
    <t>pbs-ssh://luckow@trestles.sdsc.edu</t>
  </si>
  <si>
    <t>bigjob:bj-6eaa9054-9115-11e1-98f3-00259019a082:trestles.sdsc.edu</t>
  </si>
  <si>
    <t>bigjob:bj-074da80c-911e-11e1-98f3-00259019a082:trestles.sdsc.edu</t>
  </si>
  <si>
    <t>bigjob:bj-0e36ce2c-9124-11e1-8878-00259019a082:trestles.sdsc.edu</t>
  </si>
  <si>
    <t>bigjob:bj-9f8569ac-9128-11e1-8878-00259019a082:trestles.sdsc.edu</t>
  </si>
  <si>
    <t>bigjob:bj-7d5abb86-9135-11e1-9521-00259019a082:trestles.sdsc.edu</t>
  </si>
  <si>
    <t>bigjob:bj-17ff803e-9138-11e1-9521-00259019a082:trestles.sdsc.edu</t>
  </si>
  <si>
    <t>bigjob:bj-e3f22442-913a-11e1-9521-00259019a082:trestles.sdsc.edu</t>
  </si>
  <si>
    <t>bigjob:bj-77e71942-9144-11e1-a3da-00259019a082:trestles.sdsc.edu</t>
  </si>
  <si>
    <t>bigjob:bj-c9cb5f94-9148-11e1-a3da-00259019a082:trestles.sdsc.edu</t>
  </si>
  <si>
    <t>bigjob:bj-c46c6c4e-914f-11e1-a3da-00259019a082:trestles.sdsc.edu</t>
  </si>
  <si>
    <t>bigjob:bj-93be4550-9158-11e1-ba03-00259019a082:trestles.sdsc.edu</t>
  </si>
  <si>
    <t>bigjob:bj-8ce94fb8-9162-11e1-ba03-00259019a082:trestles.sdsc.edu</t>
  </si>
  <si>
    <t>bigjob:bj-42db75e2-916a-11e1-ba03-00259019a082:trestles.sdsc.edu</t>
  </si>
  <si>
    <t>bigjob:bj-ff8c95b8-922d-11e1-8232-00259019a084:trestles.sdsc.edu</t>
  </si>
  <si>
    <t>bigjob:bj-5c9ed678-9259-11e1-83ec-bc305b7ee8dc:india.futuregrid.org</t>
  </si>
  <si>
    <t>pbs-ssh://pmantha@india.futuregrid.org</t>
  </si>
  <si>
    <t>bigjob:bj-4612a348-9124-11e1-a963-f04da2004b3c:login2.ls4.tacc.utexas.edu</t>
  </si>
  <si>
    <t>sge-ssh://login2.ls4.tacc.utexas.edu</t>
  </si>
  <si>
    <t>bigjob:bj-747550ee-9126-11e1-a963-f04da2004b3c:login2.ls4.tacc.utexas.edu</t>
  </si>
  <si>
    <t>bigjob:bj-39586116-9128-11e1-a963-f04da2004b3c:login2.ls4.tacc.utexas.edu</t>
  </si>
  <si>
    <t>bigjob:bj-4a0e58e8-9138-11e1-b8c2-f04da2004b3c:login2.ls4.tacc.utexas.edu</t>
  </si>
  <si>
    <t>bigjob:bj-74bdac40-913a-11e1-b8c2-f04da2004b3c:login2.ls4.tacc.utexas.edu</t>
  </si>
  <si>
    <t>bigjob:bj-967df9aa-913c-11e1-b8c2-f04da2004b3c:login2.ls4.tacc.utexas.edu</t>
  </si>
  <si>
    <t>bigjob:bj-649d717e-913f-11e1-b681-f04da2004b3c:login2.ls4.tacc.utexas.edu</t>
  </si>
  <si>
    <t>bigjob:bj-3ec875c4-9145-11e1-b681-f04da2004b3c:login2.ls4.tacc.utexas.edu</t>
  </si>
  <si>
    <t>bigjob:bj-104d361e-9148-11e1-b681-f04da2004b3c:login2.ls4.tacc.utexas.edu</t>
  </si>
  <si>
    <t>bigjob:bj-6b6d5e78-914a-11e1-94be-f04da2004b3c:login2.ls4.tacc.utexas.edu</t>
  </si>
  <si>
    <t>bigjob:bj-7ef5a772-914d-11e1-94be-f04da2004b3c:login2.ls4.tacc.utexas.edu</t>
  </si>
  <si>
    <t>bigjob:bj-503066f4-9150-11e1-94be-f04da2004b3c:login2.ls4.tacc.utexas.edu</t>
  </si>
  <si>
    <t>bigjob:bj-58acbc06-915a-11e1-88ca-f04da2004b3c:login2.ls4.tacc.utexas.edu</t>
  </si>
  <si>
    <t>bigjob:bj-2eac1446-9160-11e1-88ca-f04da2004b3c:login2.ls4.tacc.utexas.edu</t>
  </si>
  <si>
    <t>STABW - Queuing Time2</t>
  </si>
  <si>
    <t>Total (w/o queuing)</t>
  </si>
  <si>
    <t>Without Queuing/With Staging</t>
  </si>
  <si>
    <t>Compute</t>
  </si>
  <si>
    <t>to refine</t>
  </si>
  <si>
    <t>XSEDE (Trestles)</t>
  </si>
  <si>
    <t>FG (India)</t>
  </si>
  <si>
    <t>FG (India/Sierra)</t>
  </si>
  <si>
    <t>bigjob:bj-aff746cc-917b-11e1-a9eb-bc305b7ee8dc:sierra.futuregrid.org</t>
  </si>
  <si>
    <t>pbs-ssh://pmantha@sierra.futuregrid.org</t>
  </si>
  <si>
    <t>bigjob:bj-b5f29158-917b-11e1-a9eb-bc305b7ee8dc:sierra.futuregrid.org</t>
  </si>
  <si>
    <t>bigjob:bj-bbaf26a6-917b-11e1-a9eb-bc305b7ee8dc:india.futuregrid.org</t>
  </si>
  <si>
    <t>bigjob:bj-bda24fa6-917b-11e1-a9eb-bc305b7ee8dc:india.futuregrid.org</t>
  </si>
  <si>
    <t>bigjob:bj-5553695e-9193-11e1-a9eb-bc305b7ee8dc:sierra.futuregrid.org</t>
  </si>
  <si>
    <t>bigjob:bj-5b809c7a-9193-11e1-a9eb-bc305b7ee8dc:sierra.futuregrid.org</t>
  </si>
  <si>
    <t>bigjob:bj-614cd920-9193-11e1-a9eb-bc305b7ee8dc:india.futuregrid.org</t>
  </si>
  <si>
    <t>bigjob:bj-6327ea6e-9193-11e1-a9eb-bc305b7ee8dc:india.futuregrid.org</t>
  </si>
  <si>
    <t>bigjob:bj-b8726e32-91a6-11e1-a9eb-bc305b7ee8dc:sierra.futuregrid.org</t>
  </si>
  <si>
    <t>bigjob:bj-be8f4b0a-91a6-11e1-a9eb-bc305b7ee8dc:sierra.futuregrid.org</t>
  </si>
  <si>
    <t>bigjob:bj-c45aee54-91a6-11e1-a9eb-bc305b7ee8dc:india.futuregrid.org</t>
  </si>
  <si>
    <t>bigjob:bj-c625fd3c-91a6-11e1-a9eb-bc305b7ee8dc:india.futuregrid.org</t>
  </si>
  <si>
    <t>Maximum - Queuing Time</t>
  </si>
  <si>
    <t>Maximum - BJ Runtime</t>
  </si>
  <si>
    <t>Mittelwert</t>
  </si>
  <si>
    <t>Download Times</t>
  </si>
  <si>
    <t>Runtime</t>
  </si>
  <si>
    <t>bigjob:bj-ca2a8246-92c7-11e1-83ec-bc305b7ee8dc:india.futuregrid.org</t>
  </si>
  <si>
    <t>bigjob:bj-e99b42c6-92fb-11e1-83ec-bc305b7ee8dc:india.futuregrid.org</t>
  </si>
  <si>
    <t xml:space="preserve">Pilot Overhead </t>
  </si>
  <si>
    <t>bigjob:bj-3ff74b52-935f-11e1-ac66-00259019a084:trestles.sdsc.edu</t>
  </si>
  <si>
    <t>bigjob:bj-3f8cbd32-93a0-11e1-bbde-bc305b7ee8dc:trestles.sdsc.edu</t>
  </si>
  <si>
    <t>pbs-ssh://pmantha@trestles.sdsc.edu</t>
  </si>
  <si>
    <t>(from pilot-data-exp.xlsx)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</si>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</sst>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1" fontId="0" fillId="0" borderId="6" xfId="0" applyNumberFormat="1" applyFont="1" applyBorder="1"/>
    <xf numFmtId="0" fontId="1" fillId="0" borderId="0" xfId="0" applyFont="1" applyBorder="1"/>
    <xf numFmtId="164" fontId="0" fillId="0" borderId="11" xfId="0" applyNumberFormat="1" applyBorder="1"/>
    <xf numFmtId="1" fontId="8" fillId="0" borderId="6" xfId="0" applyNumberFormat="1" applyFont="1" applyBorder="1"/>
    <xf numFmtId="0" fontId="8" fillId="0" borderId="0" xfId="0" applyFont="1"/>
    <xf numFmtId="1" fontId="8" fillId="0" borderId="1" xfId="0" applyNumberFormat="1" applyFont="1" applyBorder="1"/>
    <xf numFmtId="164" fontId="0" fillId="0" borderId="12" xfId="0" applyNumberFormat="1" applyBorder="1"/>
    <xf numFmtId="164" fontId="1" fillId="0" borderId="0" xfId="0" applyNumberFormat="1" applyFont="1"/>
    <xf numFmtId="0" fontId="0" fillId="0" borderId="14" xfId="0" applyBorder="1"/>
    <xf numFmtId="164" fontId="0" fillId="0" borderId="14" xfId="0" applyNumberFormat="1" applyBorder="1"/>
    <xf numFmtId="1" fontId="9" fillId="0" borderId="13" xfId="0" applyNumberFormat="1" applyFont="1" applyBorder="1"/>
    <xf numFmtId="1" fontId="9" fillId="0" borderId="3" xfId="0" applyNumberFormat="1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15" xfId="0" applyNumberFormat="1" applyBorder="1"/>
  </cellXfs>
  <cellStyles count="13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Standard" xfId="0" builtinId="0"/>
  </cellStyles>
  <dxfs count="14">
    <dxf>
      <numFmt numFmtId="164" formatCode="0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<Relationship Id="rId16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6.xml"/><Relationship Id="rId19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954728"/>
        <c:axId val="2141957704"/>
      </c:barChart>
      <c:catAx>
        <c:axId val="214195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957704"/>
        <c:crosses val="autoZero"/>
        <c:auto val="1"/>
        <c:lblAlgn val="ctr"/>
        <c:lblOffset val="100"/>
        <c:noMultiLvlLbl val="0"/>
      </c:catAx>
      <c:valAx>
        <c:axId val="2141957704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214195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913640"/>
        <c:axId val="2141895688"/>
      </c:barChart>
      <c:catAx>
        <c:axId val="214191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895688"/>
        <c:crosses val="autoZero"/>
        <c:auto val="1"/>
        <c:lblAlgn val="ctr"/>
        <c:lblOffset val="100"/>
        <c:noMultiLvlLbl val="0"/>
      </c:catAx>
      <c:valAx>
        <c:axId val="2141895688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214191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818376"/>
        <c:axId val="2142824088"/>
      </c:barChart>
      <c:catAx>
        <c:axId val="214281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824088"/>
        <c:crosses val="autoZero"/>
        <c:auto val="1"/>
        <c:lblAlgn val="ctr"/>
        <c:lblOffset val="100"/>
        <c:noMultiLvlLbl val="0"/>
      </c:catAx>
      <c:valAx>
        <c:axId val="2142824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81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Total!$B$13:$E$13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770296"/>
        <c:axId val="2144764920"/>
      </c:barChart>
      <c:catAx>
        <c:axId val="21447702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2144764920"/>
        <c:crosses val="autoZero"/>
        <c:auto val="1"/>
        <c:lblAlgn val="ctr"/>
        <c:lblOffset val="100"/>
        <c:noMultiLvlLbl val="0"/>
      </c:catAx>
      <c:valAx>
        <c:axId val="2144764920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2144770296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847192"/>
        <c:axId val="2141825800"/>
      </c:barChart>
      <c:catAx>
        <c:axId val="21418471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2141825800"/>
        <c:crosses val="autoZero"/>
        <c:auto val="1"/>
        <c:lblAlgn val="ctr"/>
        <c:lblOffset val="100"/>
        <c:noMultiLvlLbl val="0"/>
      </c:catAx>
      <c:valAx>
        <c:axId val="214182580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21418471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Staging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(Total!$F$4,Total!$G$4,Total!$H$4,Total!$D$4,Total!$E$4)</c:f>
              <c:strCache>
                <c:ptCount val="5"/>
                <c:pt idx="0">
                  <c:v>XSEDE (Trestles)</c:v>
                </c:pt>
                <c:pt idx="1">
                  <c:v>FG (India)</c:v>
                </c:pt>
                <c:pt idx="2">
                  <c:v>FG (India/Sierra)</c:v>
                </c:pt>
                <c:pt idx="3">
                  <c:v>EGI</c:v>
                </c:pt>
                <c:pt idx="4">
                  <c:v>OSG</c:v>
                </c:pt>
              </c:strCache>
            </c:strRef>
          </c:cat>
          <c:val>
            <c:numRef>
              <c:f>(Total!$F$13,Total!$G$13,Total!$H$13,Total!$D$13,Total!$E$13)</c:f>
              <c:numCache>
                <c:formatCode>0</c:formatCode>
                <c:ptCount val="5"/>
                <c:pt idx="0">
                  <c:v>191.0096412556054</c:v>
                </c:pt>
                <c:pt idx="1">
                  <c:v>245.45</c:v>
                </c:pt>
                <c:pt idx="2">
                  <c:v>115.4936172222222</c:v>
                </c:pt>
                <c:pt idx="3">
                  <c:v>78.46417735</c:v>
                </c:pt>
                <c:pt idx="4">
                  <c:v>95.60000000000005</c:v>
                </c:pt>
              </c:numCache>
            </c:numRef>
          </c:val>
        </c:ser>
        <c:ser>
          <c:idx val="1"/>
          <c:order val="1"/>
          <c:tx>
            <c:v>Compute</c:v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294.4423239772857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plus>
            <c:min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294.4423239772857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minus>
          </c:errBars>
          <c:cat>
            <c:strRef>
              <c:f>(Total!$F$4,Total!$G$4,Total!$H$4,Total!$D$4,Total!$E$4)</c:f>
              <c:strCache>
                <c:ptCount val="5"/>
                <c:pt idx="0">
                  <c:v>XSEDE (Trestles)</c:v>
                </c:pt>
                <c:pt idx="1">
                  <c:v>FG (India)</c:v>
                </c:pt>
                <c:pt idx="2">
                  <c:v>FG (India/Sierra)</c:v>
                </c:pt>
                <c:pt idx="3">
                  <c:v>EGI</c:v>
                </c:pt>
                <c:pt idx="4">
                  <c:v>OSG</c:v>
                </c:pt>
              </c:strCache>
            </c:strRef>
          </c:cat>
          <c:val>
            <c:numRef>
              <c:f>(Total!$F$17,Total!$G$17,Total!$H$17,Total!$D$17,Total!$E$17)</c:f>
              <c:numCache>
                <c:formatCode>0</c:formatCode>
                <c:ptCount val="5"/>
                <c:pt idx="0">
                  <c:v>26.9553659860612</c:v>
                </c:pt>
                <c:pt idx="1">
                  <c:v>91.04129413215924</c:v>
                </c:pt>
                <c:pt idx="2">
                  <c:v>24.56504025566889</c:v>
                </c:pt>
                <c:pt idx="3">
                  <c:v>13.48998549733335</c:v>
                </c:pt>
                <c:pt idx="4">
                  <c:v>15.15000000000001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950248"/>
        <c:axId val="2142953224"/>
      </c:barChart>
      <c:catAx>
        <c:axId val="2142950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>
                <a:latin typeface="Times"/>
                <a:cs typeface="Times"/>
              </a:defRPr>
            </a:pPr>
            <a:endParaRPr lang="de-DE"/>
          </a:p>
        </c:txPr>
        <c:crossAx val="2142953224"/>
        <c:crosses val="autoZero"/>
        <c:auto val="1"/>
        <c:lblAlgn val="ctr"/>
        <c:lblOffset val="100"/>
        <c:noMultiLvlLbl val="0"/>
      </c:catAx>
      <c:valAx>
        <c:axId val="2142953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/>
                  <a:t>Runtime (in 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1429502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spPr>
            <a:solidFill>
              <a:schemeClr val="tx1"/>
            </a:solidFill>
          </c:spPr>
          <c:invertIfNegative val="0"/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'!$P$15:$P$17</c:f>
              <c:numCache>
                <c:formatCode>0.0</c:formatCode>
                <c:ptCount val="3"/>
                <c:pt idx="0" formatCode="0.00">
                  <c:v>15.75284842924271</c:v>
                </c:pt>
                <c:pt idx="1">
                  <c:v>23.00641267479796</c:v>
                </c:pt>
                <c:pt idx="2" formatCode="General">
                  <c:v>0.0</c:v>
                </c:pt>
              </c:numCache>
            </c:numRef>
          </c:val>
        </c:ser>
        <c:ser>
          <c:idx val="3"/>
          <c:order val="1"/>
          <c:tx>
            <c:v>OSG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'Interop '!$S$15:$S$17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 formatCode="0">
                  <c:v>37.30416666666667</c:v>
                </c:pt>
              </c:numCache>
            </c:numRef>
          </c:val>
        </c:ser>
        <c:ser>
          <c:idx val="0"/>
          <c:order val="2"/>
          <c:tx>
            <c:strRef>
              <c:f>'Interop '!$Q$14</c:f>
              <c:strCache>
                <c:ptCount val="1"/>
                <c:pt idx="0">
                  <c:v>XSEDE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'!$Q$15:$Q$17</c:f>
              <c:numCache>
                <c:formatCode>General</c:formatCode>
                <c:ptCount val="3"/>
                <c:pt idx="0" formatCode="0.00">
                  <c:v>7.596328310879517</c:v>
                </c:pt>
                <c:pt idx="1">
                  <c:v>0.0</c:v>
                </c:pt>
                <c:pt idx="2" formatCode="0">
                  <c:v>49.19583333333333</c:v>
                </c:pt>
              </c:numCache>
            </c:numRef>
          </c:val>
        </c:ser>
        <c:ser>
          <c:idx val="2"/>
          <c:order val="3"/>
          <c:tx>
            <c:strRef>
              <c:f>'Interop '!$R$14</c:f>
              <c:strCache>
                <c:ptCount val="1"/>
                <c:pt idx="0">
                  <c:v>EGI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plus>
            <c:min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'!$R$15:$R$17</c:f>
              <c:numCache>
                <c:formatCode>0.0</c:formatCode>
                <c:ptCount val="3"/>
                <c:pt idx="0" formatCode="0.00">
                  <c:v>0.0</c:v>
                </c:pt>
                <c:pt idx="1">
                  <c:v>72.86479822088748</c:v>
                </c:pt>
                <c:pt idx="2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653800"/>
        <c:axId val="2144639000"/>
      </c:barChart>
      <c:catAx>
        <c:axId val="21446538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atin typeface="Times"/>
                <a:cs typeface="Times"/>
              </a:defRPr>
            </a:pPr>
            <a:endParaRPr lang="de-DE"/>
          </a:p>
        </c:txPr>
        <c:crossAx val="2144639000"/>
        <c:crosses val="autoZero"/>
        <c:auto val="1"/>
        <c:lblAlgn val="ctr"/>
        <c:lblOffset val="100"/>
        <c:noMultiLvlLbl val="0"/>
      </c:catAx>
      <c:valAx>
        <c:axId val="2144639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200">
                    <a:latin typeface="Times"/>
                    <a:cs typeface="Times"/>
                  </a:defRPr>
                </a:pPr>
                <a:r>
                  <a:rPr lang="de-DE" sz="32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259909031838856"/>
              <c:y val="0.0868282258636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200">
                <a:latin typeface="Times"/>
                <a:cs typeface="Times"/>
              </a:defRPr>
            </a:pPr>
            <a:endParaRPr lang="de-DE"/>
          </a:p>
        </c:txPr>
        <c:crossAx val="2144653800"/>
        <c:crosses val="autoZero"/>
        <c:crossBetween val="between"/>
      </c:valAx>
      <c:spPr>
        <a:ln>
          <a:noFill/>
        </a:ln>
      </c:spPr>
    </c:plotArea>
    <c:legend>
      <c:legendPos val="b"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2</xdr:row>
      <xdr:rowOff>127000</xdr:rowOff>
    </xdr:from>
    <xdr:to>
      <xdr:col>21</xdr:col>
      <xdr:colOff>508000</xdr:colOff>
      <xdr:row>36</xdr:row>
      <xdr:rowOff>146050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43</xdr:row>
      <xdr:rowOff>63500</xdr:rowOff>
    </xdr:from>
    <xdr:to>
      <xdr:col>20</xdr:col>
      <xdr:colOff>615950</xdr:colOff>
      <xdr:row>71</xdr:row>
      <xdr:rowOff>107950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76</xdr:row>
      <xdr:rowOff>82550</xdr:rowOff>
    </xdr:from>
    <xdr:to>
      <xdr:col>20</xdr:col>
      <xdr:colOff>520700</xdr:colOff>
      <xdr:row>102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27</xdr:row>
      <xdr:rowOff>127000</xdr:rowOff>
    </xdr:from>
    <xdr:to>
      <xdr:col>19</xdr:col>
      <xdr:colOff>584200</xdr:colOff>
      <xdr:row>57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un1"/>
      <sheetName val="run2"/>
      <sheetName val="run3"/>
      <sheetName val="run4"/>
      <sheetName val="run5"/>
      <sheetName val="run1 (3) old"/>
      <sheetName val="run1 old"/>
      <sheetName val="run1 (2) old"/>
      <sheetName val="run2 old"/>
      <sheetName val="run3old"/>
      <sheetName val="run4 old"/>
      <sheetName val="run5 old"/>
    </sheetNames>
    <sheetDataSet>
      <sheetData sheetId="0"/>
      <sheetData sheetId="1">
        <row r="72">
          <cell r="O72">
            <v>1212.8018984285716</v>
          </cell>
        </row>
        <row r="131">
          <cell r="O131">
            <v>4243.4671542812066</v>
          </cell>
        </row>
      </sheetData>
      <sheetData sheetId="2">
        <row r="67">
          <cell r="O67">
            <v>1254.3317010400001</v>
          </cell>
        </row>
        <row r="131">
          <cell r="O131">
            <v>4707.8597792293331</v>
          </cell>
        </row>
      </sheetData>
      <sheetData sheetId="3">
        <row r="61">
          <cell r="O61">
            <v>2148.8040556623728</v>
          </cell>
        </row>
        <row r="131">
          <cell r="O131">
            <v>3879.476980005943</v>
          </cell>
        </row>
      </sheetData>
      <sheetData sheetId="4">
        <row r="62">
          <cell r="O62">
            <v>1091.8222408393551</v>
          </cell>
        </row>
        <row r="127">
          <cell r="O127">
            <v>4722.518188808127</v>
          </cell>
        </row>
      </sheetData>
      <sheetData sheetId="5">
        <row r="68">
          <cell r="O68">
            <v>1194.1639064690908</v>
          </cell>
        </row>
        <row r="131">
          <cell r="O131">
            <v>4306.1173639416338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30.932303472226" createdVersion="4" refreshedVersion="4" minRefreshableVersion="3" recordCount="31">
  <cacheSource type="worksheet">
    <worksheetSource ref="A1:J32" sheet="Interop "/>
  </cacheSource>
  <cacheFields count="10">
    <cacheField name="Run" numFmtId="0">
      <sharedItems containsSemiMixedTypes="0" containsString="0" containsNumber="1" containsInteger="1" minValue="0" maxValue="15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0.97108697900001"/>
    </cacheField>
    <cacheField name="BJ Runtime" numFmtId="0">
      <sharedItems containsSemiMixedTypes="0" containsString="0" containsNumber="1" minValue="748.04140806199996" maxValue="1600.3404600599999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ndre Luckow" refreshedDate="41030.557750578701" createdVersion="4" refreshedVersion="4" minRefreshableVersion="3" recordCount="12">
  <cacheSource type="worksheet">
    <worksheetSource ref="A1:J13" sheet="BJ (FG multi)"/>
  </cacheSource>
  <cacheFields count="10">
    <cacheField name="Run" numFmtId="0">
      <sharedItems containsSemiMixedTypes="0" containsString="0" containsNumber="1" containsInteger="1" minValue="0" maxValue="2" count="3">
        <n v="0"/>
        <n v="1"/>
        <n v="2"/>
      </sharedItems>
    </cacheField>
    <cacheField name="BJ" numFmtId="0">
      <sharedItems/>
    </cacheField>
    <cacheField name="#Nodes" numFmtId="0">
      <sharedItems containsSemiMixedTypes="0" containsString="0" containsNumber="1" containsInteger="1" minValue="32" maxValue="32"/>
    </cacheField>
    <cacheField name="#cores/node" numFmtId="0">
      <sharedItems containsSemiMixedTypes="0" containsString="0" containsNumber="1" containsInteger="1" minValue="8" maxValue="8"/>
    </cacheField>
    <cacheField name="#jobs" numFmtId="0">
      <sharedItems containsSemiMixedTypes="0" containsString="0" containsNumber="1" containsInteger="1" minValue="32" maxValue="32"/>
    </cacheField>
    <cacheField name="Queuing Time" numFmtId="0">
      <sharedItems containsSemiMixedTypes="0" containsString="0" containsNumber="1" minValue="30.460361003900001" maxValue="832.90166497200005"/>
    </cacheField>
    <cacheField name="BJ Runtime" numFmtId="0">
      <sharedItems containsSemiMixedTypes="0" containsString="0" containsNumber="1" minValue="7255.1056170499996" maxValue="10140.9886279"/>
    </cacheField>
    <cacheField name="Total Runtime" numFmtId="0">
      <sharedItems containsSemiMixedTypes="0" containsString="0" containsNumber="1" minValue="7749.2488341300004" maxValue="10142.329308"/>
    </cacheField>
    <cacheField name="Coordination URL" numFmtId="0">
      <sharedItems/>
    </cacheField>
    <cacheField name="LRMS 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ndre Luckow" refreshedDate="41030.902490740744" createdVersion="4" refreshedVersion="4" minRefreshableVersion="3" recordCount="34">
  <cacheSource type="worksheet">
    <worksheetSource ref="A1:J35" sheet="BJ w Staging"/>
  </cacheSource>
  <cacheFields count="10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2" maxValue="128"/>
    </cacheField>
    <cacheField name="#cores/node" numFmtId="0">
      <sharedItems containsSemiMixedTypes="0" containsString="0" containsNumber="1" containsInteger="1" minValue="8" maxValue="32"/>
    </cacheField>
    <cacheField name="#jobs" numFmtId="0">
      <sharedItems containsSemiMixedTypes="0" containsString="0" containsNumber="1" containsInteger="1" minValue="1" maxValue="128" count="7">
        <n v="1"/>
        <n v="2"/>
        <n v="4"/>
        <n v="8"/>
        <n v="16"/>
        <n v="32"/>
        <n v="128"/>
      </sharedItems>
    </cacheField>
    <cacheField name="Queuing Time" numFmtId="0">
      <sharedItems containsSemiMixedTypes="0" containsString="0" containsNumber="1" minValue="4.6857481002799997" maxValue="25158.968379999998"/>
    </cacheField>
    <cacheField name="BJ Runtime" numFmtId="0">
      <sharedItems containsSemiMixedTypes="0" containsString="0" containsNumber="1" minValue="727.22062802300002" maxValue="47417.862745999999"/>
    </cacheField>
    <cacheField name="Total Runtime" numFmtId="0">
      <sharedItems containsSemiMixedTypes="0" containsString="0" containsNumber="1" minValue="728.41032099699999" maxValue="47419.311981899999"/>
    </cacheField>
    <cacheField name="Coordination URL" numFmtId="0">
      <sharedItems/>
    </cacheField>
    <cacheField name="LRMS URL" numFmtId="0">
      <sharedItems count="4">
        <s v="pbs-ssh://luckow@trestles.sdsc.edu"/>
        <s v="pbs-ssh://pmantha@trestles.sdsc.edu"/>
        <s v="pbs-ssh://pmantha@india.futuregrid.org"/>
        <s v="sge-ssh://login2.ls4.tacc.utexas.ed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5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6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6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7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7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8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8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9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9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10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10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11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11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2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2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13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13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14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14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15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15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">
  <r>
    <x v="0"/>
    <s v="bigjob:bj-aff746cc-917b-11e1-a9eb-bc305b7ee8dc:sierra.futuregrid.org"/>
    <n v="32"/>
    <n v="8"/>
    <n v="32"/>
    <n v="30.872246026999999"/>
    <n v="9624.9724540700008"/>
    <n v="10142.329308"/>
    <s v="redis://ILikeBigJob_wITH-REdIS@gw68.quarry.iu.teragrid.org:6379"/>
    <s v="pbs-ssh://pmantha@sierra.futuregrid.org"/>
  </r>
  <r>
    <x v="0"/>
    <s v="bigjob:bj-b5f29158-917b-11e1-a9eb-bc305b7ee8dc:sierra.futuregrid.org"/>
    <n v="32"/>
    <n v="8"/>
    <n v="32"/>
    <n v="35.5793919563"/>
    <n v="9724.9150030599994"/>
    <n v="10142.329308"/>
    <s v="redis://ILikeBigJob_wITH-REdIS@gw68.quarry.iu.teragrid.org:6379"/>
    <s v="pbs-ssh://pmantha@sierra.futuregrid.org"/>
  </r>
  <r>
    <x v="0"/>
    <s v="bigjob:bj-bbaf26a6-917b-11e1-a9eb-bc305b7ee8dc:india.futuregrid.org"/>
    <n v="32"/>
    <n v="8"/>
    <n v="32"/>
    <n v="37.014262914699998"/>
    <n v="10108.4680591"/>
    <n v="10142.329308"/>
    <s v="redis://ILikeBigJob_wITH-REdIS@gw68.quarry.iu.teragrid.org:6379"/>
    <s v="pbs-ssh://pmantha@india.futuregrid.org"/>
  </r>
  <r>
    <x v="0"/>
    <s v="bigjob:bj-bda24fa6-917b-11e1-a9eb-bc305b7ee8dc:india.futuregrid.org"/>
    <n v="32"/>
    <n v="8"/>
    <n v="32"/>
    <n v="38.351100921600001"/>
    <n v="10140.9886279"/>
    <n v="10142.329308"/>
    <s v="redis://ILikeBigJob_wITH-REdIS@gw68.quarry.iu.teragrid.org:6379"/>
    <s v="pbs-ssh://pmantha@india.futuregrid.org"/>
  </r>
  <r>
    <x v="1"/>
    <s v="bigjob:bj-5553695e-9193-11e1-a9eb-bc305b7ee8dc:sierra.futuregrid.org"/>
    <n v="32"/>
    <n v="8"/>
    <n v="32"/>
    <n v="30.8952770233"/>
    <n v="7480.1843180699998"/>
    <n v="8313.7364161000005"/>
    <s v="redis://ILikeBigJob_wITH-REdIS@gw68.quarry.iu.teragrid.org:6379"/>
    <s v="pbs-ssh://pmantha@sierra.futuregrid.org"/>
  </r>
  <r>
    <x v="1"/>
    <s v="bigjob:bj-5b809c7a-9193-11e1-a9eb-bc305b7ee8dc:sierra.futuregrid.org"/>
    <n v="32"/>
    <n v="8"/>
    <n v="32"/>
    <n v="35.605715990100002"/>
    <n v="7641.5092239400001"/>
    <n v="8313.7364161000005"/>
    <s v="redis://ILikeBigJob_wITH-REdIS@gw68.quarry.iu.teragrid.org:6379"/>
    <s v="pbs-ssh://pmantha@sierra.futuregrid.org"/>
  </r>
  <r>
    <x v="1"/>
    <s v="bigjob:bj-614cd920-9193-11e1-a9eb-bc305b7ee8dc:india.futuregrid.org"/>
    <n v="32"/>
    <n v="8"/>
    <n v="32"/>
    <n v="832.90166497200005"/>
    <n v="8310.0284941200007"/>
    <n v="8313.7364161000005"/>
    <s v="redis://ILikeBigJob_wITH-REdIS@gw68.quarry.iu.teragrid.org:6379"/>
    <s v="pbs-ssh://pmantha@india.futuregrid.org"/>
  </r>
  <r>
    <x v="1"/>
    <s v="bigjob:bj-6327ea6e-9193-11e1-a9eb-bc305b7ee8dc:india.futuregrid.org"/>
    <n v="32"/>
    <n v="8"/>
    <n v="32"/>
    <n v="800.63245511100001"/>
    <n v="8312.4067189699999"/>
    <n v="8313.7364161000005"/>
    <s v="redis://ILikeBigJob_wITH-REdIS@gw68.quarry.iu.teragrid.org:6379"/>
    <s v="pbs-ssh://pmantha@india.futuregrid.org"/>
  </r>
  <r>
    <x v="2"/>
    <s v="bigjob:bj-b8726e32-91a6-11e1-a9eb-bc305b7ee8dc:sierra.futuregrid.org"/>
    <n v="32"/>
    <n v="8"/>
    <n v="32"/>
    <n v="30.460361003900001"/>
    <n v="7255.1056170499996"/>
    <n v="7749.2488341300004"/>
    <s v="redis://ILikeBigJob_wITH-REdIS@gw68.quarry.iu.teragrid.org:6379"/>
    <s v="pbs-ssh://pmantha@sierra.futuregrid.org"/>
  </r>
  <r>
    <x v="2"/>
    <s v="bigjob:bj-be8f4b0a-91a6-11e1-a9eb-bc305b7ee8dc:sierra.futuregrid.org"/>
    <n v="32"/>
    <n v="8"/>
    <n v="32"/>
    <n v="35.1687569618"/>
    <n v="7421.4965550899997"/>
    <n v="7749.2488341300004"/>
    <s v="redis://ILikeBigJob_wITH-REdIS@gw68.quarry.iu.teragrid.org:6379"/>
    <s v="pbs-ssh://pmantha@sierra.futuregrid.org"/>
  </r>
  <r>
    <x v="2"/>
    <s v="bigjob:bj-c45aee54-91a6-11e1-a9eb-bc305b7ee8dc:india.futuregrid.org"/>
    <n v="32"/>
    <n v="8"/>
    <n v="32"/>
    <n v="52.7022640705"/>
    <n v="7684.46806216"/>
    <n v="7749.2488341300004"/>
    <s v="redis://ILikeBigJob_wITH-REdIS@gw68.quarry.iu.teragrid.org:6379"/>
    <s v="pbs-ssh://pmantha@india.futuregrid.org"/>
  </r>
  <r>
    <x v="2"/>
    <s v="bigjob:bj-c625fd3c-91a6-11e1-a9eb-bc305b7ee8dc:india.futuregrid.org"/>
    <n v="32"/>
    <n v="8"/>
    <n v="32"/>
    <n v="119.38696813599999"/>
    <n v="7747.8027331800004"/>
    <n v="7749.2488341300004"/>
    <s v="redis://ILikeBigJob_wITH-REdIS@gw68.quarry.iu.teragrid.org:6379"/>
    <s v="pbs-ssh://pmantha@india.futuregrid.org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4">
  <r>
    <n v="0"/>
    <s v="bigjob:bj-887db1c6-910d-11e1-b0d6-00259019a082:trestles.sdsc.edu"/>
    <n v="16"/>
    <n v="16"/>
    <x v="0"/>
    <n v="954.949452877"/>
    <n v="1904.65635991"/>
    <n v="1905.0930659799999"/>
    <s v="redis://ILikeBigJob_wITH-REdIS@gw68.quarry.iu.teragrid.org:6379"/>
    <x v="0"/>
  </r>
  <r>
    <n v="0"/>
    <s v="bigjob:bj-6eaa9054-9115-11e1-98f3-00259019a082:trestles.sdsc.edu"/>
    <n v="16"/>
    <n v="16"/>
    <x v="1"/>
    <n v="2756.7323818199998"/>
    <n v="3690.6159229300001"/>
    <n v="3691.0615439399999"/>
    <s v="redis://ILikeBigJob_wITH-REdIS@gw68.quarry.iu.teragrid.org:6379"/>
    <x v="0"/>
  </r>
  <r>
    <n v="1"/>
    <s v="bigjob:bj-074da80c-911e-11e1-98f3-00259019a082:trestles.sdsc.edu"/>
    <n v="16"/>
    <n v="16"/>
    <x v="1"/>
    <n v="763.49348592800004"/>
    <n v="1723.08778095"/>
    <n v="1723.5316910700001"/>
    <s v="redis://ILikeBigJob_wITH-REdIS@gw68.quarry.iu.teragrid.org:6379"/>
    <x v="0"/>
  </r>
  <r>
    <n v="0"/>
    <s v="bigjob:bj-0e36ce2c-9124-11e1-8878-00259019a082:trestles.sdsc.edu"/>
    <n v="16"/>
    <n v="16"/>
    <x v="2"/>
    <n v="926.05387902300004"/>
    <n v="1960.3043100800001"/>
    <n v="1960.7434251300001"/>
    <s v="redis://ILikeBigJob_wITH-REdIS@gw68.quarry.iu.teragrid.org:6379"/>
    <x v="0"/>
  </r>
  <r>
    <n v="1"/>
    <s v="bigjob:bj-9f8569ac-9128-11e1-8878-00259019a082:trestles.sdsc.edu"/>
    <n v="16"/>
    <n v="16"/>
    <x v="2"/>
    <n v="3333.1491689700001"/>
    <n v="4343.1737480199999"/>
    <n v="4343.7153339400002"/>
    <s v="redis://ILikeBigJob_wITH-REdIS@gw68.quarry.iu.teragrid.org:6379"/>
    <x v="0"/>
  </r>
  <r>
    <n v="0"/>
    <s v="bigjob:bj-7d5abb86-9135-11e1-9521-00259019a082:trestles.sdsc.edu"/>
    <n v="16"/>
    <n v="16"/>
    <x v="3"/>
    <n v="37.059126853899997"/>
    <n v="1116.8879890400001"/>
    <n v="1117.33498502"/>
    <s v="redis://ILikeBigJob_wITH-REdIS@gw68.quarry.iu.teragrid.org:6379"/>
    <x v="0"/>
  </r>
  <r>
    <n v="1"/>
    <s v="bigjob:bj-17ff803e-9138-11e1-9521-00259019a082:trestles.sdsc.edu"/>
    <n v="16"/>
    <n v="16"/>
    <x v="3"/>
    <n v="57.486021995500003"/>
    <n v="1199.46437597"/>
    <n v="1200.04477"/>
    <s v="redis://ILikeBigJob_wITH-REdIS@gw68.quarry.iu.teragrid.org:6379"/>
    <x v="0"/>
  </r>
  <r>
    <n v="2"/>
    <s v="bigjob:bj-e3f22442-913a-11e1-9521-00259019a082:trestles.sdsc.edu"/>
    <n v="16"/>
    <n v="16"/>
    <x v="3"/>
    <n v="2489.0308990499998"/>
    <n v="3594.5141370299998"/>
    <n v="3595.0533909800001"/>
    <s v="redis://ILikeBigJob_wITH-REdIS@gw68.quarry.iu.teragrid.org:6379"/>
    <x v="0"/>
  </r>
  <r>
    <n v="0"/>
    <s v="bigjob:bj-77e71942-9144-11e1-a3da-00259019a082:trestles.sdsc.edu"/>
    <n v="16"/>
    <n v="16"/>
    <x v="4"/>
    <n v="215.984438896"/>
    <n v="1851.46343207"/>
    <n v="1851.9019539400001"/>
    <s v="redis://ILikeBigJob_wITH-REdIS@gw68.quarry.iu.teragrid.org:6379"/>
    <x v="0"/>
  </r>
  <r>
    <n v="1"/>
    <s v="bigjob:bj-c9cb5f94-9148-11e1-a3da-00259019a082:trestles.sdsc.edu"/>
    <n v="16"/>
    <n v="16"/>
    <x v="4"/>
    <n v="1587.50521493"/>
    <n v="2996.0286328799998"/>
    <n v="2996.4767038800001"/>
    <s v="redis://ILikeBigJob_wITH-REdIS@gw68.quarry.iu.teragrid.org:6379"/>
    <x v="0"/>
  </r>
  <r>
    <n v="2"/>
    <s v="bigjob:bj-c46c6c4e-914f-11e1-a3da-00259019a082:trestles.sdsc.edu"/>
    <n v="16"/>
    <n v="16"/>
    <x v="4"/>
    <n v="1925.84539294"/>
    <n v="3292.3419399300001"/>
    <n v="3292.7900688599998"/>
    <s v="redis://ILikeBigJob_wITH-REdIS@gw68.quarry.iu.teragrid.org:6379"/>
    <x v="0"/>
  </r>
  <r>
    <n v="0"/>
    <s v="bigjob:bj-93be4550-9158-11e1-ba03-00259019a082:trestles.sdsc.edu"/>
    <n v="32"/>
    <n v="16"/>
    <x v="5"/>
    <n v="1001.75782609"/>
    <n v="4281.8598151200003"/>
    <n v="4282.3115339300002"/>
    <s v="redis://ILikeBigJob_wITH-REdIS@gw68.quarry.iu.teragrid.org:6379"/>
    <x v="0"/>
  </r>
  <r>
    <n v="1"/>
    <s v="bigjob:bj-8ce94fb8-9162-11e1-ba03-00259019a082:trestles.sdsc.edu"/>
    <n v="32"/>
    <n v="16"/>
    <x v="5"/>
    <n v="1210.1403880099999"/>
    <n v="3310.2213969200002"/>
    <n v="3310.6605689500002"/>
    <s v="redis://ILikeBigJob_wITH-REdIS@gw68.quarry.iu.teragrid.org:6379"/>
    <x v="0"/>
  </r>
  <r>
    <n v="2"/>
    <s v="bigjob:bj-42db75e2-916a-11e1-ba03-00259019a082:trestles.sdsc.edu"/>
    <n v="32"/>
    <n v="16"/>
    <x v="5"/>
    <n v="2226.8310780500001"/>
    <n v="4308.7829060599997"/>
    <n v="4309.21431708"/>
    <s v="redis://ILikeBigJob_wITH-REdIS@gw68.quarry.iu.teragrid.org:6379"/>
    <x v="0"/>
  </r>
  <r>
    <n v="0"/>
    <s v="bigjob:bj-ff8c95b8-922d-11e1-8232-00259019a084:trestles.sdsc.edu"/>
    <n v="128"/>
    <n v="16"/>
    <x v="6"/>
    <n v="22768.135295200002"/>
    <n v="37332.644954199997"/>
    <n v="37333.205501999997"/>
    <s v="redis://ILikeBigJob_wITH-REdIS@gw68.quarry.iu.teragrid.org:6379"/>
    <x v="0"/>
  </r>
  <r>
    <n v="0"/>
    <s v="bigjob:bj-3ff74b52-935f-11e1-ac66-00259019a084:trestles.sdsc.edu"/>
    <n v="128"/>
    <n v="16"/>
    <x v="6"/>
    <n v="25158.968379999998"/>
    <n v="36750.259590000001"/>
    <n v="36750.694069999998"/>
    <s v="redis://ILikeBigJob_wITH-REdIS@gw68.quarry.iu.teragrid.org:6379"/>
    <x v="0"/>
  </r>
  <r>
    <n v="0"/>
    <s v="bigjob:bj-3f8cbd32-93a0-11e1-bbde-bc305b7ee8dc:trestles.sdsc.edu"/>
    <n v="128"/>
    <n v="32"/>
    <x v="6"/>
    <n v="2217.9745159099998"/>
    <n v="13175.735358"/>
    <n v="13178.010752"/>
    <s v="redis://ILikeBigJob_wITH-REdIS@gw68.quarry.iu.teragrid.org:6379"/>
    <x v="1"/>
  </r>
  <r>
    <n v="0"/>
    <s v="bigjob:bj-5c9ed678-9259-11e1-83ec-bc305b7ee8dc:india.futuregrid.org"/>
    <n v="128"/>
    <n v="8"/>
    <x v="6"/>
    <n v="22527.895972999999"/>
    <n v="47417.862745999999"/>
    <n v="47419.311981899999"/>
    <s v="redis://ILikeBigJob_wITH-REdIS@gw68.quarry.iu.teragrid.org:6379"/>
    <x v="2"/>
  </r>
  <r>
    <n v="1"/>
    <s v="bigjob:bj-ca2a8246-92c7-11e1-83ec-bc305b7ee8dc:india.futuregrid.org"/>
    <n v="128"/>
    <n v="8"/>
    <x v="6"/>
    <n v="5.7084000110600002"/>
    <n v="22380.652238800001"/>
    <n v="22382.094851999998"/>
    <s v="redis://ILikeBigJob_wITH-REdIS@gw68.quarry.iu.teragrid.org:6379"/>
    <x v="2"/>
  </r>
  <r>
    <n v="2"/>
    <s v="bigjob:bj-e99b42c6-92fb-11e1-83ec-bc305b7ee8dc:india.futuregrid.org"/>
    <n v="128"/>
    <n v="8"/>
    <x v="6"/>
    <n v="4.6857481002799997"/>
    <n v="13308.208080099999"/>
    <n v="13309.640333200001"/>
    <s v="redis://ILikeBigJob_wITH-REdIS@gw68.quarry.iu.teragrid.org:6379"/>
    <x v="2"/>
  </r>
  <r>
    <n v="0"/>
    <s v="bigjob:bj-4612a348-9124-11e1-a963-f04da2004b3c:login2.ls4.tacc.utexas.edu"/>
    <n v="12"/>
    <n v="12"/>
    <x v="1"/>
    <n v="300.654438019"/>
    <n v="934.00202012099999"/>
    <n v="935.09974002800004"/>
    <s v="redis://ILikeBigJob_wITH-REdIS@gw68.quarry.iu.teragrid.org:6379"/>
    <x v="3"/>
  </r>
  <r>
    <n v="1"/>
    <s v="bigjob:bj-747550ee-9126-11e1-a963-f04da2004b3c:login2.ls4.tacc.utexas.edu"/>
    <n v="12"/>
    <n v="12"/>
    <x v="1"/>
    <n v="113.3769629"/>
    <n v="756.88640379900005"/>
    <n v="758.091012955"/>
    <s v="redis://ILikeBigJob_wITH-REdIS@gw68.quarry.iu.teragrid.org:6379"/>
    <x v="3"/>
  </r>
  <r>
    <n v="2"/>
    <s v="bigjob:bj-39586116-9128-11e1-a963-f04da2004b3c:login2.ls4.tacc.utexas.edu"/>
    <n v="12"/>
    <n v="12"/>
    <x v="1"/>
    <n v="100.828622103"/>
    <n v="727.96860408800001"/>
    <n v="729.173197985"/>
    <s v="redis://ILikeBigJob_wITH-REdIS@gw68.quarry.iu.teragrid.org:6379"/>
    <x v="3"/>
  </r>
  <r>
    <n v="0"/>
    <s v="bigjob:bj-4a0e58e8-9138-11e1-b8c2-f04da2004b3c:login2.ls4.tacc.utexas.edu"/>
    <n v="12"/>
    <n v="12"/>
    <x v="2"/>
    <n v="252.339545012"/>
    <n v="927.508314133"/>
    <n v="928.868350029"/>
    <s v="redis://ILikeBigJob_wITH-REdIS@gw68.quarry.iu.teragrid.org:6379"/>
    <x v="3"/>
  </r>
  <r>
    <n v="1"/>
    <s v="bigjob:bj-74bdac40-913a-11e1-b8c2-f04da2004b3c:login2.ls4.tacc.utexas.edu"/>
    <n v="12"/>
    <n v="12"/>
    <x v="2"/>
    <n v="220.36070990600001"/>
    <n v="912.68654990200002"/>
    <n v="913.90338492399997"/>
    <s v="redis://ILikeBigJob_wITH-REdIS@gw68.quarry.iu.teragrid.org:6379"/>
    <x v="3"/>
  </r>
  <r>
    <n v="2"/>
    <s v="bigjob:bj-967df9aa-913c-11e1-b8c2-f04da2004b3c:login2.ls4.tacc.utexas.edu"/>
    <n v="12"/>
    <n v="12"/>
    <x v="2"/>
    <n v="55.585777044300002"/>
    <n v="727.22062802300002"/>
    <n v="728.41032099699999"/>
    <s v="redis://ILikeBigJob_wITH-REdIS@gw68.quarry.iu.teragrid.org:6379"/>
    <x v="3"/>
  </r>
  <r>
    <n v="0"/>
    <s v="bigjob:bj-649d717e-913f-11e1-b681-f04da2004b3c:login2.ls4.tacc.utexas.edu"/>
    <n v="12"/>
    <n v="12"/>
    <x v="3"/>
    <n v="1703.66234207"/>
    <n v="2510.5651390600001"/>
    <n v="2511.7870490599998"/>
    <s v="redis://ILikeBigJob_wITH-REdIS@gw68.quarry.iu.teragrid.org:6379"/>
    <x v="3"/>
  </r>
  <r>
    <n v="1"/>
    <s v="bigjob:bj-3ec875c4-9145-11e1-b681-f04da2004b3c:login2.ls4.tacc.utexas.edu"/>
    <n v="12"/>
    <n v="12"/>
    <x v="3"/>
    <n v="90.235594987900001"/>
    <n v="1207.55374312"/>
    <n v="1208.7523281599999"/>
    <s v="redis://ILikeBigJob_wITH-REdIS@gw68.quarry.iu.teragrid.org:6379"/>
    <x v="3"/>
  </r>
  <r>
    <n v="2"/>
    <s v="bigjob:bj-104d361e-9148-11e1-b681-f04da2004b3c:login2.ls4.tacc.utexas.edu"/>
    <n v="12"/>
    <n v="12"/>
    <x v="3"/>
    <n v="79.823445081700001"/>
    <n v="866.61979699100004"/>
    <n v="867.81867504100001"/>
    <s v="redis://ILikeBigJob_wITH-REdIS@gw68.quarry.iu.teragrid.org:6379"/>
    <x v="3"/>
  </r>
  <r>
    <n v="0"/>
    <s v="bigjob:bj-6b6d5e78-914a-11e1-94be-f04da2004b3c:login2.ls4.tacc.utexas.edu"/>
    <n v="24"/>
    <n v="12"/>
    <x v="4"/>
    <n v="263.91831493400002"/>
    <n v="1318.27436304"/>
    <n v="1319.4774529900001"/>
    <s v="redis://ILikeBigJob_wITH-REdIS@gw68.quarry.iu.teragrid.org:6379"/>
    <x v="3"/>
  </r>
  <r>
    <n v="1"/>
    <s v="bigjob:bj-7ef5a772-914d-11e1-94be-f04da2004b3c:login2.ls4.tacc.utexas.edu"/>
    <n v="24"/>
    <n v="12"/>
    <x v="4"/>
    <n v="141.600160837"/>
    <n v="1207.09737587"/>
    <n v="1208.20039296"/>
    <s v="redis://ILikeBigJob_wITH-REdIS@gw68.quarry.iu.teragrid.org:6379"/>
    <x v="3"/>
  </r>
  <r>
    <n v="2"/>
    <s v="bigjob:bj-503066f4-9150-11e1-94be-f04da2004b3c:login2.ls4.tacc.utexas.edu"/>
    <n v="24"/>
    <n v="12"/>
    <x v="4"/>
    <n v="2982.8733580100002"/>
    <n v="4049.5441341400001"/>
    <n v="4050.7455921199999"/>
    <s v="redis://ILikeBigJob_wITH-REdIS@gw68.quarry.iu.teragrid.org:6379"/>
    <x v="3"/>
  </r>
  <r>
    <n v="0"/>
    <s v="bigjob:bj-58acbc06-915a-11e1-88ca-f04da2004b3c:login2.ls4.tacc.utexas.edu"/>
    <n v="36"/>
    <n v="12"/>
    <x v="5"/>
    <n v="23.373319864300001"/>
    <n v="2503.21842599"/>
    <n v="2504.4764480600002"/>
    <s v="redis://ILikeBigJob_wITH-REdIS@gw68.quarry.iu.teragrid.org:6379"/>
    <x v="3"/>
  </r>
  <r>
    <n v="1"/>
    <s v="bigjob:bj-2eac1446-9160-11e1-88ca-f04da2004b3c:login2.ls4.tacc.utexas.edu"/>
    <n v="36"/>
    <n v="12"/>
    <x v="5"/>
    <n v="371.93604397799999"/>
    <n v="1988.56460881"/>
    <n v="1989.9456028899999"/>
    <s v="redis://ILikeBigJob_wITH-REdIS@gw68.quarry.iu.teragrid.org:637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">
      <pivotArea collapsedLevelsAreSubtotals="1" fieldPosition="0">
        <references count="1"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10">
      <pivotArea grandRow="1" outline="0" collapsedLevelsAreSubtotals="1" fieldPosition="0"/>
    </format>
    <format dxfId="9">
      <pivotArea collapsedLevelsAreSubtotals="1" fieldPosition="0">
        <references count="1">
          <reference field="0" count="1">
            <x v="0"/>
          </reference>
        </references>
      </pivotArea>
    </format>
    <format dxfId="8">
      <pivotArea collapsedLevelsAreSubtotals="1" fieldPosition="0">
        <references count="1">
          <reference field="0" count="1">
            <x v="2"/>
          </reference>
        </references>
      </pivotArea>
    </format>
    <format dxfId="7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6">
      <pivotArea collapsedLevelsAreSubtotals="1" fieldPosition="0">
        <references count="1">
          <reference field="0" count="1">
            <x v="3"/>
          </reference>
        </references>
      </pivotArea>
    </format>
    <format dxfId="5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4">
      <pivotArea collapsedLevelsAreSubtotals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3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Q21" firstHeaderRow="1" firstDataRow="2" firstDataCol="1"/>
  <pivotFields count="10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2">
    <field x="9"/>
    <field x="4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>
      <x v="3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Queuing Time" fld="5" subtotal="average" baseField="0" baseItem="0"/>
    <dataField name="Mittelwert - BJ Runtime" fld="6" subtotal="average" baseField="0" baseItem="0"/>
    <dataField name="STABW - Queuing Time2" fld="5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26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2:O7" firstHeaderRow="1" firstDataRow="2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imum - Queuing Time" fld="5" subtotal="max" baseField="0" baseItem="0"/>
    <dataField name="Maximum - BJ Runtime" fld="6" subtotal="max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j-singleresource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bj_results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bj-results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en_1" connectionId="8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-interop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0"/>
  <sheetViews>
    <sheetView workbookViewId="0">
      <pane ySplit="3" topLeftCell="A4" activePane="bottomLeft" state="frozen"/>
      <selection pane="bottomLeft" activeCell="L40" sqref="L40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59" t="s">
        <v>1</v>
      </c>
      <c r="B2" s="59"/>
      <c r="C2" s="60"/>
      <c r="D2" s="61" t="s">
        <v>5</v>
      </c>
      <c r="E2" s="62"/>
      <c r="F2" s="62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2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2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2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2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2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2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2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  <c r="L39">
        <f>J39/J38</f>
        <v>1.4652373200822488</v>
      </c>
    </row>
    <row r="40" spans="1:12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2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2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2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2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2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2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2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2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1" sqref="B11"/>
    </sheetView>
  </sheetViews>
  <sheetFormatPr baseColWidth="10" defaultRowHeight="15" x14ac:dyDescent="0"/>
  <cols>
    <col min="1" max="1" width="11.83203125" bestFit="1" customWidth="1"/>
    <col min="2" max="2" width="12.83203125" bestFit="1" customWidth="1"/>
    <col min="3" max="3" width="17.33203125" bestFit="1" customWidth="1"/>
    <col min="4" max="4" width="12.83203125" bestFit="1" customWidth="1"/>
    <col min="5" max="5" width="11.83203125" bestFit="1" customWidth="1"/>
    <col min="6" max="6" width="12.83203125" bestFit="1" customWidth="1"/>
  </cols>
  <sheetData>
    <row r="1" spans="1:7">
      <c r="A1" t="s">
        <v>203</v>
      </c>
    </row>
    <row r="3" spans="1:7">
      <c r="A3" s="63" t="s">
        <v>202</v>
      </c>
      <c r="B3" s="63"/>
      <c r="C3" s="63"/>
      <c r="D3" s="63"/>
      <c r="E3" s="63"/>
      <c r="F3" s="2" t="s">
        <v>152</v>
      </c>
    </row>
    <row r="4" spans="1:7">
      <c r="A4" s="2" t="s">
        <v>199</v>
      </c>
      <c r="B4" s="2" t="s">
        <v>200</v>
      </c>
      <c r="C4" s="2" t="s">
        <v>201</v>
      </c>
      <c r="D4" s="2" t="s">
        <v>126</v>
      </c>
      <c r="E4" s="2" t="s">
        <v>132</v>
      </c>
      <c r="F4" s="2" t="s">
        <v>130</v>
      </c>
    </row>
    <row r="5" spans="1:7">
      <c r="A5">
        <v>748</v>
      </c>
      <c r="B5" s="43">
        <v>4202</v>
      </c>
      <c r="C5" s="43">
        <v>2475</v>
      </c>
      <c r="D5" s="43">
        <v>2991</v>
      </c>
      <c r="E5">
        <v>463</v>
      </c>
      <c r="F5">
        <f>(60+37)*60</f>
        <v>5820</v>
      </c>
    </row>
    <row r="6" spans="1:7">
      <c r="A6">
        <v>854</v>
      </c>
      <c r="B6" s="43">
        <v>1582</v>
      </c>
      <c r="C6" s="43">
        <v>1218</v>
      </c>
      <c r="D6">
        <v>385</v>
      </c>
      <c r="E6">
        <v>269</v>
      </c>
      <c r="F6">
        <f>89*60</f>
        <v>5340</v>
      </c>
    </row>
    <row r="7" spans="1:7">
      <c r="A7">
        <v>880</v>
      </c>
      <c r="B7" s="43">
        <v>1526</v>
      </c>
      <c r="C7" s="43">
        <v>1203</v>
      </c>
      <c r="D7">
        <v>383</v>
      </c>
      <c r="E7">
        <v>273</v>
      </c>
      <c r="F7">
        <f>87*60</f>
        <v>5220</v>
      </c>
    </row>
    <row r="8" spans="1:7">
      <c r="A8">
        <v>763</v>
      </c>
      <c r="B8" s="43">
        <v>1643</v>
      </c>
      <c r="C8" s="43">
        <v>1203</v>
      </c>
      <c r="D8">
        <v>96</v>
      </c>
      <c r="E8">
        <v>782</v>
      </c>
      <c r="F8">
        <f>73*60</f>
        <v>4380</v>
      </c>
    </row>
    <row r="11" spans="1:7">
      <c r="A11" s="16">
        <f>AVERAGE(A5:A9)</f>
        <v>811.25</v>
      </c>
      <c r="B11" s="46">
        <f t="shared" ref="B11:F11" si="0">AVERAGE(B5:B9)</f>
        <v>2238.25</v>
      </c>
      <c r="C11" s="16">
        <f t="shared" si="0"/>
        <v>1524.75</v>
      </c>
      <c r="D11" s="16">
        <f t="shared" si="0"/>
        <v>963.75</v>
      </c>
      <c r="E11" s="16">
        <f t="shared" si="0"/>
        <v>446.75</v>
      </c>
      <c r="F11" s="46">
        <f t="shared" si="0"/>
        <v>5190</v>
      </c>
      <c r="G11" t="s">
        <v>131</v>
      </c>
    </row>
    <row r="12" spans="1:7">
      <c r="A12" s="16">
        <f>STDEV(A5:A9)</f>
        <v>65.530527237311318</v>
      </c>
      <c r="B12" s="16">
        <f t="shared" ref="B12:F12" si="1">STDEV(B5:B9)</f>
        <v>1310.0382627999841</v>
      </c>
      <c r="C12" s="16">
        <f t="shared" si="1"/>
        <v>633.53946207004344</v>
      </c>
      <c r="D12" s="16">
        <f t="shared" si="1"/>
        <v>1358.302218457537</v>
      </c>
      <c r="E12" s="16">
        <f t="shared" si="1"/>
        <v>241.13671779027487</v>
      </c>
      <c r="F12" s="16">
        <f t="shared" si="1"/>
        <v>598.99916527487744</v>
      </c>
      <c r="G12" t="s">
        <v>204</v>
      </c>
    </row>
  </sheetData>
  <mergeCells count="1">
    <mergeCell ref="A3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J2" workbookViewId="0">
      <selection activeCell="Q9" sqref="Q9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customWidth="1"/>
    <col min="19" max="19" width="20" customWidth="1"/>
    <col min="20" max="20" width="17.83203125" customWidth="1"/>
    <col min="21" max="21" width="20.1640625" customWidth="1"/>
  </cols>
  <sheetData>
    <row r="1" spans="1:2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2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2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2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2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2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2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187</v>
      </c>
      <c r="S7" t="s">
        <v>189</v>
      </c>
      <c r="T7" t="s">
        <v>117</v>
      </c>
      <c r="U7" t="s">
        <v>188</v>
      </c>
    </row>
    <row r="8" spans="1:22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2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45.973965422320006</v>
      </c>
      <c r="Q9" s="7">
        <v>1400.9506044073335</v>
      </c>
      <c r="R9" s="7">
        <v>1404.6545970120001</v>
      </c>
      <c r="S9" s="7">
        <v>23.609349479349355</v>
      </c>
      <c r="T9" s="7">
        <v>79.792895703280337</v>
      </c>
      <c r="U9" s="7">
        <v>79.793807647801373</v>
      </c>
    </row>
    <row r="10" spans="1:22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42.879979002867735</v>
      </c>
      <c r="Q10" s="7">
        <v>1165.7094696188062</v>
      </c>
      <c r="R10" s="7">
        <v>1482.7175486238709</v>
      </c>
      <c r="S10" s="7">
        <v>41.88688207009573</v>
      </c>
      <c r="T10" s="7">
        <v>249.95319273879383</v>
      </c>
      <c r="U10" s="7">
        <v>441.41945864232554</v>
      </c>
    </row>
    <row r="11" spans="1:22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2">
      <c r="A12">
        <v>5</v>
      </c>
      <c r="B12" t="s">
        <v>166</v>
      </c>
      <c r="C12">
        <v>64</v>
      </c>
      <c r="D12">
        <v>8</v>
      </c>
      <c r="E12">
        <v>64</v>
      </c>
      <c r="F12">
        <v>220.97108697900001</v>
      </c>
      <c r="G12">
        <v>1228.8441650899999</v>
      </c>
      <c r="H12">
        <v>3824.6060969800001</v>
      </c>
      <c r="I12" t="s">
        <v>27</v>
      </c>
      <c r="J12" t="s">
        <v>47</v>
      </c>
    </row>
    <row r="13" spans="1:22">
      <c r="A13">
        <v>6</v>
      </c>
      <c r="B13" t="s">
        <v>167</v>
      </c>
      <c r="C13">
        <v>264</v>
      </c>
      <c r="D13">
        <v>12</v>
      </c>
      <c r="E13">
        <v>64</v>
      </c>
      <c r="F13">
        <v>122.449388981</v>
      </c>
      <c r="G13">
        <v>1408.3830029999999</v>
      </c>
      <c r="H13">
        <v>1412.0865111400001</v>
      </c>
      <c r="I13" t="s">
        <v>27</v>
      </c>
      <c r="J13" t="s">
        <v>28</v>
      </c>
    </row>
    <row r="14" spans="1:22">
      <c r="A14">
        <v>6</v>
      </c>
      <c r="B14" t="s">
        <v>168</v>
      </c>
      <c r="C14">
        <v>64</v>
      </c>
      <c r="D14">
        <v>8</v>
      </c>
      <c r="E14">
        <v>64</v>
      </c>
      <c r="F14">
        <v>122.50563097</v>
      </c>
      <c r="G14">
        <v>1059.7851810499999</v>
      </c>
      <c r="H14">
        <v>1412.0865111400001</v>
      </c>
      <c r="I14" t="s">
        <v>27</v>
      </c>
      <c r="J14" t="s">
        <v>47</v>
      </c>
      <c r="P14" s="45" t="s">
        <v>153</v>
      </c>
      <c r="Q14" s="45" t="s">
        <v>152</v>
      </c>
      <c r="R14" s="2" t="s">
        <v>133</v>
      </c>
      <c r="S14" s="2" t="s">
        <v>134</v>
      </c>
      <c r="T14" s="63" t="s">
        <v>138</v>
      </c>
      <c r="U14" s="63"/>
      <c r="V14" s="63"/>
    </row>
    <row r="15" spans="1:22" ht="30">
      <c r="A15">
        <v>7</v>
      </c>
      <c r="B15" t="s">
        <v>169</v>
      </c>
      <c r="C15">
        <v>264</v>
      </c>
      <c r="D15">
        <v>12</v>
      </c>
      <c r="E15">
        <v>64</v>
      </c>
      <c r="F15">
        <v>32.246130943300003</v>
      </c>
      <c r="G15">
        <v>1323.8348290900001</v>
      </c>
      <c r="H15">
        <v>1327.5373809299999</v>
      </c>
      <c r="I15" t="s">
        <v>27</v>
      </c>
      <c r="J15" t="s">
        <v>28</v>
      </c>
      <c r="O15" s="41" t="s">
        <v>205</v>
      </c>
      <c r="P15" s="39">
        <f>Q8/60</f>
        <v>15.752848429242707</v>
      </c>
      <c r="Q15" s="39">
        <f>Q9/60-P15</f>
        <v>7.5963283108795174</v>
      </c>
      <c r="R15" s="40">
        <v>0</v>
      </c>
      <c r="S15">
        <v>0</v>
      </c>
      <c r="T15" s="40">
        <f>T9/60</f>
        <v>1.3298815950546723</v>
      </c>
      <c r="V15" s="16">
        <f>'Interop OSG-XSEDE'!F12/60</f>
        <v>9.9833194212479572</v>
      </c>
    </row>
    <row r="16" spans="1:22" ht="30">
      <c r="A16">
        <v>7</v>
      </c>
      <c r="B16" t="s">
        <v>170</v>
      </c>
      <c r="C16">
        <v>64</v>
      </c>
      <c r="D16">
        <v>8</v>
      </c>
      <c r="E16">
        <v>64</v>
      </c>
      <c r="F16">
        <v>20.4135661125</v>
      </c>
      <c r="G16">
        <v>951.78088307400003</v>
      </c>
      <c r="H16">
        <v>1327.5373809299999</v>
      </c>
      <c r="I16" t="s">
        <v>27</v>
      </c>
      <c r="J16" t="s">
        <v>47</v>
      </c>
      <c r="O16" s="41" t="s">
        <v>197</v>
      </c>
      <c r="P16" s="15">
        <f>'Interop EGI-FG'!Q8/60</f>
        <v>23.006412674797964</v>
      </c>
      <c r="Q16">
        <v>0</v>
      </c>
      <c r="R16" s="38">
        <f>'Interop EGI-FG'!P8/60</f>
        <v>72.864798220887479</v>
      </c>
      <c r="S16">
        <v>0</v>
      </c>
      <c r="T16" s="40"/>
      <c r="U16">
        <f>'Interop EGI-FG'!P9/60</f>
        <v>5.8872795343029933</v>
      </c>
    </row>
    <row r="17" spans="1:19" ht="30">
      <c r="A17">
        <v>8</v>
      </c>
      <c r="B17" t="s">
        <v>171</v>
      </c>
      <c r="C17">
        <v>264</v>
      </c>
      <c r="D17">
        <v>12</v>
      </c>
      <c r="E17">
        <v>64</v>
      </c>
      <c r="F17">
        <v>31.450355052900001</v>
      </c>
      <c r="G17">
        <v>1346.9226479500001</v>
      </c>
      <c r="H17">
        <v>1350.6255128400001</v>
      </c>
      <c r="I17" t="s">
        <v>27</v>
      </c>
      <c r="J17" t="s">
        <v>28</v>
      </c>
      <c r="O17" s="44" t="s">
        <v>206</v>
      </c>
      <c r="P17">
        <v>0</v>
      </c>
      <c r="Q17" s="16">
        <f>'Interop OSG-XSEDE'!F11/60-S17</f>
        <v>49.195833333333333</v>
      </c>
      <c r="R17">
        <v>0</v>
      </c>
      <c r="S17" s="16">
        <f>'Interop OSG-XSEDE'!B11/60</f>
        <v>37.304166666666667</v>
      </c>
    </row>
    <row r="18" spans="1:19">
      <c r="A18">
        <v>8</v>
      </c>
      <c r="B18" t="s">
        <v>172</v>
      </c>
      <c r="C18">
        <v>64</v>
      </c>
      <c r="D18">
        <v>8</v>
      </c>
      <c r="E18">
        <v>64</v>
      </c>
      <c r="F18">
        <v>25.5253288746</v>
      </c>
      <c r="G18">
        <v>875.02339291600003</v>
      </c>
      <c r="H18">
        <v>1350.6255128400001</v>
      </c>
      <c r="I18" t="s">
        <v>27</v>
      </c>
      <c r="J18" t="s">
        <v>47</v>
      </c>
    </row>
    <row r="19" spans="1:19">
      <c r="A19">
        <v>9</v>
      </c>
      <c r="B19" t="s">
        <v>173</v>
      </c>
      <c r="C19">
        <v>264</v>
      </c>
      <c r="D19">
        <v>12</v>
      </c>
      <c r="E19">
        <v>64</v>
      </c>
      <c r="F19">
        <v>32.142376899699997</v>
      </c>
      <c r="G19">
        <v>1329.398911</v>
      </c>
      <c r="H19">
        <v>1333.10122299</v>
      </c>
      <c r="I19" t="s">
        <v>27</v>
      </c>
      <c r="J19" t="s">
        <v>28</v>
      </c>
    </row>
    <row r="20" spans="1:19">
      <c r="A20">
        <v>9</v>
      </c>
      <c r="B20" t="s">
        <v>174</v>
      </c>
      <c r="C20">
        <v>64</v>
      </c>
      <c r="D20">
        <v>8</v>
      </c>
      <c r="E20">
        <v>64</v>
      </c>
      <c r="F20">
        <v>20.341579914099999</v>
      </c>
      <c r="G20">
        <v>963.28213095700005</v>
      </c>
      <c r="H20">
        <v>1333.10122299</v>
      </c>
      <c r="I20" t="s">
        <v>27</v>
      </c>
      <c r="J20" t="s">
        <v>47</v>
      </c>
    </row>
    <row r="21" spans="1:19">
      <c r="A21">
        <v>10</v>
      </c>
      <c r="B21" t="s">
        <v>175</v>
      </c>
      <c r="C21">
        <v>264</v>
      </c>
      <c r="D21">
        <v>12</v>
      </c>
      <c r="E21">
        <v>64</v>
      </c>
      <c r="F21">
        <v>32.134410858199999</v>
      </c>
      <c r="G21">
        <v>1317.6233119999999</v>
      </c>
      <c r="H21">
        <v>1321.3276550800001</v>
      </c>
      <c r="I21" t="s">
        <v>27</v>
      </c>
      <c r="J21" t="s">
        <v>28</v>
      </c>
    </row>
    <row r="22" spans="1:19">
      <c r="A22">
        <v>10</v>
      </c>
      <c r="B22" t="s">
        <v>176</v>
      </c>
      <c r="C22">
        <v>64</v>
      </c>
      <c r="D22">
        <v>8</v>
      </c>
      <c r="E22">
        <v>64</v>
      </c>
      <c r="F22">
        <v>20.338257074400001</v>
      </c>
      <c r="G22">
        <v>922.17073392899999</v>
      </c>
      <c r="H22">
        <v>1321.3276550800001</v>
      </c>
      <c r="I22" t="s">
        <v>27</v>
      </c>
      <c r="J22" t="s">
        <v>47</v>
      </c>
    </row>
    <row r="23" spans="1:19">
      <c r="A23">
        <v>11</v>
      </c>
      <c r="B23" t="s">
        <v>177</v>
      </c>
      <c r="C23">
        <v>264</v>
      </c>
      <c r="D23">
        <v>12</v>
      </c>
      <c r="E23">
        <v>64</v>
      </c>
      <c r="F23">
        <v>62.763838052700002</v>
      </c>
      <c r="G23">
        <v>1543.42536402</v>
      </c>
      <c r="H23">
        <v>1547.13568902</v>
      </c>
      <c r="I23" t="s">
        <v>27</v>
      </c>
      <c r="J23" t="s">
        <v>28</v>
      </c>
    </row>
    <row r="24" spans="1:19">
      <c r="A24">
        <v>11</v>
      </c>
      <c r="B24" t="s">
        <v>178</v>
      </c>
      <c r="C24">
        <v>64</v>
      </c>
      <c r="D24">
        <v>8</v>
      </c>
      <c r="E24">
        <v>64</v>
      </c>
      <c r="F24">
        <v>21.520488977399999</v>
      </c>
      <c r="G24">
        <v>748.04140806199996</v>
      </c>
      <c r="H24">
        <v>1547.13568902</v>
      </c>
      <c r="I24" t="s">
        <v>27</v>
      </c>
      <c r="J24" t="s">
        <v>47</v>
      </c>
    </row>
    <row r="25" spans="1:19">
      <c r="A25">
        <v>12</v>
      </c>
      <c r="B25" t="s">
        <v>179</v>
      </c>
      <c r="C25">
        <v>264</v>
      </c>
      <c r="D25">
        <v>12</v>
      </c>
      <c r="E25">
        <v>64</v>
      </c>
      <c r="F25">
        <v>37.778441190700001</v>
      </c>
      <c r="G25">
        <v>1383.16831303</v>
      </c>
      <c r="H25">
        <v>1386.8724072</v>
      </c>
      <c r="I25" t="s">
        <v>27</v>
      </c>
      <c r="J25" t="s">
        <v>28</v>
      </c>
    </row>
    <row r="26" spans="1:19">
      <c r="A26">
        <v>12</v>
      </c>
      <c r="B26" t="s">
        <v>180</v>
      </c>
      <c r="C26">
        <v>64</v>
      </c>
      <c r="D26">
        <v>8</v>
      </c>
      <c r="E26">
        <v>64</v>
      </c>
      <c r="F26">
        <v>20.1079881191</v>
      </c>
      <c r="G26">
        <v>787.46557998699996</v>
      </c>
      <c r="H26">
        <v>1386.8724072</v>
      </c>
      <c r="I26" t="s">
        <v>27</v>
      </c>
      <c r="J26" t="s">
        <v>47</v>
      </c>
    </row>
    <row r="27" spans="1:19">
      <c r="A27">
        <v>13</v>
      </c>
      <c r="B27" t="s">
        <v>181</v>
      </c>
      <c r="C27">
        <v>264</v>
      </c>
      <c r="D27">
        <v>12</v>
      </c>
      <c r="E27">
        <v>64</v>
      </c>
      <c r="F27">
        <v>26.5749640465</v>
      </c>
      <c r="G27">
        <v>1336.5342540700001</v>
      </c>
      <c r="H27">
        <v>1340.23782396</v>
      </c>
      <c r="I27" t="s">
        <v>27</v>
      </c>
      <c r="J27" t="s">
        <v>28</v>
      </c>
    </row>
    <row r="28" spans="1:19">
      <c r="A28">
        <v>13</v>
      </c>
      <c r="B28" t="s">
        <v>182</v>
      </c>
      <c r="C28">
        <v>64</v>
      </c>
      <c r="D28">
        <v>8</v>
      </c>
      <c r="E28">
        <v>64</v>
      </c>
      <c r="F28">
        <v>20.647578954699998</v>
      </c>
      <c r="G28">
        <v>864.43439006799997</v>
      </c>
      <c r="H28">
        <v>1340.23782396</v>
      </c>
      <c r="I28" t="s">
        <v>27</v>
      </c>
      <c r="J28" t="s">
        <v>47</v>
      </c>
    </row>
    <row r="29" spans="1:19">
      <c r="A29">
        <v>14</v>
      </c>
      <c r="B29" t="s">
        <v>183</v>
      </c>
      <c r="C29">
        <v>264</v>
      </c>
      <c r="D29">
        <v>12</v>
      </c>
      <c r="E29">
        <v>64</v>
      </c>
      <c r="F29">
        <v>32.454650878899997</v>
      </c>
      <c r="G29">
        <v>1354.0647489999999</v>
      </c>
      <c r="H29">
        <v>1357.76691985</v>
      </c>
      <c r="I29" t="s">
        <v>27</v>
      </c>
      <c r="J29" t="s">
        <v>28</v>
      </c>
    </row>
    <row r="30" spans="1:19">
      <c r="A30">
        <v>14</v>
      </c>
      <c r="B30" t="s">
        <v>184</v>
      </c>
      <c r="C30">
        <v>64</v>
      </c>
      <c r="D30">
        <v>8</v>
      </c>
      <c r="E30">
        <v>64</v>
      </c>
      <c r="F30">
        <v>20.653827905699998</v>
      </c>
      <c r="G30">
        <v>981.99814295800002</v>
      </c>
      <c r="H30">
        <v>1357.76691985</v>
      </c>
      <c r="I30" t="s">
        <v>27</v>
      </c>
      <c r="J30" t="s">
        <v>47</v>
      </c>
    </row>
    <row r="31" spans="1:19">
      <c r="A31">
        <v>15</v>
      </c>
      <c r="B31" t="s">
        <v>185</v>
      </c>
      <c r="C31">
        <v>264</v>
      </c>
      <c r="D31">
        <v>12</v>
      </c>
      <c r="E31">
        <v>64</v>
      </c>
      <c r="F31">
        <v>49.602899074600003</v>
      </c>
      <c r="G31">
        <v>1418.8209559899999</v>
      </c>
      <c r="H31">
        <v>1422.5258469600001</v>
      </c>
      <c r="I31" t="s">
        <v>27</v>
      </c>
      <c r="J31" t="s">
        <v>28</v>
      </c>
    </row>
    <row r="32" spans="1:19">
      <c r="A32">
        <v>15</v>
      </c>
      <c r="B32" t="s">
        <v>186</v>
      </c>
      <c r="C32">
        <v>64</v>
      </c>
      <c r="D32">
        <v>8</v>
      </c>
      <c r="E32">
        <v>64</v>
      </c>
      <c r="F32">
        <v>20.167595863300001</v>
      </c>
      <c r="G32">
        <v>975.95407390599996</v>
      </c>
      <c r="H32">
        <v>1422.5258469600001</v>
      </c>
      <c r="I32" t="s">
        <v>27</v>
      </c>
      <c r="J32" t="s">
        <v>47</v>
      </c>
    </row>
  </sheetData>
  <mergeCells count="1">
    <mergeCell ref="T14:V14"/>
  </mergeCell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X1" workbookViewId="0">
      <selection activeCell="R28" sqref="R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B1" workbookViewId="0">
      <selection activeCell="K1" sqref="K1"/>
    </sheetView>
  </sheetViews>
  <sheetFormatPr baseColWidth="10" defaultRowHeight="15" x14ac:dyDescent="0"/>
  <cols>
    <col min="1" max="1" width="4.33203125" bestFit="1" customWidth="1"/>
    <col min="2" max="2" width="64.8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6.6640625" bestFit="1" customWidth="1"/>
    <col min="14" max="14" width="22.83203125" customWidth="1"/>
    <col min="15" max="15" width="20.6640625" bestFit="1" customWidth="1"/>
    <col min="16" max="16" width="21" customWidth="1"/>
    <col min="17" max="17" width="17.83203125" customWidth="1"/>
  </cols>
  <sheetData>
    <row r="1" spans="1:17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118</v>
      </c>
      <c r="N1" s="6" t="s">
        <v>9</v>
      </c>
    </row>
    <row r="2" spans="1:17">
      <c r="A2">
        <v>0</v>
      </c>
      <c r="B2" t="s">
        <v>207</v>
      </c>
      <c r="C2">
        <v>16</v>
      </c>
      <c r="D2">
        <v>16</v>
      </c>
      <c r="E2">
        <v>1</v>
      </c>
      <c r="F2">
        <v>954.949452877</v>
      </c>
      <c r="G2">
        <v>1904.65635991</v>
      </c>
      <c r="H2">
        <v>1905.0930659799999</v>
      </c>
      <c r="I2" t="s">
        <v>208</v>
      </c>
      <c r="J2" t="s">
        <v>209</v>
      </c>
      <c r="M2" s="6" t="s">
        <v>6</v>
      </c>
      <c r="N2" t="s">
        <v>65</v>
      </c>
      <c r="O2" t="s">
        <v>76</v>
      </c>
      <c r="P2" t="s">
        <v>241</v>
      </c>
      <c r="Q2" t="s">
        <v>117</v>
      </c>
    </row>
    <row r="3" spans="1:17">
      <c r="A3">
        <v>0</v>
      </c>
      <c r="B3" t="s">
        <v>210</v>
      </c>
      <c r="C3">
        <v>16</v>
      </c>
      <c r="D3">
        <v>16</v>
      </c>
      <c r="E3">
        <v>2</v>
      </c>
      <c r="F3">
        <v>2756.7323818199998</v>
      </c>
      <c r="G3">
        <v>3690.6159229300001</v>
      </c>
      <c r="H3">
        <v>3691.0615439399999</v>
      </c>
      <c r="I3" t="s">
        <v>208</v>
      </c>
      <c r="J3" t="s">
        <v>209</v>
      </c>
      <c r="M3" s="8" t="s">
        <v>209</v>
      </c>
      <c r="N3" s="7">
        <v>4213.3201519145878</v>
      </c>
      <c r="O3" s="7">
        <v>7103.5192056943743</v>
      </c>
      <c r="P3" s="7">
        <v>7781.5717411190963</v>
      </c>
      <c r="Q3" s="7">
        <v>11737.629932731457</v>
      </c>
    </row>
    <row r="4" spans="1:17">
      <c r="A4">
        <v>1</v>
      </c>
      <c r="B4" t="s">
        <v>211</v>
      </c>
      <c r="C4">
        <v>16</v>
      </c>
      <c r="D4">
        <v>16</v>
      </c>
      <c r="E4">
        <v>2</v>
      </c>
      <c r="F4">
        <v>763.49348592800004</v>
      </c>
      <c r="G4">
        <v>1723.08778095</v>
      </c>
      <c r="H4">
        <v>1723.5316910700001</v>
      </c>
      <c r="I4" t="s">
        <v>208</v>
      </c>
      <c r="J4" t="s">
        <v>209</v>
      </c>
      <c r="M4" s="9">
        <v>1</v>
      </c>
      <c r="N4" s="7">
        <v>954.949452877</v>
      </c>
      <c r="O4" s="7">
        <v>1904.65635991</v>
      </c>
      <c r="P4" s="7" t="e">
        <v>#DIV/0!</v>
      </c>
      <c r="Q4" s="7" t="e">
        <v>#DIV/0!</v>
      </c>
    </row>
    <row r="5" spans="1:17">
      <c r="A5">
        <v>0</v>
      </c>
      <c r="B5" t="s">
        <v>212</v>
      </c>
      <c r="C5">
        <v>16</v>
      </c>
      <c r="D5">
        <v>16</v>
      </c>
      <c r="E5">
        <v>4</v>
      </c>
      <c r="F5">
        <v>926.05387902300004</v>
      </c>
      <c r="G5">
        <v>1960.3043100800001</v>
      </c>
      <c r="H5">
        <v>1960.7434251300001</v>
      </c>
      <c r="I5" t="s">
        <v>208</v>
      </c>
      <c r="J5" t="s">
        <v>209</v>
      </c>
      <c r="M5" s="9">
        <v>2</v>
      </c>
      <c r="N5" s="7">
        <v>1760.112933874</v>
      </c>
      <c r="O5" s="7">
        <v>2706.85185194</v>
      </c>
      <c r="P5" s="7">
        <v>1409.4327398100197</v>
      </c>
      <c r="Q5" s="7">
        <v>1391.2524913694263</v>
      </c>
    </row>
    <row r="6" spans="1:17">
      <c r="A6">
        <v>1</v>
      </c>
      <c r="B6" t="s">
        <v>213</v>
      </c>
      <c r="C6">
        <v>16</v>
      </c>
      <c r="D6">
        <v>16</v>
      </c>
      <c r="E6">
        <v>4</v>
      </c>
      <c r="F6">
        <v>3333.1491689700001</v>
      </c>
      <c r="G6">
        <v>4343.1737480199999</v>
      </c>
      <c r="H6">
        <v>4343.7153339400002</v>
      </c>
      <c r="I6" t="s">
        <v>208</v>
      </c>
      <c r="J6" t="s">
        <v>209</v>
      </c>
      <c r="M6" s="9">
        <v>4</v>
      </c>
      <c r="N6" s="7">
        <v>2129.6015239965</v>
      </c>
      <c r="O6" s="7">
        <v>3151.7390290499998</v>
      </c>
      <c r="P6" s="7">
        <v>1702.0734024837227</v>
      </c>
      <c r="Q6" s="7">
        <v>1684.9431382495509</v>
      </c>
    </row>
    <row r="7" spans="1:17">
      <c r="A7">
        <v>0</v>
      </c>
      <c r="B7" t="s">
        <v>214</v>
      </c>
      <c r="C7">
        <v>16</v>
      </c>
      <c r="D7">
        <v>16</v>
      </c>
      <c r="E7">
        <v>8</v>
      </c>
      <c r="F7">
        <v>37.059126853899997</v>
      </c>
      <c r="G7">
        <v>1116.8879890400001</v>
      </c>
      <c r="H7">
        <v>1117.33498502</v>
      </c>
      <c r="I7" t="s">
        <v>208</v>
      </c>
      <c r="J7" t="s">
        <v>209</v>
      </c>
      <c r="M7" s="9">
        <v>8</v>
      </c>
      <c r="N7" s="7">
        <v>861.19201596646656</v>
      </c>
      <c r="O7" s="7">
        <v>1970.2888340133334</v>
      </c>
      <c r="P7" s="7">
        <v>1409.7868230588144</v>
      </c>
      <c r="Q7" s="7">
        <v>1407.2262046804303</v>
      </c>
    </row>
    <row r="8" spans="1:17">
      <c r="A8">
        <v>1</v>
      </c>
      <c r="B8" t="s">
        <v>215</v>
      </c>
      <c r="C8">
        <v>16</v>
      </c>
      <c r="D8">
        <v>16</v>
      </c>
      <c r="E8">
        <v>8</v>
      </c>
      <c r="F8">
        <v>57.486021995500003</v>
      </c>
      <c r="G8">
        <v>1199.46437597</v>
      </c>
      <c r="H8">
        <v>1200.04477</v>
      </c>
      <c r="I8" t="s">
        <v>208</v>
      </c>
      <c r="J8" t="s">
        <v>209</v>
      </c>
      <c r="M8" s="9">
        <v>16</v>
      </c>
      <c r="N8" s="7">
        <v>1243.1116822553333</v>
      </c>
      <c r="O8" s="7">
        <v>2713.2780016266665</v>
      </c>
      <c r="P8" s="7">
        <v>905.46192606435238</v>
      </c>
      <c r="Q8" s="7">
        <v>760.91632799463173</v>
      </c>
    </row>
    <row r="9" spans="1:17">
      <c r="A9">
        <v>2</v>
      </c>
      <c r="B9" t="s">
        <v>216</v>
      </c>
      <c r="C9">
        <v>16</v>
      </c>
      <c r="D9">
        <v>16</v>
      </c>
      <c r="E9">
        <v>8</v>
      </c>
      <c r="F9">
        <v>2489.0308990499998</v>
      </c>
      <c r="G9">
        <v>3594.5141370299998</v>
      </c>
      <c r="H9">
        <v>3595.0533909800001</v>
      </c>
      <c r="I9" t="s">
        <v>208</v>
      </c>
      <c r="J9" t="s">
        <v>209</v>
      </c>
      <c r="M9" s="9">
        <v>32</v>
      </c>
      <c r="N9" s="7">
        <v>1479.5764307166664</v>
      </c>
      <c r="O9" s="7">
        <v>3966.9547060333334</v>
      </c>
      <c r="P9" s="7">
        <v>655.47536490629079</v>
      </c>
      <c r="Q9" s="7">
        <v>568.90701584762792</v>
      </c>
    </row>
    <row r="10" spans="1:17">
      <c r="A10">
        <v>0</v>
      </c>
      <c r="B10" t="s">
        <v>217</v>
      </c>
      <c r="C10">
        <v>16</v>
      </c>
      <c r="D10">
        <v>16</v>
      </c>
      <c r="E10">
        <v>16</v>
      </c>
      <c r="F10">
        <v>215.984438896</v>
      </c>
      <c r="G10">
        <v>1851.46343207</v>
      </c>
      <c r="H10">
        <v>1851.9019539400001</v>
      </c>
      <c r="I10" t="s">
        <v>208</v>
      </c>
      <c r="J10" t="s">
        <v>209</v>
      </c>
      <c r="M10" s="9">
        <v>128</v>
      </c>
      <c r="N10" s="7">
        <v>23963.5518376</v>
      </c>
      <c r="O10" s="7">
        <v>37041.452272099996</v>
      </c>
      <c r="P10" s="7">
        <v>1690.5742869471997</v>
      </c>
      <c r="Q10" s="7">
        <v>411.80864029044022</v>
      </c>
    </row>
    <row r="11" spans="1:17">
      <c r="A11">
        <v>1</v>
      </c>
      <c r="B11" t="s">
        <v>218</v>
      </c>
      <c r="C11">
        <v>16</v>
      </c>
      <c r="D11">
        <v>16</v>
      </c>
      <c r="E11">
        <v>16</v>
      </c>
      <c r="F11">
        <v>1587.50521493</v>
      </c>
      <c r="G11">
        <v>2996.0286328799998</v>
      </c>
      <c r="H11">
        <v>2996.4767038800001</v>
      </c>
      <c r="I11" t="s">
        <v>208</v>
      </c>
      <c r="J11" t="s">
        <v>209</v>
      </c>
      <c r="M11" s="8" t="s">
        <v>225</v>
      </c>
      <c r="N11" s="7">
        <v>7512.7633737037795</v>
      </c>
      <c r="O11" s="7">
        <v>27702.241021633334</v>
      </c>
      <c r="P11" s="7">
        <v>13003.486282235632</v>
      </c>
      <c r="Q11" s="7">
        <v>17666.539438637141</v>
      </c>
    </row>
    <row r="12" spans="1:17">
      <c r="A12">
        <v>2</v>
      </c>
      <c r="B12" t="s">
        <v>219</v>
      </c>
      <c r="C12">
        <v>16</v>
      </c>
      <c r="D12">
        <v>16</v>
      </c>
      <c r="E12">
        <v>16</v>
      </c>
      <c r="F12">
        <v>1925.84539294</v>
      </c>
      <c r="G12">
        <v>3292.3419399300001</v>
      </c>
      <c r="H12">
        <v>3292.7900688599998</v>
      </c>
      <c r="I12" t="s">
        <v>208</v>
      </c>
      <c r="J12" t="s">
        <v>209</v>
      </c>
      <c r="M12" s="9">
        <v>128</v>
      </c>
      <c r="N12" s="7">
        <v>7512.7633737037795</v>
      </c>
      <c r="O12" s="7">
        <v>27702.241021633334</v>
      </c>
      <c r="P12" s="7">
        <v>13003.486282235632</v>
      </c>
      <c r="Q12" s="7">
        <v>17666.539438637141</v>
      </c>
    </row>
    <row r="13" spans="1:17">
      <c r="A13">
        <v>0</v>
      </c>
      <c r="B13" t="s">
        <v>220</v>
      </c>
      <c r="C13">
        <v>32</v>
      </c>
      <c r="D13">
        <v>16</v>
      </c>
      <c r="E13">
        <v>32</v>
      </c>
      <c r="F13">
        <v>1001.75782609</v>
      </c>
      <c r="G13">
        <v>4281.8598151200003</v>
      </c>
      <c r="H13">
        <v>4282.3115339300002</v>
      </c>
      <c r="I13" t="s">
        <v>208</v>
      </c>
      <c r="J13" t="s">
        <v>209</v>
      </c>
      <c r="M13" s="8" t="s">
        <v>227</v>
      </c>
      <c r="N13" s="7">
        <v>478.6120453390858</v>
      </c>
      <c r="O13" s="7">
        <v>1474.1221505062144</v>
      </c>
      <c r="P13" s="7">
        <v>835.04325782913259</v>
      </c>
      <c r="Q13" s="7">
        <v>964.81053255030292</v>
      </c>
    </row>
    <row r="14" spans="1:17">
      <c r="A14">
        <v>1</v>
      </c>
      <c r="B14" t="s">
        <v>221</v>
      </c>
      <c r="C14">
        <v>32</v>
      </c>
      <c r="D14">
        <v>16</v>
      </c>
      <c r="E14">
        <v>32</v>
      </c>
      <c r="F14">
        <v>1210.1403880099999</v>
      </c>
      <c r="G14">
        <v>3310.2213969200002</v>
      </c>
      <c r="H14">
        <v>3310.6605689500002</v>
      </c>
      <c r="I14" t="s">
        <v>208</v>
      </c>
      <c r="J14" t="s">
        <v>209</v>
      </c>
      <c r="M14" s="9">
        <v>2</v>
      </c>
      <c r="N14" s="7">
        <v>171.62000767400002</v>
      </c>
      <c r="O14" s="7">
        <v>806.28567600266672</v>
      </c>
      <c r="P14" s="7">
        <v>111.92309133969361</v>
      </c>
      <c r="Q14" s="7">
        <v>111.54666378357351</v>
      </c>
    </row>
    <row r="15" spans="1:17">
      <c r="A15">
        <v>2</v>
      </c>
      <c r="B15" t="s">
        <v>222</v>
      </c>
      <c r="C15">
        <v>32</v>
      </c>
      <c r="D15">
        <v>16</v>
      </c>
      <c r="E15">
        <v>32</v>
      </c>
      <c r="F15">
        <v>2226.8310780500001</v>
      </c>
      <c r="G15">
        <v>4308.7829060599997</v>
      </c>
      <c r="H15">
        <v>4309.21431708</v>
      </c>
      <c r="I15" t="s">
        <v>208</v>
      </c>
      <c r="J15" t="s">
        <v>209</v>
      </c>
      <c r="M15" s="9">
        <v>4</v>
      </c>
      <c r="N15" s="7">
        <v>176.09534398743335</v>
      </c>
      <c r="O15" s="7">
        <v>855.80516401933346</v>
      </c>
      <c r="P15" s="7">
        <v>105.58209255030104</v>
      </c>
      <c r="Q15" s="7">
        <v>111.60380077207761</v>
      </c>
    </row>
    <row r="16" spans="1:17">
      <c r="A16">
        <v>0</v>
      </c>
      <c r="B16" t="s">
        <v>223</v>
      </c>
      <c r="C16">
        <v>128</v>
      </c>
      <c r="D16">
        <v>16</v>
      </c>
      <c r="E16">
        <v>128</v>
      </c>
      <c r="F16">
        <v>22768.135295200002</v>
      </c>
      <c r="G16">
        <v>37332.644954199997</v>
      </c>
      <c r="H16">
        <v>37333.205501999997</v>
      </c>
      <c r="I16" t="s">
        <v>208</v>
      </c>
      <c r="J16" t="s">
        <v>209</v>
      </c>
      <c r="M16" s="9">
        <v>8</v>
      </c>
      <c r="N16" s="7">
        <v>624.57379404653329</v>
      </c>
      <c r="O16" s="7">
        <v>1528.2462263903335</v>
      </c>
      <c r="P16" s="7">
        <v>934.53259658128707</v>
      </c>
      <c r="Q16" s="7">
        <v>867.62424098636143</v>
      </c>
    </row>
    <row r="17" spans="1:17">
      <c r="A17" s="13">
        <v>0</v>
      </c>
      <c r="B17" s="13" t="s">
        <v>270</v>
      </c>
      <c r="C17" s="13">
        <v>128</v>
      </c>
      <c r="D17" s="13">
        <v>16</v>
      </c>
      <c r="E17" s="13">
        <v>128</v>
      </c>
      <c r="F17" s="13">
        <v>25158.968379999998</v>
      </c>
      <c r="G17" s="13">
        <v>36750.259590000001</v>
      </c>
      <c r="H17" s="13">
        <v>36750.694069999998</v>
      </c>
      <c r="I17" s="13" t="s">
        <v>208</v>
      </c>
      <c r="J17" s="13" t="s">
        <v>209</v>
      </c>
      <c r="M17" s="9">
        <v>16</v>
      </c>
      <c r="N17" s="7">
        <v>1129.4639445936666</v>
      </c>
      <c r="O17" s="7">
        <v>2191.6386243500001</v>
      </c>
      <c r="P17" s="7">
        <v>1606.2643845303401</v>
      </c>
      <c r="Q17" s="7">
        <v>1609.9533356902239</v>
      </c>
    </row>
    <row r="18" spans="1:17">
      <c r="A18">
        <v>0</v>
      </c>
      <c r="B18" t="s">
        <v>271</v>
      </c>
      <c r="C18">
        <v>128</v>
      </c>
      <c r="D18">
        <v>32</v>
      </c>
      <c r="E18">
        <v>128</v>
      </c>
      <c r="F18">
        <v>2217.9745159099998</v>
      </c>
      <c r="G18">
        <v>13175.735358</v>
      </c>
      <c r="H18">
        <v>13178.010752</v>
      </c>
      <c r="I18" t="s">
        <v>208</v>
      </c>
      <c r="J18" t="s">
        <v>272</v>
      </c>
      <c r="M18" s="9">
        <v>32</v>
      </c>
      <c r="N18" s="7">
        <v>197.65468192115</v>
      </c>
      <c r="O18" s="7">
        <v>2245.8915173999999</v>
      </c>
      <c r="P18" s="7">
        <v>246.47106588965303</v>
      </c>
      <c r="Q18" s="7">
        <v>363.91520409152037</v>
      </c>
    </row>
    <row r="19" spans="1:17">
      <c r="A19">
        <v>0</v>
      </c>
      <c r="B19" t="s">
        <v>224</v>
      </c>
      <c r="C19">
        <v>128</v>
      </c>
      <c r="D19">
        <v>8</v>
      </c>
      <c r="E19">
        <v>128</v>
      </c>
      <c r="F19">
        <v>22527.895972999999</v>
      </c>
      <c r="G19">
        <v>47417.862745999999</v>
      </c>
      <c r="H19">
        <v>47419.311981899999</v>
      </c>
      <c r="I19" t="s">
        <v>208</v>
      </c>
      <c r="J19" t="s">
        <v>225</v>
      </c>
      <c r="M19" s="8" t="s">
        <v>272</v>
      </c>
      <c r="N19" s="7">
        <v>2217.9745159099998</v>
      </c>
      <c r="O19" s="7">
        <v>13175.735358</v>
      </c>
      <c r="P19" s="7" t="e">
        <v>#DIV/0!</v>
      </c>
      <c r="Q19" s="7" t="e">
        <v>#DIV/0!</v>
      </c>
    </row>
    <row r="20" spans="1:17">
      <c r="A20">
        <v>1</v>
      </c>
      <c r="B20" t="s">
        <v>267</v>
      </c>
      <c r="C20">
        <v>128</v>
      </c>
      <c r="D20">
        <v>8</v>
      </c>
      <c r="E20">
        <v>128</v>
      </c>
      <c r="F20">
        <v>5.7084000110600002</v>
      </c>
      <c r="G20">
        <v>22380.652238800001</v>
      </c>
      <c r="H20">
        <v>22382.094851999998</v>
      </c>
      <c r="I20" t="s">
        <v>208</v>
      </c>
      <c r="J20" t="s">
        <v>225</v>
      </c>
      <c r="M20" s="9">
        <v>128</v>
      </c>
      <c r="N20" s="7">
        <v>2217.9745159099998</v>
      </c>
      <c r="O20" s="7">
        <v>13175.735358</v>
      </c>
      <c r="P20" s="7" t="e">
        <v>#DIV/0!</v>
      </c>
      <c r="Q20" s="7" t="e">
        <v>#DIV/0!</v>
      </c>
    </row>
    <row r="21" spans="1:17">
      <c r="A21">
        <v>2</v>
      </c>
      <c r="B21" t="s">
        <v>268</v>
      </c>
      <c r="C21">
        <v>128</v>
      </c>
      <c r="D21">
        <v>8</v>
      </c>
      <c r="E21">
        <v>128</v>
      </c>
      <c r="F21">
        <v>4.6857481002799997</v>
      </c>
      <c r="G21">
        <v>13308.208080099999</v>
      </c>
      <c r="H21">
        <v>13309.640333200001</v>
      </c>
      <c r="I21" t="s">
        <v>208</v>
      </c>
      <c r="J21" t="s">
        <v>225</v>
      </c>
      <c r="M21" s="8" t="s">
        <v>8</v>
      </c>
      <c r="N21" s="7">
        <v>2907.9398736000571</v>
      </c>
      <c r="O21" s="7">
        <v>6781.6610535616774</v>
      </c>
      <c r="P21" s="7">
        <v>6581.6905391689634</v>
      </c>
      <c r="Q21" s="7">
        <v>11616.116007390918</v>
      </c>
    </row>
    <row r="22" spans="1:17">
      <c r="A22">
        <v>0</v>
      </c>
      <c r="B22" t="s">
        <v>226</v>
      </c>
      <c r="C22">
        <v>12</v>
      </c>
      <c r="D22">
        <v>12</v>
      </c>
      <c r="E22">
        <v>2</v>
      </c>
      <c r="F22">
        <v>300.654438019</v>
      </c>
      <c r="G22">
        <v>934.00202012099999</v>
      </c>
      <c r="H22">
        <v>935.09974002800004</v>
      </c>
      <c r="I22" t="s">
        <v>208</v>
      </c>
      <c r="J22" t="s">
        <v>227</v>
      </c>
    </row>
    <row r="23" spans="1:17">
      <c r="A23">
        <v>1</v>
      </c>
      <c r="B23" t="s">
        <v>228</v>
      </c>
      <c r="C23">
        <v>12</v>
      </c>
      <c r="D23">
        <v>12</v>
      </c>
      <c r="E23">
        <v>2</v>
      </c>
      <c r="F23">
        <v>113.3769629</v>
      </c>
      <c r="G23">
        <v>756.88640379900005</v>
      </c>
      <c r="H23">
        <v>758.091012955</v>
      </c>
      <c r="I23" t="s">
        <v>208</v>
      </c>
      <c r="J23" t="s">
        <v>227</v>
      </c>
    </row>
    <row r="24" spans="1:17">
      <c r="A24">
        <v>2</v>
      </c>
      <c r="B24" t="s">
        <v>229</v>
      </c>
      <c r="C24">
        <v>12</v>
      </c>
      <c r="D24">
        <v>12</v>
      </c>
      <c r="E24">
        <v>2</v>
      </c>
      <c r="F24">
        <v>100.828622103</v>
      </c>
      <c r="G24">
        <v>727.96860408800001</v>
      </c>
      <c r="H24">
        <v>729.173197985</v>
      </c>
      <c r="I24" t="s">
        <v>208</v>
      </c>
      <c r="J24" t="s">
        <v>227</v>
      </c>
    </row>
    <row r="25" spans="1:17">
      <c r="A25">
        <v>0</v>
      </c>
      <c r="B25" t="s">
        <v>230</v>
      </c>
      <c r="C25">
        <v>12</v>
      </c>
      <c r="D25">
        <v>12</v>
      </c>
      <c r="E25">
        <v>4</v>
      </c>
      <c r="F25">
        <v>252.339545012</v>
      </c>
      <c r="G25">
        <v>927.508314133</v>
      </c>
      <c r="H25">
        <v>928.868350029</v>
      </c>
      <c r="I25" t="s">
        <v>208</v>
      </c>
      <c r="J25" t="s">
        <v>227</v>
      </c>
    </row>
    <row r="26" spans="1:17">
      <c r="A26">
        <v>1</v>
      </c>
      <c r="B26" t="s">
        <v>231</v>
      </c>
      <c r="C26">
        <v>12</v>
      </c>
      <c r="D26">
        <v>12</v>
      </c>
      <c r="E26">
        <v>4</v>
      </c>
      <c r="F26">
        <v>220.36070990600001</v>
      </c>
      <c r="G26">
        <v>912.68654990200002</v>
      </c>
      <c r="H26">
        <v>913.90338492399997</v>
      </c>
      <c r="I26" t="s">
        <v>208</v>
      </c>
      <c r="J26" t="s">
        <v>227</v>
      </c>
    </row>
    <row r="27" spans="1:17">
      <c r="A27">
        <v>2</v>
      </c>
      <c r="B27" t="s">
        <v>232</v>
      </c>
      <c r="C27">
        <v>12</v>
      </c>
      <c r="D27">
        <v>12</v>
      </c>
      <c r="E27">
        <v>4</v>
      </c>
      <c r="F27">
        <v>55.585777044300002</v>
      </c>
      <c r="G27">
        <v>727.22062802300002</v>
      </c>
      <c r="H27">
        <v>728.41032099699999</v>
      </c>
      <c r="I27" t="s">
        <v>208</v>
      </c>
      <c r="J27" t="s">
        <v>227</v>
      </c>
    </row>
    <row r="28" spans="1:17">
      <c r="A28">
        <v>0</v>
      </c>
      <c r="B28" t="s">
        <v>233</v>
      </c>
      <c r="C28">
        <v>12</v>
      </c>
      <c r="D28">
        <v>12</v>
      </c>
      <c r="E28">
        <v>8</v>
      </c>
      <c r="F28">
        <v>1703.66234207</v>
      </c>
      <c r="G28">
        <v>2510.5651390600001</v>
      </c>
      <c r="H28">
        <v>2511.7870490599998</v>
      </c>
      <c r="I28" t="s">
        <v>208</v>
      </c>
      <c r="J28" t="s">
        <v>227</v>
      </c>
    </row>
    <row r="29" spans="1:17">
      <c r="A29">
        <v>1</v>
      </c>
      <c r="B29" t="s">
        <v>234</v>
      </c>
      <c r="C29">
        <v>12</v>
      </c>
      <c r="D29">
        <v>12</v>
      </c>
      <c r="E29">
        <v>8</v>
      </c>
      <c r="F29">
        <v>90.235594987900001</v>
      </c>
      <c r="G29">
        <v>1207.55374312</v>
      </c>
      <c r="H29">
        <v>1208.7523281599999</v>
      </c>
      <c r="I29" t="s">
        <v>208</v>
      </c>
      <c r="J29" t="s">
        <v>227</v>
      </c>
    </row>
    <row r="30" spans="1:17">
      <c r="A30">
        <v>2</v>
      </c>
      <c r="B30" t="s">
        <v>235</v>
      </c>
      <c r="C30">
        <v>12</v>
      </c>
      <c r="D30">
        <v>12</v>
      </c>
      <c r="E30">
        <v>8</v>
      </c>
      <c r="F30">
        <v>79.823445081700001</v>
      </c>
      <c r="G30">
        <v>866.61979699100004</v>
      </c>
      <c r="H30">
        <v>867.81867504100001</v>
      </c>
      <c r="I30" t="s">
        <v>208</v>
      </c>
      <c r="J30" t="s">
        <v>227</v>
      </c>
    </row>
    <row r="31" spans="1:17">
      <c r="A31">
        <v>0</v>
      </c>
      <c r="B31" t="s">
        <v>236</v>
      </c>
      <c r="C31">
        <v>24</v>
      </c>
      <c r="D31">
        <v>12</v>
      </c>
      <c r="E31">
        <v>16</v>
      </c>
      <c r="F31">
        <v>263.91831493400002</v>
      </c>
      <c r="G31">
        <v>1318.27436304</v>
      </c>
      <c r="H31">
        <v>1319.4774529900001</v>
      </c>
      <c r="I31" t="s">
        <v>208</v>
      </c>
      <c r="J31" t="s">
        <v>227</v>
      </c>
    </row>
    <row r="32" spans="1:17">
      <c r="A32">
        <v>1</v>
      </c>
      <c r="B32" t="s">
        <v>237</v>
      </c>
      <c r="C32">
        <v>24</v>
      </c>
      <c r="D32">
        <v>12</v>
      </c>
      <c r="E32">
        <v>16</v>
      </c>
      <c r="F32">
        <v>141.600160837</v>
      </c>
      <c r="G32">
        <v>1207.09737587</v>
      </c>
      <c r="H32">
        <v>1208.20039296</v>
      </c>
      <c r="I32" t="s">
        <v>208</v>
      </c>
      <c r="J32" t="s">
        <v>227</v>
      </c>
    </row>
    <row r="33" spans="1:10">
      <c r="A33">
        <v>2</v>
      </c>
      <c r="B33" t="s">
        <v>238</v>
      </c>
      <c r="C33">
        <v>24</v>
      </c>
      <c r="D33">
        <v>12</v>
      </c>
      <c r="E33">
        <v>16</v>
      </c>
      <c r="F33">
        <v>2982.8733580100002</v>
      </c>
      <c r="G33">
        <v>4049.5441341400001</v>
      </c>
      <c r="H33">
        <v>4050.7455921199999</v>
      </c>
      <c r="I33" t="s">
        <v>208</v>
      </c>
      <c r="J33" t="s">
        <v>227</v>
      </c>
    </row>
    <row r="34" spans="1:10">
      <c r="A34">
        <v>0</v>
      </c>
      <c r="B34" t="s">
        <v>239</v>
      </c>
      <c r="C34">
        <v>36</v>
      </c>
      <c r="D34">
        <v>12</v>
      </c>
      <c r="E34">
        <v>32</v>
      </c>
      <c r="F34">
        <v>23.373319864300001</v>
      </c>
      <c r="G34">
        <v>2503.21842599</v>
      </c>
      <c r="H34">
        <v>2504.4764480600002</v>
      </c>
      <c r="I34" t="s">
        <v>208</v>
      </c>
      <c r="J34" t="s">
        <v>227</v>
      </c>
    </row>
    <row r="35" spans="1:10">
      <c r="A35">
        <v>1</v>
      </c>
      <c r="B35" t="s">
        <v>240</v>
      </c>
      <c r="C35">
        <v>36</v>
      </c>
      <c r="D35">
        <v>12</v>
      </c>
      <c r="E35">
        <v>32</v>
      </c>
      <c r="F35">
        <v>371.93604397799999</v>
      </c>
      <c r="G35">
        <v>1988.56460881</v>
      </c>
      <c r="H35">
        <v>1989.9456028899999</v>
      </c>
      <c r="I35" t="s">
        <v>208</v>
      </c>
      <c r="J35" t="s">
        <v>227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16" sqref="O16"/>
    </sheetView>
  </sheetViews>
  <sheetFormatPr baseColWidth="10" defaultRowHeight="15" x14ac:dyDescent="0"/>
  <cols>
    <col min="1" max="1" width="4.33203125" bestFit="1" customWidth="1"/>
    <col min="2" max="2" width="60.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5.1640625" bestFit="1" customWidth="1"/>
    <col min="13" max="13" width="21" bestFit="1" customWidth="1"/>
    <col min="14" max="14" width="22.33203125" bestFit="1" customWidth="1"/>
    <col min="15" max="15" width="20.1640625" bestFit="1" customWidth="1"/>
    <col min="16" max="16" width="18" bestFit="1" customWidth="1"/>
  </cols>
  <sheetData>
    <row r="1" spans="1:15" s="2" customFormat="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5">
      <c r="A2">
        <v>0</v>
      </c>
      <c r="B2" t="s">
        <v>249</v>
      </c>
      <c r="C2">
        <v>32</v>
      </c>
      <c r="D2">
        <v>8</v>
      </c>
      <c r="E2">
        <v>32</v>
      </c>
      <c r="F2">
        <v>30.872246026999999</v>
      </c>
      <c r="G2">
        <v>9624.9724540700008</v>
      </c>
      <c r="H2">
        <v>10142.329308</v>
      </c>
      <c r="I2" t="s">
        <v>208</v>
      </c>
      <c r="J2" t="s">
        <v>250</v>
      </c>
      <c r="N2" s="6" t="s">
        <v>9</v>
      </c>
    </row>
    <row r="3" spans="1:15">
      <c r="A3">
        <v>0</v>
      </c>
      <c r="B3" t="s">
        <v>251</v>
      </c>
      <c r="C3">
        <v>32</v>
      </c>
      <c r="D3">
        <v>8</v>
      </c>
      <c r="E3">
        <v>32</v>
      </c>
      <c r="F3">
        <v>35.5793919563</v>
      </c>
      <c r="G3">
        <v>9724.9150030599994</v>
      </c>
      <c r="H3">
        <v>10142.329308</v>
      </c>
      <c r="I3" t="s">
        <v>208</v>
      </c>
      <c r="J3" t="s">
        <v>250</v>
      </c>
      <c r="M3" s="6" t="s">
        <v>6</v>
      </c>
      <c r="N3" t="s">
        <v>262</v>
      </c>
      <c r="O3" t="s">
        <v>263</v>
      </c>
    </row>
    <row r="4" spans="1:15">
      <c r="A4">
        <v>0</v>
      </c>
      <c r="B4" t="s">
        <v>252</v>
      </c>
      <c r="C4">
        <v>32</v>
      </c>
      <c r="D4">
        <v>8</v>
      </c>
      <c r="E4">
        <v>32</v>
      </c>
      <c r="F4">
        <v>37.014262914699998</v>
      </c>
      <c r="G4">
        <v>10108.4680591</v>
      </c>
      <c r="H4">
        <v>10142.329308</v>
      </c>
      <c r="I4" t="s">
        <v>208</v>
      </c>
      <c r="J4" t="s">
        <v>225</v>
      </c>
      <c r="M4" s="8">
        <v>0</v>
      </c>
      <c r="N4" s="15">
        <v>38.351100921600001</v>
      </c>
      <c r="O4" s="15">
        <v>10140.9886279</v>
      </c>
    </row>
    <row r="5" spans="1:15">
      <c r="A5">
        <v>0</v>
      </c>
      <c r="B5" t="s">
        <v>253</v>
      </c>
      <c r="C5">
        <v>32</v>
      </c>
      <c r="D5">
        <v>8</v>
      </c>
      <c r="E5">
        <v>32</v>
      </c>
      <c r="F5">
        <v>38.351100921600001</v>
      </c>
      <c r="G5">
        <v>10140.9886279</v>
      </c>
      <c r="H5">
        <v>10142.329308</v>
      </c>
      <c r="I5" t="s">
        <v>208</v>
      </c>
      <c r="J5" t="s">
        <v>225</v>
      </c>
      <c r="M5" s="8">
        <v>1</v>
      </c>
      <c r="N5" s="15">
        <v>832.90166497200005</v>
      </c>
      <c r="O5" s="15">
        <v>8312.4067189699999</v>
      </c>
    </row>
    <row r="6" spans="1:15">
      <c r="A6">
        <v>1</v>
      </c>
      <c r="B6" t="s">
        <v>254</v>
      </c>
      <c r="C6">
        <v>32</v>
      </c>
      <c r="D6">
        <v>8</v>
      </c>
      <c r="E6">
        <v>32</v>
      </c>
      <c r="F6">
        <v>30.8952770233</v>
      </c>
      <c r="G6">
        <v>7480.1843180699998</v>
      </c>
      <c r="H6">
        <v>8313.7364161000005</v>
      </c>
      <c r="I6" t="s">
        <v>208</v>
      </c>
      <c r="J6" t="s">
        <v>250</v>
      </c>
      <c r="M6" s="8">
        <v>2</v>
      </c>
      <c r="N6" s="15">
        <v>119.38696813599999</v>
      </c>
      <c r="O6" s="15">
        <v>7747.8027331800004</v>
      </c>
    </row>
    <row r="7" spans="1:15">
      <c r="A7">
        <v>1</v>
      </c>
      <c r="B7" t="s">
        <v>255</v>
      </c>
      <c r="C7">
        <v>32</v>
      </c>
      <c r="D7">
        <v>8</v>
      </c>
      <c r="E7">
        <v>32</v>
      </c>
      <c r="F7">
        <v>35.605715990100002</v>
      </c>
      <c r="G7">
        <v>7641.5092239400001</v>
      </c>
      <c r="H7">
        <v>8313.7364161000005</v>
      </c>
      <c r="I7" t="s">
        <v>208</v>
      </c>
      <c r="J7" t="s">
        <v>250</v>
      </c>
      <c r="M7" s="8" t="s">
        <v>8</v>
      </c>
      <c r="N7" s="15">
        <v>832.90166497200005</v>
      </c>
      <c r="O7" s="15">
        <v>10140.9886279</v>
      </c>
    </row>
    <row r="8" spans="1:15">
      <c r="A8">
        <v>1</v>
      </c>
      <c r="B8" t="s">
        <v>256</v>
      </c>
      <c r="C8">
        <v>32</v>
      </c>
      <c r="D8">
        <v>8</v>
      </c>
      <c r="E8">
        <v>32</v>
      </c>
      <c r="F8">
        <v>832.90166497200005</v>
      </c>
      <c r="G8">
        <v>8310.0284941200007</v>
      </c>
      <c r="H8">
        <v>8313.7364161000005</v>
      </c>
      <c r="I8" t="s">
        <v>208</v>
      </c>
      <c r="J8" t="s">
        <v>225</v>
      </c>
      <c r="M8" s="2" t="s">
        <v>264</v>
      </c>
      <c r="N8" s="54">
        <f>AVERAGE(N4:N6)</f>
        <v>330.21324467653335</v>
      </c>
      <c r="O8" s="54">
        <f>AVERAGE(O4:O6)</f>
        <v>8733.732693349999</v>
      </c>
    </row>
    <row r="9" spans="1:15">
      <c r="A9">
        <v>1</v>
      </c>
      <c r="B9" t="s">
        <v>257</v>
      </c>
      <c r="C9">
        <v>32</v>
      </c>
      <c r="D9">
        <v>8</v>
      </c>
      <c r="E9">
        <v>32</v>
      </c>
      <c r="F9">
        <v>800.63245511100001</v>
      </c>
      <c r="G9">
        <v>8312.4067189699999</v>
      </c>
      <c r="H9">
        <v>8313.7364161000005</v>
      </c>
      <c r="I9" t="s">
        <v>208</v>
      </c>
      <c r="J9" t="s">
        <v>225</v>
      </c>
      <c r="M9" s="2" t="s">
        <v>204</v>
      </c>
      <c r="N9" s="2">
        <f>STDEV(N4:N6)</f>
        <v>437.2224135015968</v>
      </c>
      <c r="O9" s="2">
        <f>STDEV(O4:O6)</f>
        <v>1250.9881550946582</v>
      </c>
    </row>
    <row r="10" spans="1:15">
      <c r="A10">
        <v>2</v>
      </c>
      <c r="B10" t="s">
        <v>258</v>
      </c>
      <c r="C10">
        <v>32</v>
      </c>
      <c r="D10">
        <v>8</v>
      </c>
      <c r="E10">
        <v>32</v>
      </c>
      <c r="F10">
        <v>30.460361003900001</v>
      </c>
      <c r="G10">
        <v>7255.1056170499996</v>
      </c>
      <c r="H10">
        <v>7749.2488341300004</v>
      </c>
      <c r="I10" t="s">
        <v>208</v>
      </c>
      <c r="J10" t="s">
        <v>250</v>
      </c>
    </row>
    <row r="11" spans="1:15">
      <c r="A11">
        <v>2</v>
      </c>
      <c r="B11" t="s">
        <v>259</v>
      </c>
      <c r="C11">
        <v>32</v>
      </c>
      <c r="D11">
        <v>8</v>
      </c>
      <c r="E11">
        <v>32</v>
      </c>
      <c r="F11">
        <v>35.1687569618</v>
      </c>
      <c r="G11">
        <v>7421.4965550899997</v>
      </c>
      <c r="H11">
        <v>7749.2488341300004</v>
      </c>
      <c r="I11" t="s">
        <v>208</v>
      </c>
      <c r="J11" t="s">
        <v>250</v>
      </c>
    </row>
    <row r="12" spans="1:15">
      <c r="A12">
        <v>2</v>
      </c>
      <c r="B12" t="s">
        <v>260</v>
      </c>
      <c r="C12">
        <v>32</v>
      </c>
      <c r="D12">
        <v>8</v>
      </c>
      <c r="E12">
        <v>32</v>
      </c>
      <c r="F12">
        <v>52.7022640705</v>
      </c>
      <c r="G12">
        <v>7684.46806216</v>
      </c>
      <c r="H12">
        <v>7749.2488341300004</v>
      </c>
      <c r="I12" t="s">
        <v>208</v>
      </c>
      <c r="J12" t="s">
        <v>225</v>
      </c>
    </row>
    <row r="13" spans="1:15">
      <c r="A13">
        <v>2</v>
      </c>
      <c r="B13" t="s">
        <v>261</v>
      </c>
      <c r="C13">
        <v>32</v>
      </c>
      <c r="D13">
        <v>8</v>
      </c>
      <c r="E13">
        <v>32</v>
      </c>
      <c r="F13">
        <v>119.38696813599999</v>
      </c>
      <c r="G13">
        <v>7747.8027331800004</v>
      </c>
      <c r="H13">
        <v>7749.2488341300004</v>
      </c>
      <c r="I13" t="s">
        <v>208</v>
      </c>
      <c r="J13" t="s">
        <v>225</v>
      </c>
    </row>
    <row r="15" spans="1:15">
      <c r="N15" s="2" t="s">
        <v>265</v>
      </c>
      <c r="O15" s="2" t="s">
        <v>266</v>
      </c>
    </row>
    <row r="16" spans="1:15">
      <c r="N16" s="15">
        <v>8404.625</v>
      </c>
      <c r="O16" s="15">
        <v>973.125</v>
      </c>
    </row>
    <row r="17" spans="13:15">
      <c r="N17" s="15">
        <v>8597.7180000000008</v>
      </c>
      <c r="O17" s="15">
        <v>1238.59375</v>
      </c>
    </row>
    <row r="18" spans="13:15">
      <c r="N18" s="15">
        <v>6138.5625</v>
      </c>
      <c r="O18" s="15">
        <v>1104.75</v>
      </c>
    </row>
    <row r="19" spans="13:15">
      <c r="N19" s="15">
        <v>6044.9687000000004</v>
      </c>
      <c r="O19" s="15">
        <v>1301.609375</v>
      </c>
    </row>
    <row r="20" spans="13:15">
      <c r="N20" s="15">
        <v>6156.9530000000004</v>
      </c>
      <c r="O20" s="15">
        <v>1018.90625</v>
      </c>
    </row>
    <row r="21" spans="13:15" ht="16" thickBot="1">
      <c r="M21" s="55"/>
      <c r="N21" s="56">
        <v>6234.875</v>
      </c>
      <c r="O21" s="56">
        <v>1280.515625</v>
      </c>
    </row>
    <row r="22" spans="13:15" ht="16" thickTop="1">
      <c r="M22" s="2" t="s">
        <v>264</v>
      </c>
      <c r="N22" s="54">
        <f>AVERAGE(N16:N21)</f>
        <v>6929.617033333333</v>
      </c>
      <c r="O22" s="54">
        <f>AVERAGE(O16:O21)</f>
        <v>1152.9166666666667</v>
      </c>
    </row>
    <row r="23" spans="13:15">
      <c r="M23" s="2" t="s">
        <v>204</v>
      </c>
      <c r="N23" s="54">
        <f>STDEV(N16:N21)</f>
        <v>1220.3487605097328</v>
      </c>
      <c r="O23" s="54">
        <f>STDEV(O16:O21)</f>
        <v>140.23939620769141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0" sqref="E10"/>
    </sheetView>
  </sheetViews>
  <sheetFormatPr baseColWidth="10" defaultRowHeight="15" x14ac:dyDescent="0"/>
  <cols>
    <col min="1" max="1" width="15.1640625" bestFit="1" customWidth="1"/>
    <col min="2" max="5" width="11.66406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A7">
        <v>962</v>
      </c>
      <c r="B7" s="43">
        <v>2830</v>
      </c>
      <c r="C7">
        <v>872</v>
      </c>
      <c r="D7" s="43">
        <v>2711</v>
      </c>
      <c r="E7" s="43">
        <v>4697</v>
      </c>
      <c r="F7" s="15">
        <f t="shared" ref="F7:F8" si="0">D7+C7+A7</f>
        <v>4545</v>
      </c>
      <c r="I7" s="24" t="s">
        <v>145</v>
      </c>
    </row>
    <row r="8" spans="1:9" ht="16">
      <c r="A8">
        <v>826</v>
      </c>
      <c r="B8" s="43">
        <v>1978</v>
      </c>
      <c r="C8">
        <v>190</v>
      </c>
      <c r="D8" s="43">
        <v>1994</v>
      </c>
      <c r="E8" s="43">
        <v>3129</v>
      </c>
      <c r="F8" s="15">
        <f t="shared" si="0"/>
        <v>3010</v>
      </c>
      <c r="I8" s="24"/>
    </row>
    <row r="9" spans="1:9">
      <c r="A9" s="26">
        <f>AVERAGE(A4:A6)</f>
        <v>909.33333333333405</v>
      </c>
      <c r="B9" s="26">
        <f>AVERAGE(B4:B6)</f>
        <v>4133.333333333333</v>
      </c>
      <c r="C9" s="16">
        <f>AVERAGE(C4:C6)</f>
        <v>5736.0000000000027</v>
      </c>
      <c r="D9" s="16">
        <f>AVERAGE(D4:D6)</f>
        <v>712.33333333333303</v>
      </c>
      <c r="E9" s="26">
        <f>AVERAGE(E4:E6)</f>
        <v>7357.3333333333367</v>
      </c>
      <c r="F9" s="2" t="s">
        <v>131</v>
      </c>
    </row>
    <row r="10" spans="1:9" ht="16">
      <c r="A10" s="26">
        <f>STDEV(A4:A6)</f>
        <v>31.533051443420248</v>
      </c>
      <c r="B10" s="26">
        <f>STDEV(B4:B6)</f>
        <v>3383.1243449411259</v>
      </c>
      <c r="C10" s="16">
        <f>STDEV(C4:C6)</f>
        <v>6759.4317068818818</v>
      </c>
      <c r="D10" s="16">
        <f>STDEV(D4:D6)</f>
        <v>48.180217240412013</v>
      </c>
      <c r="E10" s="26">
        <f>STDEV(E4:E6)</f>
        <v>6739.2723890145198</v>
      </c>
      <c r="F10" s="2" t="s">
        <v>136</v>
      </c>
      <c r="I10" s="24" t="s">
        <v>146</v>
      </c>
    </row>
    <row r="11" spans="1:9" ht="16">
      <c r="I11" s="24" t="s">
        <v>147</v>
      </c>
    </row>
    <row r="12" spans="1:9" ht="16">
      <c r="I12" s="24" t="s">
        <v>148</v>
      </c>
    </row>
    <row r="17" spans="1:5">
      <c r="A17" t="s">
        <v>199</v>
      </c>
      <c r="B17" t="s">
        <v>200</v>
      </c>
      <c r="C17" t="s">
        <v>201</v>
      </c>
      <c r="D17" t="s">
        <v>126</v>
      </c>
      <c r="E17" t="s">
        <v>132</v>
      </c>
    </row>
    <row r="18" spans="1:5">
      <c r="A18">
        <v>962</v>
      </c>
      <c r="B18" s="43">
        <v>4697</v>
      </c>
      <c r="C18" s="43">
        <v>2830</v>
      </c>
      <c r="D18" s="43">
        <v>2711</v>
      </c>
      <c r="E18">
        <v>872</v>
      </c>
    </row>
    <row r="19" spans="1:5">
      <c r="A19">
        <v>826</v>
      </c>
      <c r="B19" s="43">
        <v>3129</v>
      </c>
      <c r="C19" s="43">
        <v>1978</v>
      </c>
      <c r="D19" s="43">
        <v>1994</v>
      </c>
      <c r="E19">
        <v>190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26" workbookViewId="0">
      <selection activeCell="G17" sqref="G17"/>
    </sheetView>
  </sheetViews>
  <sheetFormatPr baseColWidth="10" defaultRowHeight="15" x14ac:dyDescent="0"/>
  <cols>
    <col min="1" max="1" width="18.6640625" customWidth="1"/>
    <col min="2" max="3" width="13.83203125" bestFit="1" customWidth="1"/>
    <col min="4" max="5" width="15" bestFit="1" customWidth="1"/>
    <col min="6" max="6" width="14.33203125" bestFit="1" customWidth="1"/>
    <col min="8" max="8" width="15" bestFit="1" customWidth="1"/>
  </cols>
  <sheetData>
    <row r="1" spans="1:11">
      <c r="A1" s="2" t="s">
        <v>139</v>
      </c>
    </row>
    <row r="2" spans="1:11">
      <c r="A2" s="2"/>
      <c r="G2" s="51" t="s">
        <v>245</v>
      </c>
      <c r="K2" s="2" t="s">
        <v>155</v>
      </c>
    </row>
    <row r="3" spans="1:11">
      <c r="F3" t="s">
        <v>273</v>
      </c>
    </row>
    <row r="4" spans="1:11">
      <c r="A4" s="10"/>
      <c r="B4" s="18" t="s">
        <v>152</v>
      </c>
      <c r="C4" s="17" t="s">
        <v>153</v>
      </c>
      <c r="D4" s="34" t="s">
        <v>133</v>
      </c>
      <c r="E4" s="18" t="s">
        <v>134</v>
      </c>
      <c r="F4" s="18" t="s">
        <v>246</v>
      </c>
      <c r="G4" s="34" t="s">
        <v>247</v>
      </c>
      <c r="H4" s="18" t="s">
        <v>248</v>
      </c>
    </row>
    <row r="5" spans="1:11">
      <c r="A5" s="19" t="s">
        <v>140</v>
      </c>
      <c r="B5" s="20">
        <f>BigJob!O28</f>
        <v>77.171835557999998</v>
      </c>
      <c r="C5" s="22">
        <f>BigJob!N28</f>
        <v>101.09102939799999</v>
      </c>
      <c r="D5" s="35">
        <f>Diane!B10</f>
        <v>3167.4118819999999</v>
      </c>
      <c r="E5" s="20">
        <f>Condor!D9</f>
        <v>712.33333333333303</v>
      </c>
      <c r="F5" s="20">
        <f>'BJ w Staging'!N10</f>
        <v>23963.5518376</v>
      </c>
      <c r="G5" s="35">
        <f>'BJ w Staging'!N12</f>
        <v>7512.7633737037795</v>
      </c>
      <c r="H5" s="20">
        <f>'BJ (FG multi)'!N8</f>
        <v>330.21324467653335</v>
      </c>
    </row>
    <row r="6" spans="1:11">
      <c r="A6" s="10" t="s">
        <v>132</v>
      </c>
      <c r="B6" s="28">
        <v>0</v>
      </c>
      <c r="C6" s="10">
        <v>0</v>
      </c>
      <c r="D6" s="36">
        <f>Diane!C10</f>
        <v>4707.850641</v>
      </c>
      <c r="E6" s="30">
        <f>Condor!C9</f>
        <v>5736.0000000000027</v>
      </c>
      <c r="F6" s="47">
        <v>11460.578475336322</v>
      </c>
      <c r="G6" s="50">
        <v>14727</v>
      </c>
      <c r="H6" s="57">
        <f>'BJ (FG multi)'!N22</f>
        <v>6929.617033333333</v>
      </c>
    </row>
    <row r="7" spans="1:11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37">
        <f>Diane!D10</f>
        <v>809.39913009999998</v>
      </c>
      <c r="E7" s="21">
        <f>Condor!A9</f>
        <v>909.33333333333405</v>
      </c>
      <c r="F7" s="21">
        <v>906</v>
      </c>
      <c r="G7" s="52">
        <v>2233.5</v>
      </c>
      <c r="H7" s="58">
        <f>'BJ (FG multi)'!O22</f>
        <v>1152.9166666666667</v>
      </c>
    </row>
    <row r="8" spans="1:11">
      <c r="A8" t="s">
        <v>130</v>
      </c>
      <c r="B8" s="21">
        <f>BigJob!R28</f>
        <v>2214.0641734000005</v>
      </c>
      <c r="C8" s="23">
        <f>BigJob!Q28</f>
        <v>1695.8585478</v>
      </c>
      <c r="D8" s="37">
        <f>Diane!F10-Diane!E10</f>
        <v>8684.6616528400009</v>
      </c>
      <c r="E8" s="21">
        <f>Condor!E9</f>
        <v>7357.3333333333367</v>
      </c>
      <c r="F8" s="21">
        <f>'BJ w Staging'!O10</f>
        <v>37041.452272099996</v>
      </c>
      <c r="G8" s="37">
        <f>'BJ w Staging'!O12</f>
        <v>27702.241021633334</v>
      </c>
      <c r="H8" s="21">
        <f>'BJ (FG multi)'!O8</f>
        <v>8733.732693349999</v>
      </c>
    </row>
    <row r="9" spans="1:11">
      <c r="A9" t="s">
        <v>138</v>
      </c>
      <c r="B9" s="21">
        <f>BigJob!AA28</f>
        <v>66.438365334176908</v>
      </c>
      <c r="C9" s="23">
        <f>BigJob!Z28</f>
        <v>267.5643732646929</v>
      </c>
      <c r="D9" s="37">
        <f>Diane!H11</f>
        <v>1384.7232681954761</v>
      </c>
      <c r="E9" s="21">
        <f>Condor!B10</f>
        <v>3383.1243449411259</v>
      </c>
      <c r="F9" s="21">
        <v>2102.3829270000001</v>
      </c>
      <c r="G9" s="37">
        <f>'BJ w Staging'!Q12</f>
        <v>17666.539438637141</v>
      </c>
      <c r="H9" s="21">
        <f>'BJ (FG multi)'!O9</f>
        <v>1250.9881550946582</v>
      </c>
    </row>
    <row r="10" spans="1:11">
      <c r="B10" s="21"/>
      <c r="C10" s="23"/>
      <c r="D10" s="37"/>
      <c r="E10" s="21"/>
      <c r="F10" s="21"/>
      <c r="G10" s="37"/>
      <c r="H10" s="21"/>
    </row>
    <row r="11" spans="1:11" ht="16" thickBot="1">
      <c r="A11" s="27" t="s">
        <v>151</v>
      </c>
      <c r="B11" s="29"/>
      <c r="C11" s="27"/>
      <c r="D11" s="33"/>
      <c r="E11" s="29"/>
      <c r="F11" s="29"/>
      <c r="G11" s="33"/>
      <c r="H11" s="29"/>
    </row>
    <row r="12" spans="1:11" ht="16" thickTop="1">
      <c r="A12" t="s">
        <v>191</v>
      </c>
      <c r="B12" s="21">
        <f t="shared" ref="B12:E13" si="0">B5/60</f>
        <v>1.2861972593</v>
      </c>
      <c r="C12" s="16">
        <f t="shared" si="0"/>
        <v>1.6848504899666665</v>
      </c>
      <c r="D12" s="37">
        <f t="shared" si="0"/>
        <v>52.790198033333333</v>
      </c>
      <c r="E12" s="21">
        <f t="shared" si="0"/>
        <v>11.872222222222216</v>
      </c>
      <c r="F12" s="21">
        <f t="shared" ref="F12:G12" si="1">F5/60</f>
        <v>399.39253062666666</v>
      </c>
      <c r="G12" s="37">
        <f t="shared" si="1"/>
        <v>125.212722895063</v>
      </c>
      <c r="H12" s="64">
        <f t="shared" ref="H12" si="2">H5/60</f>
        <v>5.5035540779422227</v>
      </c>
    </row>
    <row r="13" spans="1:11">
      <c r="A13" s="48" t="s">
        <v>132</v>
      </c>
      <c r="B13" s="21">
        <f t="shared" si="0"/>
        <v>0</v>
      </c>
      <c r="C13" s="16">
        <f t="shared" si="0"/>
        <v>0</v>
      </c>
      <c r="D13" s="36">
        <f t="shared" si="0"/>
        <v>78.46417735</v>
      </c>
      <c r="E13" s="30">
        <f t="shared" si="0"/>
        <v>95.600000000000051</v>
      </c>
      <c r="F13" s="30">
        <f t="shared" ref="F13:G13" si="3">F6/60</f>
        <v>191.00964125560537</v>
      </c>
      <c r="G13" s="36">
        <f t="shared" si="3"/>
        <v>245.45</v>
      </c>
      <c r="H13" s="30">
        <f t="shared" ref="H13" si="4">H6/60</f>
        <v>115.49361722222221</v>
      </c>
    </row>
    <row r="14" spans="1:11">
      <c r="A14" t="s">
        <v>190</v>
      </c>
      <c r="B14" s="21">
        <f>B19-B16-B12-B13</f>
        <v>4.0070597973667077</v>
      </c>
      <c r="C14" s="16">
        <f>C19-C16-C12-C13</f>
        <v>8.7646148900333287</v>
      </c>
      <c r="D14" s="37">
        <f>D19-D16-D12-D13</f>
        <v>-4.333315928306547E-9</v>
      </c>
      <c r="E14" s="21">
        <f>E19-E16-E12-E13</f>
        <v>-5.5555555555599767E-3</v>
      </c>
      <c r="F14" s="21">
        <f>F19-F16-F12-F13</f>
        <v>11.855365986061173</v>
      </c>
      <c r="G14" s="37">
        <f t="shared" ref="G14:H14" si="5">G19-G16-G12-G13</f>
        <v>53.816294132159214</v>
      </c>
      <c r="H14" s="21">
        <f t="shared" si="5"/>
        <v>5.3497624778911188</v>
      </c>
    </row>
    <row r="15" spans="1:11">
      <c r="A15" t="s">
        <v>140</v>
      </c>
      <c r="B15" s="21">
        <f>B12+B14</f>
        <v>5.2932570566667074</v>
      </c>
      <c r="C15" s="21">
        <f>C12+C14</f>
        <v>10.449465379999996</v>
      </c>
      <c r="D15" s="37">
        <f>D12+D14</f>
        <v>52.790198029000017</v>
      </c>
      <c r="E15" s="21">
        <f>E12+E14</f>
        <v>11.866666666666656</v>
      </c>
      <c r="F15" s="21">
        <f t="shared" ref="F15:H15" si="6">F12+F14</f>
        <v>411.2478966127278</v>
      </c>
      <c r="G15" s="37">
        <f t="shared" si="6"/>
        <v>179.02901702722221</v>
      </c>
      <c r="H15" s="21">
        <f t="shared" si="6"/>
        <v>10.853316555833342</v>
      </c>
    </row>
    <row r="16" spans="1:11">
      <c r="A16" t="s">
        <v>128</v>
      </c>
      <c r="B16" s="21">
        <f>B7/60</f>
        <v>31.607812499999969</v>
      </c>
      <c r="C16" s="16">
        <f>C7/60</f>
        <v>17.814843750000005</v>
      </c>
      <c r="D16" s="37">
        <f>D7/60</f>
        <v>13.489985501666666</v>
      </c>
      <c r="E16" s="21">
        <f>E7/60</f>
        <v>15.155555555555567</v>
      </c>
      <c r="F16" s="21">
        <f t="shared" ref="F16:G16" si="7">F7/60</f>
        <v>15.1</v>
      </c>
      <c r="G16" s="37">
        <f t="shared" si="7"/>
        <v>37.225000000000001</v>
      </c>
      <c r="H16" s="21">
        <f t="shared" ref="H16" si="8">H7/60</f>
        <v>19.215277777777779</v>
      </c>
    </row>
    <row r="17" spans="1:8">
      <c r="A17" s="2" t="s">
        <v>244</v>
      </c>
      <c r="B17" s="21">
        <f>B19-B12-B13</f>
        <v>35.614872297366674</v>
      </c>
      <c r="C17" s="21">
        <f t="shared" ref="C17:H17" si="9">C19-C12-C13</f>
        <v>26.579458640033334</v>
      </c>
      <c r="D17" s="21">
        <f t="shared" si="9"/>
        <v>13.48998549733335</v>
      </c>
      <c r="E17" s="21">
        <f t="shared" si="9"/>
        <v>15.150000000000006</v>
      </c>
      <c r="F17" s="21">
        <f>F19-F12-F13</f>
        <v>26.955365986061196</v>
      </c>
      <c r="G17" s="37">
        <f t="shared" si="9"/>
        <v>91.041294132159237</v>
      </c>
      <c r="H17" s="21">
        <f t="shared" si="9"/>
        <v>24.56504025566889</v>
      </c>
    </row>
    <row r="18" spans="1:8">
      <c r="A18" s="2" t="s">
        <v>274</v>
      </c>
      <c r="B18" s="21">
        <f>B17-B16</f>
        <v>4.0070597973667041</v>
      </c>
      <c r="C18" s="21">
        <f t="shared" ref="C18:H18" si="10">C17-C16</f>
        <v>8.7646148900333287</v>
      </c>
      <c r="D18" s="21">
        <f t="shared" si="10"/>
        <v>-4.333315928306547E-9</v>
      </c>
      <c r="E18" s="21">
        <f t="shared" si="10"/>
        <v>-5.5555555555617531E-3</v>
      </c>
      <c r="F18" s="21">
        <f t="shared" si="10"/>
        <v>11.855365986061196</v>
      </c>
      <c r="G18" s="21">
        <f t="shared" si="10"/>
        <v>53.816294132159236</v>
      </c>
      <c r="H18" s="21">
        <f t="shared" si="10"/>
        <v>5.3497624778911117</v>
      </c>
    </row>
    <row r="19" spans="1:8">
      <c r="A19" t="s">
        <v>130</v>
      </c>
      <c r="B19" s="21">
        <f t="shared" ref="B19:H19" si="11">B8/60</f>
        <v>36.901069556666677</v>
      </c>
      <c r="C19" s="16">
        <f t="shared" si="11"/>
        <v>28.264309130000001</v>
      </c>
      <c r="D19" s="37">
        <f t="shared" si="11"/>
        <v>144.74436088066668</v>
      </c>
      <c r="E19" s="21">
        <f t="shared" si="11"/>
        <v>122.62222222222228</v>
      </c>
      <c r="F19" s="21">
        <f t="shared" si="11"/>
        <v>617.35753786833322</v>
      </c>
      <c r="G19" s="37">
        <f t="shared" si="11"/>
        <v>461.70401702722222</v>
      </c>
      <c r="H19" s="21">
        <f t="shared" si="11"/>
        <v>145.56221155583333</v>
      </c>
    </row>
    <row r="20" spans="1:8">
      <c r="A20" t="s">
        <v>138</v>
      </c>
      <c r="B20" s="21">
        <f>B9/60</f>
        <v>1.1073060889029485</v>
      </c>
      <c r="C20" s="23">
        <f>C9/60</f>
        <v>4.4594062210782148</v>
      </c>
      <c r="D20" s="37">
        <f>D9/60</f>
        <v>23.078721136591266</v>
      </c>
      <c r="E20" s="21">
        <f>E9/60</f>
        <v>56.385405749018766</v>
      </c>
      <c r="F20" s="21">
        <f t="shared" ref="F20:G20" si="12">F9/60</f>
        <v>35.039715450000003</v>
      </c>
      <c r="G20" s="37">
        <f t="shared" si="12"/>
        <v>294.4423239772857</v>
      </c>
      <c r="H20" s="21">
        <f t="shared" ref="H20" si="13">H9/60</f>
        <v>20.849802584910968</v>
      </c>
    </row>
    <row r="21" spans="1:8">
      <c r="A21" t="s">
        <v>194</v>
      </c>
      <c r="B21" s="37">
        <f>B15+B16</f>
        <v>36.901069556666677</v>
      </c>
      <c r="C21" s="37">
        <f t="shared" ref="C21:E21" si="14">C15+C16</f>
        <v>28.264309130000001</v>
      </c>
      <c r="D21" s="37">
        <f t="shared" si="14"/>
        <v>66.280183530666676</v>
      </c>
      <c r="E21" s="37">
        <f t="shared" si="14"/>
        <v>27.022222222222226</v>
      </c>
      <c r="F21" s="37">
        <f>F15+F16</f>
        <v>426.34789661272782</v>
      </c>
      <c r="G21" s="37">
        <f>G15+G16</f>
        <v>216.2540170272222</v>
      </c>
      <c r="H21" s="21">
        <f>H15+H16</f>
        <v>30.06859433361112</v>
      </c>
    </row>
    <row r="22" spans="1:8">
      <c r="A22" s="2" t="s">
        <v>242</v>
      </c>
      <c r="B22" s="37">
        <f>B19-B12</f>
        <v>35.614872297366674</v>
      </c>
      <c r="C22" s="37">
        <f t="shared" ref="C22:G22" si="15">C19-C12</f>
        <v>26.579458640033334</v>
      </c>
      <c r="D22" s="37">
        <f t="shared" si="15"/>
        <v>91.95416284733335</v>
      </c>
      <c r="E22" s="37">
        <f t="shared" si="15"/>
        <v>110.75000000000006</v>
      </c>
      <c r="F22" s="37">
        <f t="shared" si="15"/>
        <v>217.96500724166657</v>
      </c>
      <c r="G22" s="37">
        <f t="shared" si="15"/>
        <v>336.49129413215923</v>
      </c>
      <c r="H22" s="21">
        <f t="shared" ref="H22" si="16">H19-H12</f>
        <v>140.0586574778911</v>
      </c>
    </row>
    <row r="23" spans="1:8">
      <c r="B23" s="32"/>
      <c r="C23" s="32"/>
      <c r="D23" s="31"/>
      <c r="E23" s="32"/>
      <c r="F23" s="32"/>
      <c r="G23" s="53"/>
      <c r="H23" s="49"/>
    </row>
    <row r="24" spans="1:8" ht="16" thickBot="1">
      <c r="A24" s="27"/>
      <c r="B24" s="33"/>
      <c r="C24" s="29"/>
      <c r="D24" s="27"/>
      <c r="E24" s="29"/>
      <c r="F24" s="29"/>
      <c r="G24" s="33"/>
      <c r="H24" s="29"/>
    </row>
    <row r="25" spans="1:8" ht="16" thickTop="1">
      <c r="A25" t="s">
        <v>192</v>
      </c>
      <c r="B25" s="3">
        <f>B8/$C$8</f>
        <v>1.3055712554990258</v>
      </c>
      <c r="C25" s="28">
        <f>C8/$C$8</f>
        <v>1</v>
      </c>
      <c r="D25" s="10">
        <f>D8/$C$8</f>
        <v>5.1211002616382251</v>
      </c>
      <c r="E25" s="28">
        <f>E8/$C$8</f>
        <v>4.3384121528755113</v>
      </c>
      <c r="F25" s="28"/>
      <c r="G25" s="3"/>
      <c r="H25" s="28"/>
    </row>
    <row r="26" spans="1:8">
      <c r="A26" t="s">
        <v>193</v>
      </c>
      <c r="B26" s="3">
        <f>B7/$D$7</f>
        <v>2.3430575589643796</v>
      </c>
      <c r="C26" s="28">
        <f>C7/$D$7</f>
        <v>1.3205976943265809</v>
      </c>
      <c r="D26" s="10">
        <f>D7/$D$7</f>
        <v>1</v>
      </c>
      <c r="E26" s="28">
        <f>E7/$D$7</f>
        <v>1.1234671492925714</v>
      </c>
      <c r="F26" s="28"/>
      <c r="G26" s="3"/>
      <c r="H26" s="28"/>
    </row>
    <row r="27" spans="1:8">
      <c r="A27" t="s">
        <v>195</v>
      </c>
      <c r="B27" s="28">
        <f>B21/$C$21</f>
        <v>1.3055712554990258</v>
      </c>
      <c r="C27" s="28">
        <f>C21/$C$21</f>
        <v>1</v>
      </c>
      <c r="D27" s="28">
        <f t="shared" ref="D27:E27" si="17">D21/$C$21</f>
        <v>2.3450133957216126</v>
      </c>
      <c r="E27" s="28">
        <f t="shared" si="17"/>
        <v>0.95605458098887641</v>
      </c>
      <c r="F27" s="28"/>
      <c r="G27" s="3"/>
      <c r="H27" s="28"/>
    </row>
    <row r="28" spans="1:8">
      <c r="A28" t="s">
        <v>269</v>
      </c>
      <c r="B28">
        <f>B14/B19</f>
        <v>0.10858925894311316</v>
      </c>
      <c r="C28">
        <f t="shared" ref="C28:H28" si="18">C14/C19</f>
        <v>0.31009478596207701</v>
      </c>
      <c r="D28">
        <f t="shared" si="18"/>
        <v>-2.9937718484792058E-11</v>
      </c>
      <c r="E28">
        <f t="shared" si="18"/>
        <v>-4.5306270387857709E-5</v>
      </c>
      <c r="F28">
        <f t="shared" si="18"/>
        <v>1.9203403633810692E-2</v>
      </c>
      <c r="G28">
        <f t="shared" si="18"/>
        <v>0.11656016007542379</v>
      </c>
      <c r="H28">
        <f t="shared" si="18"/>
        <v>3.6752412736179879E-2</v>
      </c>
    </row>
    <row r="29" spans="1:8">
      <c r="D29">
        <f>D21/B21</f>
        <v>1.7961588736305956</v>
      </c>
    </row>
    <row r="41" spans="2:11">
      <c r="B41">
        <f>36/34</f>
        <v>1.0588235294117647</v>
      </c>
      <c r="C41">
        <f>28/34</f>
        <v>0.82352941176470584</v>
      </c>
      <c r="K41" s="2" t="s">
        <v>154</v>
      </c>
    </row>
    <row r="75" spans="11:11">
      <c r="K75" s="2" t="s">
        <v>243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R1" sqref="R1:R1048576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17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196</v>
      </c>
      <c r="O1" s="2" t="s">
        <v>16</v>
      </c>
      <c r="P1" s="2" t="s">
        <v>133</v>
      </c>
      <c r="Q1" s="2" t="s">
        <v>198</v>
      </c>
    </row>
    <row r="2" spans="1:17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  <c r="O2">
        <v>1</v>
      </c>
      <c r="P2">
        <f>[1]run1!$O$131</f>
        <v>4243.4671542812066</v>
      </c>
      <c r="Q2">
        <f>[1]run1!$O$72</f>
        <v>1212.8018984285716</v>
      </c>
    </row>
    <row r="3" spans="1:17">
      <c r="A3">
        <v>2</v>
      </c>
      <c r="O3">
        <v>2</v>
      </c>
      <c r="P3">
        <f>[1]run2!$O$131</f>
        <v>4707.8597792293331</v>
      </c>
      <c r="Q3">
        <f>[1]run2!$O$67</f>
        <v>1254.3317010400001</v>
      </c>
    </row>
    <row r="4" spans="1:17">
      <c r="A4">
        <v>3</v>
      </c>
      <c r="O4">
        <v>3</v>
      </c>
      <c r="P4">
        <f>[1]run3!$O$131</f>
        <v>3879.476980005943</v>
      </c>
      <c r="Q4">
        <f>[1]run3!$O$61</f>
        <v>2148.8040556623728</v>
      </c>
    </row>
    <row r="5" spans="1:17">
      <c r="A5">
        <v>4</v>
      </c>
      <c r="O5">
        <v>4</v>
      </c>
      <c r="P5">
        <f>[1]run4!$O$127</f>
        <v>4722.518188808127</v>
      </c>
      <c r="Q5">
        <f>[1]run4!$O$62</f>
        <v>1091.8222408393551</v>
      </c>
    </row>
    <row r="6" spans="1:17">
      <c r="A6">
        <v>5</v>
      </c>
      <c r="O6">
        <v>5</v>
      </c>
      <c r="P6">
        <f>[1]run5!$O$131</f>
        <v>4306.1173639416338</v>
      </c>
      <c r="Q6">
        <f>[1]run5!$O$68</f>
        <v>1194.1639064690908</v>
      </c>
    </row>
    <row r="8" spans="1:17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  <c r="O8" s="42" t="s">
        <v>131</v>
      </c>
      <c r="P8">
        <f>AVERAGE(P2:P7)</f>
        <v>4371.8878932532489</v>
      </c>
      <c r="Q8">
        <f>AVERAGE(Q2:Q7)</f>
        <v>1380.3847604878779</v>
      </c>
    </row>
    <row r="9" spans="1:17">
      <c r="O9" t="s">
        <v>138</v>
      </c>
      <c r="P9">
        <f>STDEV(P2:P6)</f>
        <v>353.23677205817961</v>
      </c>
      <c r="Q9">
        <f t="shared" ref="Q9" si="1">STDEV(Q2:Q6)</f>
        <v>433.70154970498379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BFAST</vt:lpstr>
      <vt:lpstr>BigJob</vt:lpstr>
      <vt:lpstr>BJ w Staging</vt:lpstr>
      <vt:lpstr>BJ (FG multi)</vt:lpstr>
      <vt:lpstr>Diane</vt:lpstr>
      <vt:lpstr>Condor</vt:lpstr>
      <vt:lpstr>Total</vt:lpstr>
      <vt:lpstr>Raw (BJ)</vt:lpstr>
      <vt:lpstr>Interop EGI-FG</vt:lpstr>
      <vt:lpstr>Interop OSG-XSEDE</vt:lpstr>
      <vt:lpstr>Interop 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2012-05-01T20:12:59Z</dcterms:modified>
</cp:coreProperties>
</file>