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7.xml" ContentType="application/vnd.openxmlformats-officedocument.spreadsheetml.queryTable+xml"/>
  <Override PartName="/xl/pivotTables/pivotTable7.xml" ContentType="application/vnd.openxmlformats-officedocument.spreadsheetml.pivotTable+xml"/>
  <Override PartName="/xl/queryTables/queryTable8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0" yWindow="0" windowWidth="50380" windowHeight="28360" tabRatio="500" firstSheet="1" activeTab="11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BJ (FG-XSEDE)" sheetId="19" r:id="rId9"/>
    <sheet name="Interop EGI-FG" sheetId="15" r:id="rId10"/>
    <sheet name="Interop OSG-XSEDE" sheetId="16" r:id="rId11"/>
    <sheet name="Interop " sheetId="14" r:id="rId12"/>
  </sheets>
  <externalReferences>
    <externalReference r:id="rId13"/>
  </externalReferences>
  <definedNames>
    <definedName name="_1bj_results" localSheetId="2">'BJ w Staging'!$A$19:$J$20</definedName>
    <definedName name="_2bj_results" localSheetId="3">'BJ (FG multi)'!$A$1:$J$13</definedName>
    <definedName name="bj_india" localSheetId="2">'BJ w Staging'!$A$41:$J$44</definedName>
    <definedName name="bj_india_1" localSheetId="2">'BJ w Staging'!$A$62:$J$70</definedName>
    <definedName name="bj_multi_fg_xsede" localSheetId="8">'BJ (FG-XSEDE)'!$A$1:$J$7</definedName>
    <definedName name="bj_singleresource" localSheetId="2">'BJ w Staging'!$A$1:$J$37</definedName>
    <definedName name="data_interop" localSheetId="11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7" r:id="rId20"/>
    <pivotCache cacheId="28" r:id="rId2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5" i="14" l="1"/>
  <c r="Q64" i="14"/>
  <c r="Q65" i="14"/>
  <c r="R65" i="14"/>
  <c r="S65" i="14"/>
  <c r="S64" i="14"/>
  <c r="R64" i="14"/>
  <c r="R63" i="14"/>
  <c r="S63" i="14"/>
  <c r="P63" i="14"/>
  <c r="R16" i="14"/>
  <c r="P64" i="14"/>
  <c r="Q18" i="14"/>
  <c r="Q63" i="14"/>
  <c r="O36" i="17"/>
  <c r="G7" i="12"/>
  <c r="N36" i="17"/>
  <c r="G6" i="12"/>
  <c r="O37" i="17"/>
  <c r="N37" i="17"/>
  <c r="K21" i="17"/>
  <c r="K22" i="17"/>
  <c r="K23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2" i="17"/>
  <c r="P18" i="14"/>
  <c r="U18" i="14"/>
  <c r="K3" i="19"/>
  <c r="K4" i="19"/>
  <c r="K5" i="19"/>
  <c r="K6" i="19"/>
  <c r="K7" i="19"/>
  <c r="K2" i="19"/>
  <c r="C18" i="12"/>
  <c r="D18" i="12"/>
  <c r="E18" i="12"/>
  <c r="F13" i="12"/>
  <c r="F8" i="12"/>
  <c r="F19" i="12"/>
  <c r="F5" i="12"/>
  <c r="F12" i="12"/>
  <c r="F17" i="12"/>
  <c r="F16" i="12"/>
  <c r="F18" i="12"/>
  <c r="G13" i="12"/>
  <c r="G8" i="12"/>
  <c r="G19" i="12"/>
  <c r="G5" i="12"/>
  <c r="G12" i="12"/>
  <c r="G17" i="12"/>
  <c r="G16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14" i="12"/>
  <c r="F28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C17" i="12"/>
  <c r="D17" i="12"/>
  <c r="E17" i="12"/>
  <c r="B17" i="12"/>
  <c r="C22" i="12"/>
  <c r="D22" i="12"/>
  <c r="E22" i="12"/>
  <c r="F22" i="12"/>
  <c r="G22" i="12"/>
  <c r="F15" i="12"/>
  <c r="F21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P2" i="15"/>
  <c r="P3" i="15"/>
  <c r="P4" i="15"/>
  <c r="P5" i="15"/>
  <c r="P6" i="15"/>
  <c r="P9" i="15"/>
  <c r="U16" i="14"/>
  <c r="Q6" i="15"/>
  <c r="Q5" i="15"/>
  <c r="Q4" i="15"/>
  <c r="Q3" i="15"/>
  <c r="Q2" i="15"/>
  <c r="P8" i="15"/>
  <c r="Q8" i="15"/>
  <c r="Q9" i="15"/>
  <c r="C41" i="12"/>
  <c r="B41" i="12"/>
  <c r="L39" i="1"/>
  <c r="P16" i="14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india.txt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india.txt1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multi-fg-xsede.txt" type="6" refreshedVersion="0" background="1" saveData="1">
    <textPr fileType="mac" sourceFile="MacSSD:Users:luckow:Dropbox:SAGA:papers:troy:pstar:perf:sc:bj-multi-fg-xsed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8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0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1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<sst xmlns="http://schemas.openxmlformats.org/spreadsheetml/2006/main" count="1052" uniqueCount="299">
  <si>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</si>
  <si>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</si>
  <si>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</si>
  <si>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</si>
  <si>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</si>
  <si>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</si>
  <si>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</si>
  <si>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</si>
  <si>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</si>
  <si>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</si>
  <si>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</si>
  <si>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</si>
  <si>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</si>
  <si>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</si>
  <si>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</si>
  <si>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</si>
  <si>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</si>
  <si>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</si>
  <si>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</si>
  <si>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</si>
  <si>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</si>
  <si>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</si>
  <si>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</si>
  <si>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</si>
  <si>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</si>
  <si>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</si>
  <si>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</si>
  <si>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</si>
  <si>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</si>
  <si>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</si>
  <si>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</si>
  <si>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</si>
  <si>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</si>
  <si>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</si>
  <si>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</si>
  <si>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</si>
  <si>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</si>
  <si>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</si>
  <si>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</si>
  <si>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</si>
  <si>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</si>
  <si>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</si>
  <si>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</si>
  <si>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</si>
  <si>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</si>
  <si>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</si>
  <si>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</si>
  <si>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</si>
  <si>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</si>
  <si>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</si>
  <si>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</si>
  <si>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</si>
  <si>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</si>
  <si>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</si>
  <si>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</si>
  <si>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</si>
  <si>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</si>
  <si>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</si>
  <si>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</si>
  <si>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</si>
  <si>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</si>
  <si>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</si>
  <si>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</si>
  <si>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</si>
  <si>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</si>
  <si>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</si>
  <si>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</si>
  <si>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</si>
  <si>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</si>
  <si>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</si>
  <si>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</si>
  <si>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</si>
  <si>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</si>
  <si>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</si>
  <si>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</si>
  <si>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</si>
  <si>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</si>
  <si>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</si>
  <si>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</si>
  <si>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</si>
  <si>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</si>
  <si>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</si>
  <si>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</si>
  <si>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</si>
  <si>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</si>
  <si>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</si>
  <si>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</si>
  <si>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</si>
  <si>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</si>
  <si>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</si>
  <si>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</si>
  <si>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</si>
  <si>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</si>
  <si>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</si>
  <si>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</si>
  <si>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</si>
  <si>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</si>
  <si>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</si>
  <si>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</si>
  <si>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</si>
  <si>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</si>
  <si>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</si>
  <si>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</si>
  <si>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</si>
  <si>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</si>
  <si>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</si>
  <si>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</si>
  <si>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</si>
  <si>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</si>
  <si>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</si>
  <si>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</si>
  <si>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</si>
  <si>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</si>
  <si>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</si>
  <si>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</si>
  <si>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</si>
  <si>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</si>
  <si>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</si>
  <si>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</si>
  <si>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</si>
  <si>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</si>
  <si>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</si>
  <si>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</si>
  <si>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</si>
  <si>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</si>
  <si>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</si>
  <si>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</si>
  <si>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</si>
  <si>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</si>
  <si>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</si>
  <si>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</si>
  <si>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</si>
  <si>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</si>
  <si>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</si>
  <si>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</si>
  <si>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</si>
  <si>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</si>
  <si>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</si>
  <si>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</si>
  <si>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</si>
  <si>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</si>
  <si>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</si>
  <si>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</si>
  <si>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</si>
  <si>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</si>
  <si>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</si>
  <si>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</si>
  <si>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</si>
  <si>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</si>
  <si>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</si>
  <si>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</si>
  <si>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</si>
  <si>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</si>
  <si>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</si>
  <si>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</si>
  <si>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</si>
  <si>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</si>
  <si>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</si>
  <si>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</si>
  <si>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</si>
  <si>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</si>
  <si>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</si>
  <si>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</si>
  <si>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</si>
  <si>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</si>
  <si>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</si>
  <si>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</si>
  <si>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</si>
  <si>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</si>
  <si>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</si>
  <si>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</si>
  <si>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</si>
  <si>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</si>
  <si>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</si>
  <si>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</si>
  <si>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</si>
  <si>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</si>
  <si>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</si>
  <si>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</si>
  <si>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</si>
  <si>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</si>
  <si>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</si>
  <si>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</si>
  <si>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</si>
  <si>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</si>
  <si>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</si>
  <si>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</si>
  <si>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</si>
  <si>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</si>
  <si>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</si>
  <si>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</si>
  <si>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</si>
  <si>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</si>
  <si>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</si>
  <si>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</si>
  <si>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</si>
  <si>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</si>
  <si>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</si>
  <si>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</si>
  <si>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</si>
  <si>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</si>
  <si>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</si>
  <si>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</si>
  <si>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</si>
  <si>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</si>
  <si>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</si>
  <si>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</si>
  <si>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</si>
  <si>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</si>
  <si>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</si>
  <si>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</si>
  <si>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</si>
  <si>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</si>
  <si>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</si>
  <si>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</si>
  <si>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</si>
  <si>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</si>
  <si>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</si>
  <si>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</si>
  <si>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</si>
  <si>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</si>
  <si>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</si>
  <si>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</si>
  <si>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</si>
  <si>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</si>
  <si>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</si>
  <si>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</si>
  <si>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</si>
  <si>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</si>
  <si>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</si>
  <si>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</si>
  <si>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</si>
  <si>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</si>
  <si>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</si>
  <si>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</si>
  <si>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</si>
  <si>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</si>
  <si>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</si>
  <si>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</si>
  <si>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</si>
  <si>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</si>
  <si>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</si>
  <si>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</si>
  <si>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</si>
  <si>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</si>
  <si>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</si>
  <si>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</si>
  <si>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</si>
  <si>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</si>
  <si>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</si>
  <si>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</si>
  <si>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</si>
  <si>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</si>
  <si>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</si>
  <si>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</si>
  <si>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</si>
  <si>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</si>
  <si>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</si>
  <si>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</si>
  <si>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</si>
  <si>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</si>
  <si>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</si>
  <si>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</si>
  <si>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</si>
  <si>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</si>
  <si>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</si>
  <si>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</si>
  <si>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</si>
  <si>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</si>
  <si>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</si>
  <si>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</si>
  <si>
    <t>DIANE/EGI</t>
  </si>
  <si>
    <t>BigJob/XSEDE (Trestles)</t>
  </si>
  <si>
    <t>BigJob/FG
 (India)</t>
  </si>
  <si>
    <t>BigJob/FG 
(India/Sierra)</t>
  </si>
  <si>
    <t>GlideInWMS/
OSG</t>
  </si>
  <si>
    <t>XSEDE:Trestles/
FutureGrid</t>
  </si>
  <si>
    <t>bigjob:bj-fd8126ee-9412-11e1-84cd-bc305b7ee8dc:india.futuregrid.org</t>
  </si>
  <si>
    <t>bigjob:bj-013eccd2-9413-11e1-84cd-bc305b7ee8dc:trestles.sdsc.edu</t>
  </si>
  <si>
    <t>bigjob:bj-13857a0e-9430-11e1-84cd-bc305b7ee8dc:india.futuregrid.org</t>
  </si>
  <si>
    <t>bigjob:bj-158cca78-9430-11e1-84cd-bc305b7ee8dc:trestles.sdsc.edu</t>
  </si>
  <si>
    <t>bigjob:bj-22b92086-9442-11e1-84cd-bc305b7ee8dc:india.futuregrid.org</t>
  </si>
  <si>
    <t>bigjob:bj-24c6f574-9442-11e1-84cd-bc305b7ee8dc:trestles.sdsc.edu</t>
  </si>
  <si>
    <t>STABW - Net Runtime2</t>
  </si>
  <si>
    <t>bigjob:bj-5221b9d8-949b-11e1-ba79-bc305b7ee8dc:india.futuregrid.org</t>
  </si>
  <si>
    <t>bigjob:bj-b2611c38-94b1-11e1-ba79-bc305b7ee8dc:india.futuregrid.org</t>
  </si>
  <si>
    <t>bigjob:bj-979f66f0-94c7-11e1-ba79-bc305b7ee8dc:india.futuregrid.org</t>
  </si>
  <si>
    <t>Host</t>
  </si>
  <si>
    <t xml:space="preserve">Download </t>
  </si>
  <si>
    <t>Mittel</t>
  </si>
  <si>
    <t>Time 1</t>
  </si>
  <si>
    <t>Time 2</t>
  </si>
  <si>
    <t>XSEDE:Trestles/FG</t>
  </si>
  <si>
    <t>EGI/FG</t>
  </si>
  <si>
    <t>XSEDE:QB/OSG</t>
  </si>
  <si>
    <t>Stddev 1</t>
  </si>
  <si>
    <t>Stddev 2</t>
  </si>
  <si>
    <t>adjusted with staging 100 min (EU-US)</t>
  </si>
  <si>
    <t>adjusted with staging 80 min (OSG-QB)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</si>
</sst>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333333"/>
      <name val="Courie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0" fontId="8" fillId="0" borderId="0" xfId="0" applyFont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1" fontId="0" fillId="0" borderId="15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1" fontId="11" fillId="0" borderId="1" xfId="0" applyNumberFormat="1" applyFont="1" applyBorder="1"/>
    <xf numFmtId="1" fontId="11" fillId="0" borderId="13" xfId="0" applyNumberFormat="1" applyFont="1" applyBorder="1"/>
  </cellXfs>
  <cellStyles count="1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39432"/>
        <c:axId val="2069542392"/>
      </c:barChart>
      <c:catAx>
        <c:axId val="206953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9542392"/>
        <c:crosses val="autoZero"/>
        <c:auto val="1"/>
        <c:lblAlgn val="ctr"/>
        <c:lblOffset val="100"/>
        <c:noMultiLvlLbl val="0"/>
      </c:catAx>
      <c:valAx>
        <c:axId val="2069542392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06953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32504"/>
        <c:axId val="2033541304"/>
      </c:barChart>
      <c:catAx>
        <c:axId val="203353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3541304"/>
        <c:crosses val="autoZero"/>
        <c:auto val="1"/>
        <c:lblAlgn val="ctr"/>
        <c:lblOffset val="100"/>
        <c:noMultiLvlLbl val="0"/>
      </c:catAx>
      <c:valAx>
        <c:axId val="2033541304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03353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652056"/>
        <c:axId val="2069657784"/>
      </c:barChart>
      <c:catAx>
        <c:axId val="206965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657784"/>
        <c:crosses val="autoZero"/>
        <c:auto val="1"/>
        <c:lblAlgn val="ctr"/>
        <c:lblOffset val="100"/>
        <c:noMultiLvlLbl val="0"/>
      </c:catAx>
      <c:valAx>
        <c:axId val="206965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65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025576"/>
        <c:axId val="2070019976"/>
      </c:barChart>
      <c:catAx>
        <c:axId val="2070025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070019976"/>
        <c:crosses val="autoZero"/>
        <c:auto val="1"/>
        <c:lblAlgn val="ctr"/>
        <c:lblOffset val="100"/>
        <c:noMultiLvlLbl val="0"/>
      </c:catAx>
      <c:valAx>
        <c:axId val="207001997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07002557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970472"/>
        <c:axId val="2069967416"/>
      </c:barChart>
      <c:catAx>
        <c:axId val="2069970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69967416"/>
        <c:crosses val="autoZero"/>
        <c:auto val="1"/>
        <c:lblAlgn val="ctr"/>
        <c:lblOffset val="100"/>
        <c:noMultiLvlLbl val="0"/>
      </c:catAx>
      <c:valAx>
        <c:axId val="206996741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069970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147.6733333333333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15.17681269489461</c:v>
                </c:pt>
                <c:pt idx="1">
                  <c:v>64.78247025965953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917320"/>
        <c:axId val="2069914328"/>
      </c:barChart>
      <c:catAx>
        <c:axId val="2069917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69914328"/>
        <c:crosses val="autoZero"/>
        <c:auto val="1"/>
        <c:lblAlgn val="ctr"/>
        <c:lblOffset val="100"/>
        <c:noMultiLvlLbl val="0"/>
      </c:catAx>
      <c:valAx>
        <c:axId val="2069914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699173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49.85838554608952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639112"/>
        <c:axId val="2076635832"/>
      </c:barChart>
      <c:catAx>
        <c:axId val="2076639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076635832"/>
        <c:crosses val="autoZero"/>
        <c:auto val="1"/>
        <c:lblAlgn val="ctr"/>
        <c:lblOffset val="100"/>
        <c:noMultiLvlLbl val="0"/>
      </c:catAx>
      <c:valAx>
        <c:axId val="2076635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076639112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'Interop '!$P$62</c:f>
              <c:strCache>
                <c:ptCount val="1"/>
                <c:pt idx="0">
                  <c:v>Time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</c:v>
                </c:pt>
                <c:pt idx="1">
                  <c:v>EGI/FG</c:v>
                </c:pt>
                <c:pt idx="2">
                  <c:v>XSEDE:QB/OSG</c:v>
                </c:pt>
              </c:strCache>
            </c:strRef>
          </c:cat>
          <c:val>
            <c:numRef>
              <c:f>'Interop '!$P$63:$P$65</c:f>
              <c:numCache>
                <c:formatCode>0</c:formatCode>
                <c:ptCount val="3"/>
                <c:pt idx="0">
                  <c:v>79.03193037780891</c:v>
                </c:pt>
                <c:pt idx="1">
                  <c:v>72.86479822088748</c:v>
                </c:pt>
                <c:pt idx="2">
                  <c:v>166.5</c:v>
                </c:pt>
              </c:numCache>
            </c:numRef>
          </c:val>
        </c:ser>
        <c:ser>
          <c:idx val="1"/>
          <c:order val="1"/>
          <c:tx>
            <c:strRef>
              <c:f>'Interop '!$Q$62</c:f>
              <c:strCache>
                <c:ptCount val="1"/>
                <c:pt idx="0">
                  <c:v>Time 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plus>
            <c:min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</c:v>
                </c:pt>
                <c:pt idx="1">
                  <c:v>EGI/FG</c:v>
                </c:pt>
                <c:pt idx="2">
                  <c:v>XSEDE:QB/OSG</c:v>
                </c:pt>
              </c:strCache>
            </c:strRef>
          </c:cat>
          <c:val>
            <c:numRef>
              <c:f>'Interop '!$Q$63:$Q$65</c:f>
              <c:numCache>
                <c:formatCode>0</c:formatCode>
                <c:ptCount val="3"/>
                <c:pt idx="0">
                  <c:v>107.6521406782717</c:v>
                </c:pt>
                <c:pt idx="1">
                  <c:v>123.006412674798</c:v>
                </c:pt>
                <c:pt idx="2">
                  <c:v>117.3041666666667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983672"/>
        <c:axId val="2081339752"/>
      </c:barChart>
      <c:catAx>
        <c:axId val="2083983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"/>
                <a:cs typeface="Times"/>
              </a:defRPr>
            </a:pPr>
            <a:endParaRPr lang="de-DE"/>
          </a:p>
        </c:txPr>
        <c:crossAx val="2081339752"/>
        <c:crosses val="autoZero"/>
        <c:auto val="1"/>
        <c:lblAlgn val="ctr"/>
        <c:lblOffset val="100"/>
        <c:noMultiLvlLbl val="0"/>
      </c:catAx>
      <c:valAx>
        <c:axId val="2081339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15450643776824"/>
              <c:y val="0.22911001349456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3983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67</xdr:row>
      <xdr:rowOff>31750</xdr:rowOff>
    </xdr:from>
    <xdr:to>
      <xdr:col>17</xdr:col>
      <xdr:colOff>1612900</xdr:colOff>
      <xdr:row>87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1.942976967592" createdVersion="4" refreshedVersion="4" minRefreshableVersion="3" recordCount="6">
  <cacheSource type="worksheet">
    <worksheetSource ref="A1:K7" sheet="BJ (FG-XSEDE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64" maxValue="64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10.5786662102" maxValue="9138.7722568499994"/>
    </cacheField>
    <cacheField name="BJ Runtime" numFmtId="0">
      <sharedItems containsSemiMixedTypes="0" containsString="0" containsNumber="1" minValue="5112.9851040800004" maxValue="12486.001956"/>
    </cacheField>
    <cacheField name="Total Runtime" numFmtId="0">
      <sharedItems containsSemiMixedTypes="0" containsString="0" containsNumber="1" minValue="6558.7503042199996" maxValue="12488.289187"/>
    </cacheField>
    <cacheField name="Coordination URL" numFmtId="0">
      <sharedItems/>
    </cacheField>
    <cacheField name="LRMS URL" numFmtId="0">
      <sharedItems count="2">
        <s v="pbs-ssh://pmantha@india.futuregrid.org"/>
        <s v="pbs-ssh://pmantha@trestles.sdsc.edu"/>
      </sharedItems>
    </cacheField>
    <cacheField name="Net Runtime" numFmtId="0">
      <sharedItems containsSemiMixedTypes="0" containsString="0" containsNumber="1" minValue="3347.2296991500007" maxValue="7735.198762179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dre Luckow" refreshedDate="41032.805360995371" createdVersion="4" refreshedVersion="4" minRefreshableVersion="3" recordCount="36">
  <cacheSource type="worksheet">
    <worksheetSource ref="A1:K37" sheet="BJ w Staging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37332.644954199997"/>
    </cacheField>
    <cacheField name="Total Runtime" numFmtId="0">
      <sharedItems containsSemiMixedTypes="0" containsString="0" containsNumber="1" minValue="728.41032099699999" maxValue="37333.205501999997"/>
    </cacheField>
    <cacheField name="Coordination URL" numFmtId="0">
      <sharedItems/>
    </cacheField>
    <cacheField name="LRMS URL" numFmtId="0">
      <sharedItems count="4">
        <s v="pbs-ssh://luckow@trestles.sdsc.edu"/>
        <s v="pbs-ssh://pmantha@india.futuregrid.org"/>
        <s v="sge-ssh://login2.ls4.tacc.utexas.edu"/>
        <s v="pbs-ssh://pmantha@trestles.sdsc.edu" u="1"/>
      </sharedItems>
    </cacheField>
    <cacheField name="Net Runtime" numFmtId="0">
      <sharedItems containsSemiMixedTypes="0" containsString="0" containsNumber="1" minValue="627.13998198499996" maxValue="22374.943838788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">
  <r>
    <n v="0"/>
    <s v="bigjob:bj-fd8126ee-9412-11e1-84cd-bc305b7ee8dc:india.futuregrid.org"/>
    <n v="64"/>
    <n v="8"/>
    <n v="64"/>
    <n v="13.372823"/>
    <n v="5112.9851040800004"/>
    <n v="12488.289187"/>
    <s v="redis://ILikeBigJob_wITH-REdIS@gw68.quarry.iu.teragrid.org:6379"/>
    <x v="0"/>
    <n v="5099.6122810800007"/>
  </r>
  <r>
    <n v="0"/>
    <s v="bigjob:bj-013eccd2-9413-11e1-84cd-bc305b7ee8dc:trestles.sdsc.edu"/>
    <n v="64"/>
    <n v="32"/>
    <n v="64"/>
    <n v="9138.7722568499994"/>
    <n v="12486.001956"/>
    <n v="12488.289187"/>
    <s v="redis://ILikeBigJob_wITH-REdIS@gw68.quarry.iu.teragrid.org:6379"/>
    <x v="1"/>
    <n v="3347.2296991500007"/>
  </r>
  <r>
    <n v="1"/>
    <s v="bigjob:bj-13857a0e-9430-11e1-84cd-bc305b7ee8dc:india.futuregrid.org"/>
    <n v="64"/>
    <n v="8"/>
    <n v="64"/>
    <n v="11.3641088009"/>
    <n v="7746.5628709800003"/>
    <n v="7752.1863899199998"/>
    <s v="redis://ILikeBigJob_wITH-REdIS@gw68.quarry.iu.teragrid.org:6379"/>
    <x v="0"/>
    <n v="7735.1987621791004"/>
  </r>
  <r>
    <n v="1"/>
    <s v="bigjob:bj-158cca78-9430-11e1-84cd-bc305b7ee8dc:trestles.sdsc.edu"/>
    <n v="64"/>
    <n v="32"/>
    <n v="64"/>
    <n v="67.904299020799996"/>
    <n v="5474.9704988000003"/>
    <n v="7752.1863899199998"/>
    <s v="redis://ILikeBigJob_wITH-REdIS@gw68.quarry.iu.teragrid.org:6379"/>
    <x v="1"/>
    <n v="5407.0661997792004"/>
  </r>
  <r>
    <n v="2"/>
    <s v="bigjob:bj-22b92086-9442-11e1-84cd-bc305b7ee8dc:india.futuregrid.org"/>
    <n v="64"/>
    <n v="8"/>
    <n v="64"/>
    <n v="10.5786662102"/>
    <n v="6553.1529450400003"/>
    <n v="6558.7503042199996"/>
    <s v="redis://ILikeBigJob_wITH-REdIS@gw68.quarry.iu.teragrid.org:6379"/>
    <x v="0"/>
    <n v="6542.5742788298003"/>
  </r>
  <r>
    <n v="2"/>
    <s v="bigjob:bj-24c6f574-9442-11e1-84cd-bc305b7ee8dc:trestles.sdsc.edu"/>
    <n v="64"/>
    <n v="32"/>
    <n v="64"/>
    <n v="43.676649093599998"/>
    <n v="5515.1282181699999"/>
    <n v="6558.7503042199996"/>
    <s v="redis://ILikeBigJob_wITH-REdIS@gw68.quarry.iu.teragrid.org:6379"/>
    <x v="1"/>
    <n v="5471.45156907640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  <n v="11591.291210000003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0"/>
    <n v="10957.76084209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1"/>
    <n v="22374.94383878894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1"/>
    <n v="13303.522331999719"/>
  </r>
  <r>
    <n v="0"/>
    <s v="bigjob:bj-5221b9d8-949b-11e1-ba79-bc305b7ee8dc:india.futuregrid.org"/>
    <n v="128"/>
    <n v="8"/>
    <x v="6"/>
    <n v="6.1047720909100001"/>
    <n v="9601.0439431699997"/>
    <n v="9602.4777331400001"/>
    <s v="redis://ILikeBigJob_wITH-REdIS@gw68.quarry.iu.teragrid.org:6379"/>
    <x v="1"/>
    <n v="9594.9391710790896"/>
  </r>
  <r>
    <n v="1"/>
    <s v="bigjob:bj-b2611c38-94b1-11e1-ba79-bc305b7ee8dc:india.futuregrid.org"/>
    <n v="128"/>
    <n v="8"/>
    <x v="6"/>
    <n v="48.316945076000003"/>
    <n v="9398.2399060700009"/>
    <n v="9399.7276799699994"/>
    <s v="redis://ILikeBigJob_wITH-REdIS@gw68.quarry.iu.teragrid.org:6379"/>
    <x v="1"/>
    <n v="9349.9229609940012"/>
  </r>
  <r>
    <n v="2"/>
    <s v="bigjob:bj-979f66f0-94c7-11e1-ba79-bc305b7ee8dc:india.futuregrid.org"/>
    <n v="128"/>
    <n v="8"/>
    <x v="6"/>
    <n v="40.209950923900003"/>
    <n v="9153.62272596"/>
    <n v="9154.9730839700005"/>
    <s v="redis://ILikeBigJob_wITH-REdIS@gw68.quarry.iu.teragrid.org:6379"/>
    <x v="1"/>
    <n v="9113.4127750361004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2"/>
    <n v="633.3475821019999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2"/>
    <n v="643.50944089900008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2"/>
    <n v="627.13998198499996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2"/>
    <n v="675.16876912099997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2"/>
    <n v="692.32583999600001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2"/>
    <n v="671.6348509787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2"/>
    <n v="806.90279699000007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2"/>
    <n v="1117.3181481321001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2"/>
    <n v="786.7963519093000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2"/>
    <n v="1054.3560481059999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2"/>
    <n v="1065.49721503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2"/>
    <n v="1066.6707761299999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2"/>
    <n v="2479.8451061257001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2"/>
    <n v="1616.628564831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19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dataField="1" showAll="0" defaultSubtotal="0"/>
  </pivotFields>
  <rowFields count="2">
    <field x="9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O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2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india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india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en_1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multi-fg-xsede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-interop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60" t="s">
        <v>1</v>
      </c>
      <c r="B2" s="60"/>
      <c r="C2" s="61"/>
      <c r="D2" s="62" t="s">
        <v>5</v>
      </c>
      <c r="E2" s="63"/>
      <c r="F2" s="63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P8" sqref="P8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2" sqref="F12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4" t="s">
        <v>202</v>
      </c>
      <c r="B3" s="64"/>
      <c r="C3" s="64"/>
      <c r="D3" s="64"/>
      <c r="E3" s="64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A20" workbookViewId="0">
      <selection activeCell="P66" sqref="P66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64" t="s">
        <v>138</v>
      </c>
      <c r="U14" s="64"/>
      <c r="V14" s="64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EGI-FG'!P8/60-P16</f>
        <v>49.858385546089515</v>
      </c>
      <c r="S16">
        <v>0</v>
      </c>
      <c r="T16" s="40"/>
      <c r="U16">
        <f>'Interop EGI-FG'!P9/60</f>
        <v>5.8872795343029933</v>
      </c>
    </row>
    <row r="17" spans="1:21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21" ht="30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  <c r="O18" s="44" t="s">
        <v>276</v>
      </c>
      <c r="P18" s="15">
        <f>'BJ (FG-XSEDE)'!N3/60</f>
        <v>107.65214067827169</v>
      </c>
      <c r="Q18" s="15">
        <f>'BJ (FG-XSEDE)'!N4/60</f>
        <v>79.031930377808905</v>
      </c>
      <c r="U18" s="15">
        <f>'BJ (FG-XSEDE)'!O3/60</f>
        <v>21.99622082922189</v>
      </c>
    </row>
    <row r="19" spans="1:21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21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21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21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21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21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21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21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21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21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21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21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21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21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  <row r="62" spans="15:20">
      <c r="P62" t="s">
        <v>290</v>
      </c>
      <c r="Q62" t="s">
        <v>291</v>
      </c>
      <c r="R62" t="s">
        <v>295</v>
      </c>
      <c r="S62" t="s">
        <v>296</v>
      </c>
    </row>
    <row r="63" spans="15:20">
      <c r="O63" t="s">
        <v>292</v>
      </c>
      <c r="P63" s="16">
        <f>'BJ (FG-XSEDE)'!N4/60</f>
        <v>79.031930377808905</v>
      </c>
      <c r="Q63" s="47">
        <f>'BJ (FG-XSEDE)'!N3/60</f>
        <v>107.65214067827169</v>
      </c>
      <c r="R63" s="16">
        <f>'BJ (FG-XSEDE)'!O4/60</f>
        <v>20.137709280906069</v>
      </c>
      <c r="S63" s="16">
        <f>'BJ (FG-XSEDE)'!O3/60</f>
        <v>21.99622082922189</v>
      </c>
    </row>
    <row r="64" spans="15:20">
      <c r="O64" t="s">
        <v>293</v>
      </c>
      <c r="P64" s="16">
        <f>'Interop EGI-FG'!P8/60</f>
        <v>72.864798220887479</v>
      </c>
      <c r="Q64" s="16">
        <f>'Interop EGI-FG'!Q8/60+100</f>
        <v>123.00641267479796</v>
      </c>
      <c r="R64" s="16">
        <f>'Interop EGI-FG'!P9/60</f>
        <v>5.8872795343029933</v>
      </c>
      <c r="S64" s="16">
        <f>'Interop EGI-FG'!Q9/60</f>
        <v>7.2283591617497303</v>
      </c>
      <c r="T64" t="s">
        <v>297</v>
      </c>
    </row>
    <row r="65" spans="15:20">
      <c r="O65" t="s">
        <v>294</v>
      </c>
      <c r="P65" s="16">
        <f>'Interop OSG-XSEDE'!F11/60+80</f>
        <v>166.5</v>
      </c>
      <c r="Q65" s="16">
        <f>'Interop OSG-XSEDE'!B11/60+80</f>
        <v>117.30416666666667</v>
      </c>
      <c r="R65" s="16">
        <f>'Interop OSG-XSEDE'!F12/60</f>
        <v>9.9833194212479572</v>
      </c>
      <c r="S65" s="16">
        <f>'Interop OSG-XSEDE'!B12/60</f>
        <v>21.833971046666402</v>
      </c>
      <c r="T65" t="s">
        <v>298</v>
      </c>
    </row>
    <row r="68" spans="15:20">
      <c r="P68" s="15"/>
      <c r="S68" s="16"/>
    </row>
    <row r="69" spans="15:20">
      <c r="P69" s="15"/>
    </row>
    <row r="70" spans="15:20">
      <c r="P70" s="15"/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I1" workbookViewId="0">
      <selection activeCell="O9" sqref="O9"/>
    </sheetView>
  </sheetViews>
  <sheetFormatPr baseColWidth="10" defaultRowHeight="15" x14ac:dyDescent="0"/>
  <cols>
    <col min="1" max="1" width="4.33203125" bestFit="1" customWidth="1"/>
    <col min="2" max="2" width="60.16406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customWidth="1"/>
    <col min="16" max="16" width="21" customWidth="1"/>
    <col min="17" max="17" width="19" customWidth="1"/>
    <col min="18" max="28" width="12.1640625" bestFit="1" customWidth="1"/>
    <col min="29" max="29" width="11.1640625" customWidth="1"/>
    <col min="30" max="49" width="12.1640625" bestFit="1" customWidth="1"/>
    <col min="50" max="50" width="20.6640625" bestFit="1" customWidth="1"/>
    <col min="51" max="51" width="12.1640625" customWidth="1"/>
    <col min="52" max="52" width="12.1640625" bestFit="1" customWidth="1"/>
    <col min="53" max="53" width="11.1640625" customWidth="1"/>
    <col min="54" max="55" width="12.1640625" bestFit="1" customWidth="1"/>
    <col min="56" max="56" width="12.1640625" customWidth="1"/>
    <col min="57" max="63" width="12.1640625" bestFit="1" customWidth="1"/>
    <col min="64" max="65" width="11.1640625" customWidth="1"/>
    <col min="66" max="69" width="12.1640625" bestFit="1" customWidth="1"/>
    <col min="70" max="70" width="11.1640625" customWidth="1"/>
    <col min="71" max="85" width="12.1640625" bestFit="1" customWidth="1"/>
    <col min="86" max="86" width="21" bestFit="1" customWidth="1"/>
    <col min="87" max="87" width="12.1640625" bestFit="1" customWidth="1"/>
    <col min="88" max="88" width="12.1640625" customWidth="1"/>
    <col min="89" max="89" width="11.1640625" customWidth="1"/>
    <col min="90" max="92" width="12.1640625" bestFit="1" customWidth="1"/>
    <col min="93" max="93" width="12.1640625" customWidth="1"/>
    <col min="94" max="99" width="12.1640625" bestFit="1" customWidth="1"/>
    <col min="100" max="101" width="11.1640625" customWidth="1"/>
    <col min="102" max="105" width="12.1640625" bestFit="1" customWidth="1"/>
    <col min="106" max="106" width="11.1640625" customWidth="1"/>
    <col min="107" max="121" width="12.1640625" bestFit="1" customWidth="1"/>
    <col min="122" max="122" width="30.1640625" bestFit="1" customWidth="1"/>
    <col min="123" max="123" width="27.83203125" bestFit="1" customWidth="1"/>
    <col min="124" max="124" width="28.33203125" bestFit="1" customWidth="1"/>
    <col min="125" max="125" width="30.1640625" bestFit="1" customWidth="1"/>
    <col min="126" max="126" width="28.33203125" bestFit="1" customWidth="1"/>
    <col min="127" max="127" width="27.1640625" bestFit="1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K2">
        <f>G2-F2</f>
        <v>949.70690703299999</v>
      </c>
      <c r="M2" s="6" t="s">
        <v>6</v>
      </c>
      <c r="N2" t="s">
        <v>65</v>
      </c>
      <c r="O2" t="s">
        <v>76</v>
      </c>
      <c r="P2" t="s">
        <v>241</v>
      </c>
      <c r="Q2" t="s">
        <v>120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K3">
        <f t="shared" ref="K3:K38" si="0">G3-F3</f>
        <v>933.88354111000035</v>
      </c>
      <c r="M3" s="8" t="s">
        <v>209</v>
      </c>
      <c r="N3" s="7">
        <v>4095.9468792084353</v>
      </c>
      <c r="O3" s="7">
        <v>7460.708391124117</v>
      </c>
      <c r="P3" s="7">
        <v>7550.0003534453308</v>
      </c>
      <c r="Q3" s="7">
        <v>4391.7173146591558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K4">
        <f t="shared" si="0"/>
        <v>959.59429502199998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K5">
        <f t="shared" si="0"/>
        <v>1034.250431057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18.180248440583544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K6">
        <f t="shared" si="0"/>
        <v>1010.0245790499998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17.130264234172852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K7">
        <f t="shared" si="0"/>
        <v>1079.8288621861002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31.231927623246943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K8">
        <f t="shared" si="0"/>
        <v>1141.9783539744999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144.69891001839824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K9">
        <f t="shared" si="0"/>
        <v>1105.48323798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686.57871472440843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K10">
        <f t="shared" si="0"/>
        <v>1635.4789931739999</v>
      </c>
      <c r="M10" s="9">
        <v>128</v>
      </c>
      <c r="N10" s="7">
        <v>16715.026063703332</v>
      </c>
      <c r="O10" s="7">
        <v>29086.213300733332</v>
      </c>
      <c r="P10" s="7">
        <v>12611.597773255229</v>
      </c>
      <c r="Q10" s="7">
        <v>1925.7044468981521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K11">
        <f t="shared" si="0"/>
        <v>1408.5234179499998</v>
      </c>
      <c r="M11" s="8" t="s">
        <v>225</v>
      </c>
      <c r="N11" s="7">
        <v>21.005163240430001</v>
      </c>
      <c r="O11" s="7">
        <v>12768.35337882</v>
      </c>
      <c r="P11" s="7">
        <v>21.43066278269054</v>
      </c>
      <c r="Q11" s="7">
        <v>5649.9025447833619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K12">
        <f t="shared" si="0"/>
        <v>1366.4965469900001</v>
      </c>
      <c r="M12" s="9">
        <v>128</v>
      </c>
      <c r="N12" s="7">
        <v>21.005163240430001</v>
      </c>
      <c r="O12" s="7">
        <v>12768.35337882</v>
      </c>
      <c r="P12" s="7">
        <v>21.43066278269054</v>
      </c>
      <c r="Q12" s="7">
        <v>5649.9025447833619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K13">
        <f t="shared" si="0"/>
        <v>3280.1019890300004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510.40194744237772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K14">
        <f t="shared" si="0"/>
        <v>2100.0810089100005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8.2639463793082282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K15">
        <f t="shared" si="0"/>
        <v>2081.9518280099996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11.067751088641248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K16">
        <f t="shared" si="0"/>
        <v>14564.509658999996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185.29553742458853</v>
      </c>
    </row>
    <row r="17" spans="1:17">
      <c r="A17" s="13">
        <v>0</v>
      </c>
      <c r="B17" s="13" t="s">
        <v>266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K17">
        <f t="shared" si="0"/>
        <v>11591.291210000003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6.796511022181404</v>
      </c>
    </row>
    <row r="18" spans="1:17">
      <c r="A18">
        <v>0</v>
      </c>
      <c r="B18" t="s">
        <v>267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s="13" t="s">
        <v>209</v>
      </c>
      <c r="K18">
        <f t="shared" si="0"/>
        <v>10957.76084209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610.38626998117275</v>
      </c>
    </row>
    <row r="19" spans="1:17">
      <c r="A19">
        <v>1</v>
      </c>
      <c r="B19" t="s">
        <v>263</v>
      </c>
      <c r="C19">
        <v>128</v>
      </c>
      <c r="D19">
        <v>8</v>
      </c>
      <c r="E19">
        <v>128</v>
      </c>
      <c r="F19">
        <v>5.7084000110600002</v>
      </c>
      <c r="G19">
        <v>22380.652238800001</v>
      </c>
      <c r="H19">
        <v>22382.094851999998</v>
      </c>
      <c r="I19" t="s">
        <v>208</v>
      </c>
      <c r="J19" t="s">
        <v>225</v>
      </c>
      <c r="K19">
        <f>G19-F19</f>
        <v>22374.943838788942</v>
      </c>
      <c r="M19" s="8" t="s">
        <v>8</v>
      </c>
      <c r="N19" s="7">
        <v>2123.2414277081321</v>
      </c>
      <c r="O19" s="7">
        <v>5869.7644347304713</v>
      </c>
      <c r="P19" s="7">
        <v>5469.9900497245644</v>
      </c>
      <c r="Q19" s="7">
        <v>5218.5712707667744</v>
      </c>
    </row>
    <row r="20" spans="1:17">
      <c r="A20">
        <v>2</v>
      </c>
      <c r="B20" t="s">
        <v>264</v>
      </c>
      <c r="C20">
        <v>128</v>
      </c>
      <c r="D20">
        <v>8</v>
      </c>
      <c r="E20">
        <v>128</v>
      </c>
      <c r="F20">
        <v>4.6857481002799997</v>
      </c>
      <c r="G20">
        <v>13308.208080099999</v>
      </c>
      <c r="H20">
        <v>13309.640333200001</v>
      </c>
      <c r="I20" t="s">
        <v>208</v>
      </c>
      <c r="J20" t="s">
        <v>225</v>
      </c>
      <c r="K20">
        <f>G20-F20</f>
        <v>13303.522331999719</v>
      </c>
    </row>
    <row r="21" spans="1:17">
      <c r="A21">
        <v>0</v>
      </c>
      <c r="B21" t="s">
        <v>284</v>
      </c>
      <c r="C21">
        <v>128</v>
      </c>
      <c r="D21">
        <v>8</v>
      </c>
      <c r="E21">
        <v>128</v>
      </c>
      <c r="F21">
        <v>6.1047720909100001</v>
      </c>
      <c r="G21">
        <v>9601.0439431699997</v>
      </c>
      <c r="H21">
        <v>9602.4777331400001</v>
      </c>
      <c r="I21" t="s">
        <v>208</v>
      </c>
      <c r="J21" t="s">
        <v>225</v>
      </c>
      <c r="K21">
        <f>G21-F21</f>
        <v>9594.9391710790896</v>
      </c>
    </row>
    <row r="22" spans="1:17">
      <c r="A22">
        <v>1</v>
      </c>
      <c r="B22" t="s">
        <v>285</v>
      </c>
      <c r="C22">
        <v>128</v>
      </c>
      <c r="D22">
        <v>8</v>
      </c>
      <c r="E22">
        <v>128</v>
      </c>
      <c r="F22">
        <v>48.316945076000003</v>
      </c>
      <c r="G22">
        <v>9398.2399060700009</v>
      </c>
      <c r="H22">
        <v>9399.7276799699994</v>
      </c>
      <c r="I22" t="s">
        <v>208</v>
      </c>
      <c r="J22" t="s">
        <v>225</v>
      </c>
      <c r="K22">
        <f>G22-F22</f>
        <v>9349.9229609940012</v>
      </c>
    </row>
    <row r="23" spans="1:17">
      <c r="A23">
        <v>2</v>
      </c>
      <c r="B23" t="s">
        <v>286</v>
      </c>
      <c r="C23">
        <v>128</v>
      </c>
      <c r="D23">
        <v>8</v>
      </c>
      <c r="E23">
        <v>128</v>
      </c>
      <c r="F23">
        <v>40.209950923900003</v>
      </c>
      <c r="G23">
        <v>9153.62272596</v>
      </c>
      <c r="H23">
        <v>9154.9730839700005</v>
      </c>
      <c r="I23" t="s">
        <v>208</v>
      </c>
      <c r="J23" t="s">
        <v>225</v>
      </c>
      <c r="K23">
        <f>G23-F23</f>
        <v>9113.4127750361004</v>
      </c>
    </row>
    <row r="24" spans="1:17">
      <c r="A24">
        <v>0</v>
      </c>
      <c r="B24" t="s">
        <v>226</v>
      </c>
      <c r="C24">
        <v>12</v>
      </c>
      <c r="D24">
        <v>12</v>
      </c>
      <c r="E24">
        <v>2</v>
      </c>
      <c r="F24">
        <v>300.654438019</v>
      </c>
      <c r="G24">
        <v>934.00202012099999</v>
      </c>
      <c r="H24">
        <v>935.09974002800004</v>
      </c>
      <c r="I24" t="s">
        <v>208</v>
      </c>
      <c r="J24" t="s">
        <v>227</v>
      </c>
      <c r="K24">
        <f>G24-F24</f>
        <v>633.34758210199993</v>
      </c>
    </row>
    <row r="25" spans="1:17">
      <c r="A25">
        <v>1</v>
      </c>
      <c r="B25" t="s">
        <v>228</v>
      </c>
      <c r="C25">
        <v>12</v>
      </c>
      <c r="D25">
        <v>12</v>
      </c>
      <c r="E25">
        <v>2</v>
      </c>
      <c r="F25">
        <v>113.3769629</v>
      </c>
      <c r="G25">
        <v>756.88640379900005</v>
      </c>
      <c r="H25">
        <v>758.091012955</v>
      </c>
      <c r="I25" t="s">
        <v>208</v>
      </c>
      <c r="J25" t="s">
        <v>227</v>
      </c>
      <c r="K25">
        <f>G25-F25</f>
        <v>643.50944089900008</v>
      </c>
    </row>
    <row r="26" spans="1:17">
      <c r="A26">
        <v>2</v>
      </c>
      <c r="B26" t="s">
        <v>229</v>
      </c>
      <c r="C26">
        <v>12</v>
      </c>
      <c r="D26">
        <v>12</v>
      </c>
      <c r="E26">
        <v>2</v>
      </c>
      <c r="F26">
        <v>100.828622103</v>
      </c>
      <c r="G26">
        <v>727.96860408800001</v>
      </c>
      <c r="H26">
        <v>729.173197985</v>
      </c>
      <c r="I26" t="s">
        <v>208</v>
      </c>
      <c r="J26" t="s">
        <v>227</v>
      </c>
      <c r="K26">
        <f>G26-F26</f>
        <v>627.13998198499996</v>
      </c>
    </row>
    <row r="27" spans="1:17">
      <c r="A27">
        <v>0</v>
      </c>
      <c r="B27" t="s">
        <v>230</v>
      </c>
      <c r="C27">
        <v>12</v>
      </c>
      <c r="D27">
        <v>12</v>
      </c>
      <c r="E27">
        <v>4</v>
      </c>
      <c r="F27">
        <v>252.339545012</v>
      </c>
      <c r="G27">
        <v>927.508314133</v>
      </c>
      <c r="H27">
        <v>928.868350029</v>
      </c>
      <c r="I27" t="s">
        <v>208</v>
      </c>
      <c r="J27" t="s">
        <v>227</v>
      </c>
      <c r="K27">
        <f>G27-F27</f>
        <v>675.16876912099997</v>
      </c>
    </row>
    <row r="28" spans="1:17">
      <c r="A28">
        <v>1</v>
      </c>
      <c r="B28" t="s">
        <v>231</v>
      </c>
      <c r="C28">
        <v>12</v>
      </c>
      <c r="D28">
        <v>12</v>
      </c>
      <c r="E28">
        <v>4</v>
      </c>
      <c r="F28">
        <v>220.36070990600001</v>
      </c>
      <c r="G28">
        <v>912.68654990200002</v>
      </c>
      <c r="H28">
        <v>913.90338492399997</v>
      </c>
      <c r="I28" t="s">
        <v>208</v>
      </c>
      <c r="J28" t="s">
        <v>227</v>
      </c>
      <c r="K28">
        <f>G28-F28</f>
        <v>692.32583999600001</v>
      </c>
    </row>
    <row r="29" spans="1:17">
      <c r="A29">
        <v>2</v>
      </c>
      <c r="B29" t="s">
        <v>232</v>
      </c>
      <c r="C29">
        <v>12</v>
      </c>
      <c r="D29">
        <v>12</v>
      </c>
      <c r="E29">
        <v>4</v>
      </c>
      <c r="F29">
        <v>55.585777044300002</v>
      </c>
      <c r="G29">
        <v>727.22062802300002</v>
      </c>
      <c r="H29">
        <v>728.41032099699999</v>
      </c>
      <c r="I29" t="s">
        <v>208</v>
      </c>
      <c r="J29" t="s">
        <v>227</v>
      </c>
      <c r="K29">
        <f>G29-F29</f>
        <v>671.6348509787</v>
      </c>
    </row>
    <row r="30" spans="1:17">
      <c r="A30">
        <v>0</v>
      </c>
      <c r="B30" t="s">
        <v>233</v>
      </c>
      <c r="C30">
        <v>12</v>
      </c>
      <c r="D30">
        <v>12</v>
      </c>
      <c r="E30">
        <v>8</v>
      </c>
      <c r="F30">
        <v>1703.66234207</v>
      </c>
      <c r="G30">
        <v>2510.5651390600001</v>
      </c>
      <c r="H30">
        <v>2511.7870490599998</v>
      </c>
      <c r="I30" t="s">
        <v>208</v>
      </c>
      <c r="J30" t="s">
        <v>227</v>
      </c>
      <c r="K30">
        <f>G30-F30</f>
        <v>806.90279699000007</v>
      </c>
      <c r="M30" s="2" t="s">
        <v>287</v>
      </c>
      <c r="N30" s="2" t="s">
        <v>288</v>
      </c>
      <c r="O30" s="2" t="s">
        <v>262</v>
      </c>
    </row>
    <row r="31" spans="1:17">
      <c r="A31">
        <v>1</v>
      </c>
      <c r="B31" t="s">
        <v>234</v>
      </c>
      <c r="C31">
        <v>12</v>
      </c>
      <c r="D31">
        <v>12</v>
      </c>
      <c r="E31">
        <v>8</v>
      </c>
      <c r="F31">
        <v>90.235594987900001</v>
      </c>
      <c r="G31">
        <v>1207.55374312</v>
      </c>
      <c r="H31">
        <v>1208.7523281599999</v>
      </c>
      <c r="I31" t="s">
        <v>208</v>
      </c>
      <c r="J31" t="s">
        <v>227</v>
      </c>
      <c r="K31">
        <f>G31-F31</f>
        <v>1117.3181481321001</v>
      </c>
      <c r="M31" t="s">
        <v>5</v>
      </c>
      <c r="N31">
        <v>5192</v>
      </c>
      <c r="O31">
        <v>2879</v>
      </c>
    </row>
    <row r="32" spans="1:17">
      <c r="A32">
        <v>2</v>
      </c>
      <c r="B32" t="s">
        <v>235</v>
      </c>
      <c r="C32">
        <v>12</v>
      </c>
      <c r="D32">
        <v>12</v>
      </c>
      <c r="E32">
        <v>8</v>
      </c>
      <c r="F32">
        <v>79.823445081700001</v>
      </c>
      <c r="G32">
        <v>866.61979699100004</v>
      </c>
      <c r="H32">
        <v>867.81867504100001</v>
      </c>
      <c r="I32" t="s">
        <v>208</v>
      </c>
      <c r="J32" t="s">
        <v>227</v>
      </c>
      <c r="K32">
        <f>G32-F32</f>
        <v>786.79635190930003</v>
      </c>
      <c r="M32" t="s">
        <v>5</v>
      </c>
      <c r="N32">
        <v>4844</v>
      </c>
      <c r="O32">
        <v>2864</v>
      </c>
    </row>
    <row r="33" spans="1:15">
      <c r="A33">
        <v>0</v>
      </c>
      <c r="B33" t="s">
        <v>236</v>
      </c>
      <c r="C33">
        <v>24</v>
      </c>
      <c r="D33">
        <v>12</v>
      </c>
      <c r="E33">
        <v>16</v>
      </c>
      <c r="F33">
        <v>263.91831493400002</v>
      </c>
      <c r="G33">
        <v>1318.27436304</v>
      </c>
      <c r="H33">
        <v>1319.4774529900001</v>
      </c>
      <c r="I33" t="s">
        <v>208</v>
      </c>
      <c r="J33" t="s">
        <v>227</v>
      </c>
      <c r="K33">
        <f>G33-F33</f>
        <v>1054.3560481059999</v>
      </c>
      <c r="M33" t="s">
        <v>5</v>
      </c>
      <c r="N33">
        <v>4812</v>
      </c>
      <c r="O33">
        <v>2784</v>
      </c>
    </row>
    <row r="34" spans="1:15">
      <c r="A34">
        <v>1</v>
      </c>
      <c r="B34" t="s">
        <v>237</v>
      </c>
      <c r="C34">
        <v>24</v>
      </c>
      <c r="D34">
        <v>12</v>
      </c>
      <c r="E34">
        <v>16</v>
      </c>
      <c r="F34">
        <v>141.600160837</v>
      </c>
      <c r="G34">
        <v>1207.09737587</v>
      </c>
      <c r="H34">
        <v>1208.20039296</v>
      </c>
      <c r="I34" t="s">
        <v>208</v>
      </c>
      <c r="J34" t="s">
        <v>227</v>
      </c>
      <c r="K34">
        <f>G34-F34</f>
        <v>1065.497215033</v>
      </c>
      <c r="M34" t="s">
        <v>5</v>
      </c>
      <c r="N34" s="65">
        <v>19192</v>
      </c>
      <c r="O34" s="65">
        <v>2302</v>
      </c>
    </row>
    <row r="35" spans="1:15">
      <c r="A35">
        <v>2</v>
      </c>
      <c r="B35" t="s">
        <v>238</v>
      </c>
      <c r="C35">
        <v>24</v>
      </c>
      <c r="D35">
        <v>12</v>
      </c>
      <c r="E35">
        <v>16</v>
      </c>
      <c r="F35">
        <v>2982.8733580100002</v>
      </c>
      <c r="G35">
        <v>4049.5441341400001</v>
      </c>
      <c r="H35">
        <v>4050.7455921199999</v>
      </c>
      <c r="I35" t="s">
        <v>208</v>
      </c>
      <c r="J35" t="s">
        <v>227</v>
      </c>
      <c r="K35">
        <f>G35-F35</f>
        <v>1066.6707761299999</v>
      </c>
      <c r="M35" t="s">
        <v>5</v>
      </c>
      <c r="N35" s="65">
        <v>10262</v>
      </c>
      <c r="O35" s="65">
        <v>2165</v>
      </c>
    </row>
    <row r="36" spans="1:15">
      <c r="A36">
        <v>0</v>
      </c>
      <c r="B36" t="s">
        <v>239</v>
      </c>
      <c r="C36">
        <v>36</v>
      </c>
      <c r="D36">
        <v>12</v>
      </c>
      <c r="E36">
        <v>32</v>
      </c>
      <c r="F36">
        <v>23.373319864300001</v>
      </c>
      <c r="G36">
        <v>2503.21842599</v>
      </c>
      <c r="H36">
        <v>2504.4764480600002</v>
      </c>
      <c r="I36" t="s">
        <v>208</v>
      </c>
      <c r="J36" t="s">
        <v>227</v>
      </c>
      <c r="K36">
        <f>G36-F36</f>
        <v>2479.8451061257001</v>
      </c>
      <c r="M36" s="2" t="s">
        <v>289</v>
      </c>
      <c r="N36" s="2">
        <f>AVERAGE(N31:N35)</f>
        <v>8860.4</v>
      </c>
      <c r="O36" s="2">
        <f>AVERAGE(O31:O35)</f>
        <v>2598.8000000000002</v>
      </c>
    </row>
    <row r="37" spans="1:15">
      <c r="A37">
        <v>1</v>
      </c>
      <c r="B37" t="s">
        <v>240</v>
      </c>
      <c r="C37">
        <v>36</v>
      </c>
      <c r="D37">
        <v>12</v>
      </c>
      <c r="E37">
        <v>32</v>
      </c>
      <c r="F37">
        <v>371.93604397799999</v>
      </c>
      <c r="G37">
        <v>1988.56460881</v>
      </c>
      <c r="H37">
        <v>1989.9456028899999</v>
      </c>
      <c r="I37" t="s">
        <v>208</v>
      </c>
      <c r="J37" t="s">
        <v>227</v>
      </c>
      <c r="K37">
        <f>G37-F37</f>
        <v>1616.6285648319999</v>
      </c>
      <c r="M37" s="2" t="s">
        <v>138</v>
      </c>
      <c r="N37" s="52">
        <f>STDEV(N31:N35)</f>
        <v>6218.6134145804563</v>
      </c>
      <c r="O37" s="52">
        <f>STDEV(O31:O35)</f>
        <v>338.900722926345</v>
      </c>
    </row>
    <row r="62" spans="1:10">
      <c r="A62" t="s">
        <v>16</v>
      </c>
      <c r="B62" t="s">
        <v>17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24</v>
      </c>
      <c r="J62" t="s">
        <v>25</v>
      </c>
    </row>
    <row r="63" spans="1:10">
      <c r="A63">
        <v>0</v>
      </c>
      <c r="B63" t="s">
        <v>224</v>
      </c>
      <c r="C63">
        <v>128</v>
      </c>
      <c r="D63">
        <v>8</v>
      </c>
      <c r="E63">
        <v>128</v>
      </c>
      <c r="F63">
        <v>22527.895972999999</v>
      </c>
      <c r="G63">
        <v>47417.862745999999</v>
      </c>
      <c r="H63">
        <v>47419.311981899999</v>
      </c>
      <c r="I63" t="s">
        <v>208</v>
      </c>
      <c r="J63" t="s">
        <v>225</v>
      </c>
    </row>
    <row r="64" spans="1:10">
      <c r="A64">
        <v>1</v>
      </c>
      <c r="B64" t="s">
        <v>263</v>
      </c>
      <c r="C64">
        <v>128</v>
      </c>
      <c r="D64">
        <v>8</v>
      </c>
      <c r="E64">
        <v>128</v>
      </c>
      <c r="F64">
        <v>5.7084000110600002</v>
      </c>
      <c r="G64">
        <v>22380.652238800001</v>
      </c>
      <c r="H64">
        <v>22382.094851999998</v>
      </c>
      <c r="I64" t="s">
        <v>208</v>
      </c>
      <c r="J64" t="s">
        <v>225</v>
      </c>
    </row>
    <row r="65" spans="1:10">
      <c r="A65">
        <v>2</v>
      </c>
      <c r="B65" t="s">
        <v>264</v>
      </c>
      <c r="C65">
        <v>128</v>
      </c>
      <c r="D65">
        <v>8</v>
      </c>
      <c r="E65">
        <v>128</v>
      </c>
      <c r="F65">
        <v>4.6857481002799997</v>
      </c>
      <c r="G65">
        <v>13308.208080099999</v>
      </c>
      <c r="H65">
        <v>13309.640333200001</v>
      </c>
      <c r="I65" t="s">
        <v>208</v>
      </c>
      <c r="J65" t="s">
        <v>225</v>
      </c>
    </row>
    <row r="68" spans="1:10">
      <c r="A68">
        <v>0</v>
      </c>
      <c r="B68" t="s">
        <v>284</v>
      </c>
      <c r="C68">
        <v>128</v>
      </c>
      <c r="D68">
        <v>8</v>
      </c>
      <c r="E68">
        <v>128</v>
      </c>
      <c r="F68">
        <v>6.1047720909100001</v>
      </c>
      <c r="G68">
        <v>9601.0439431699997</v>
      </c>
      <c r="H68">
        <v>9602.4777331400001</v>
      </c>
      <c r="I68" t="s">
        <v>208</v>
      </c>
      <c r="J68" t="s">
        <v>225</v>
      </c>
    </row>
    <row r="69" spans="1:10">
      <c r="A69">
        <v>1</v>
      </c>
      <c r="B69" t="s">
        <v>285</v>
      </c>
      <c r="C69">
        <v>128</v>
      </c>
      <c r="D69">
        <v>8</v>
      </c>
      <c r="E69">
        <v>128</v>
      </c>
      <c r="F69">
        <v>48.316945076000003</v>
      </c>
      <c r="G69">
        <v>9398.2399060700009</v>
      </c>
      <c r="H69">
        <v>9399.7276799699994</v>
      </c>
      <c r="I69" t="s">
        <v>208</v>
      </c>
      <c r="J69" t="s">
        <v>225</v>
      </c>
    </row>
    <row r="70" spans="1:10">
      <c r="A70">
        <v>2</v>
      </c>
      <c r="B70" t="s">
        <v>286</v>
      </c>
      <c r="C70">
        <v>128</v>
      </c>
      <c r="D70">
        <v>8</v>
      </c>
      <c r="E70">
        <v>128</v>
      </c>
      <c r="F70">
        <v>40.209950923900003</v>
      </c>
      <c r="G70">
        <v>9153.62272596</v>
      </c>
      <c r="H70">
        <v>9154.9730839700005</v>
      </c>
      <c r="I70" t="s">
        <v>208</v>
      </c>
      <c r="J70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245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246</v>
      </c>
      <c r="N2" s="6" t="s">
        <v>9</v>
      </c>
    </row>
    <row r="3" spans="1:15">
      <c r="A3">
        <v>0</v>
      </c>
      <c r="B3" t="s">
        <v>247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246</v>
      </c>
      <c r="M3" s="6" t="s">
        <v>6</v>
      </c>
      <c r="N3" t="s">
        <v>258</v>
      </c>
      <c r="O3" t="s">
        <v>259</v>
      </c>
    </row>
    <row r="4" spans="1:15">
      <c r="A4">
        <v>0</v>
      </c>
      <c r="B4" t="s">
        <v>248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249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250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246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251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246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252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260</v>
      </c>
      <c r="N8" s="52">
        <f>AVERAGE(N4:N6)</f>
        <v>330.21324467653335</v>
      </c>
      <c r="O8" s="52">
        <f>AVERAGE(O4:O6)</f>
        <v>8733.732693349999</v>
      </c>
    </row>
    <row r="9" spans="1:15">
      <c r="A9">
        <v>1</v>
      </c>
      <c r="B9" t="s">
        <v>253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254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246</v>
      </c>
    </row>
    <row r="11" spans="1:15">
      <c r="A11">
        <v>2</v>
      </c>
      <c r="B11" t="s">
        <v>255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246</v>
      </c>
    </row>
    <row r="12" spans="1:15">
      <c r="A12">
        <v>2</v>
      </c>
      <c r="B12" t="s">
        <v>256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257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261</v>
      </c>
      <c r="O15" s="2" t="s">
        <v>262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3"/>
      <c r="N21" s="54">
        <v>6234.875</v>
      </c>
      <c r="O21" s="54">
        <v>1280.515625</v>
      </c>
    </row>
    <row r="22" spans="13:15" ht="16" thickTop="1">
      <c r="M22" s="2" t="s">
        <v>260</v>
      </c>
      <c r="N22" s="52">
        <f>AVERAGE(N16:N21)</f>
        <v>6929.617033333333</v>
      </c>
      <c r="O22" s="52">
        <f>AVERAGE(O16:O21)</f>
        <v>1152.9166666666667</v>
      </c>
    </row>
    <row r="23" spans="13:15">
      <c r="M23" s="2" t="s">
        <v>204</v>
      </c>
      <c r="N23" s="52">
        <f>STDEV(N16:N21)</f>
        <v>1220.3487605097328</v>
      </c>
      <c r="O23" s="52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9" workbookViewId="0">
      <selection activeCell="I37" sqref="I37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0"/>
      <c r="K2" s="2" t="s">
        <v>155</v>
      </c>
    </row>
    <row r="3" spans="1:11">
      <c r="F3" t="s">
        <v>269</v>
      </c>
    </row>
    <row r="4" spans="1:11" ht="30">
      <c r="A4" s="10"/>
      <c r="B4" s="18" t="s">
        <v>152</v>
      </c>
      <c r="C4" s="17" t="s">
        <v>153</v>
      </c>
      <c r="D4" s="34" t="s">
        <v>271</v>
      </c>
      <c r="E4" s="59" t="s">
        <v>275</v>
      </c>
      <c r="F4" s="18" t="s">
        <v>272</v>
      </c>
      <c r="G4" s="58" t="s">
        <v>273</v>
      </c>
      <c r="H4" s="59" t="s">
        <v>274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16715.026063703332</v>
      </c>
      <c r="G5" s="35">
        <f>'BJ w Staging'!N12</f>
        <v>21.005163240430001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47">
        <v>11460.578475336322</v>
      </c>
      <c r="G6" s="67">
        <f>'BJ w Staging'!N36</f>
        <v>8860.4</v>
      </c>
      <c r="H6" s="55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906</v>
      </c>
      <c r="G7" s="66">
        <f>'BJ w Staging'!O36</f>
        <v>2598.8000000000002</v>
      </c>
      <c r="H7" s="56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29086.213300733332</v>
      </c>
      <c r="G8" s="37">
        <f>'BJ w Staging'!O12</f>
        <v>12768.35337882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2102.3829270000001</v>
      </c>
      <c r="G9" s="37">
        <f>'BJ w Staging'!Q12</f>
        <v>5649.9025447833619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278.58376772838886</v>
      </c>
      <c r="G12" s="37">
        <f t="shared" si="1"/>
        <v>0.35008605400716669</v>
      </c>
      <c r="H12" s="57">
        <f t="shared" ref="H12" si="2">H5/60</f>
        <v>5.5035540779422227</v>
      </c>
    </row>
    <row r="13" spans="1:11">
      <c r="A13" s="48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6">
        <f t="shared" si="3"/>
        <v>147.67333333333332</v>
      </c>
      <c r="H13" s="30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7">
        <f>D19-D16-D12-D13</f>
        <v>-4.333315928306547E-9</v>
      </c>
      <c r="E14" s="21">
        <f>E19-E16-E12-E13</f>
        <v>-5.5555555555599767E-3</v>
      </c>
      <c r="F14" s="21">
        <f>F19-F16-F12-F13</f>
        <v>7.6812694894584865E-2</v>
      </c>
      <c r="G14" s="37">
        <f t="shared" ref="G14:H14" si="5">G19-G16-G12-G13</f>
        <v>21.4691369263262</v>
      </c>
      <c r="H14" s="21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278.66058042328348</v>
      </c>
      <c r="G15" s="37">
        <f t="shared" si="6"/>
        <v>21.819222980333368</v>
      </c>
      <c r="H15" s="21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7">
        <f t="shared" si="7"/>
        <v>43.31333333333334</v>
      </c>
      <c r="H16" s="21">
        <f t="shared" ref="H16" si="8">H7/60</f>
        <v>19.215277777777779</v>
      </c>
    </row>
    <row r="17" spans="1:8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15.176812694894608</v>
      </c>
      <c r="G17" s="37">
        <f t="shared" si="9"/>
        <v>64.782470259659533</v>
      </c>
      <c r="H17" s="21">
        <f t="shared" si="9"/>
        <v>24.56504025566889</v>
      </c>
    </row>
    <row r="18" spans="1:8">
      <c r="A18" s="2" t="s">
        <v>270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7.6812694894607958E-2</v>
      </c>
      <c r="G18" s="21">
        <f t="shared" si="10"/>
        <v>21.469136926326193</v>
      </c>
      <c r="H18" s="21">
        <f t="shared" si="10"/>
        <v>5.3497624778911117</v>
      </c>
    </row>
    <row r="19" spans="1:8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7">
        <f t="shared" si="11"/>
        <v>144.74436088066668</v>
      </c>
      <c r="E19" s="21">
        <f t="shared" si="11"/>
        <v>122.62222222222228</v>
      </c>
      <c r="F19" s="21">
        <f t="shared" si="11"/>
        <v>484.77022167888884</v>
      </c>
      <c r="G19" s="37">
        <f t="shared" si="11"/>
        <v>212.80588964700001</v>
      </c>
      <c r="H19" s="21">
        <f t="shared" si="11"/>
        <v>145.56221155583333</v>
      </c>
    </row>
    <row r="20" spans="1:8">
      <c r="A20" t="s">
        <v>138</v>
      </c>
      <c r="B20" s="21">
        <f>B9/60</f>
        <v>1.1073060889029485</v>
      </c>
      <c r="C20" s="23">
        <f>C9/60</f>
        <v>4.4594062210782148</v>
      </c>
      <c r="D20" s="37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7">
        <f t="shared" si="12"/>
        <v>94.165042413056028</v>
      </c>
      <c r="H20" s="21">
        <f t="shared" ref="H20" si="13">H9/60</f>
        <v>20.849802584910968</v>
      </c>
    </row>
    <row r="21" spans="1:8">
      <c r="A21" t="s">
        <v>194</v>
      </c>
      <c r="B21" s="37">
        <f>B15+B16</f>
        <v>36.901069556666677</v>
      </c>
      <c r="C21" s="37">
        <f t="shared" ref="C21:E21" si="14">C15+C16</f>
        <v>28.264309130000001</v>
      </c>
      <c r="D21" s="37">
        <f t="shared" si="14"/>
        <v>66.280183530666676</v>
      </c>
      <c r="E21" s="37">
        <f t="shared" si="14"/>
        <v>27.022222222222226</v>
      </c>
      <c r="F21" s="37">
        <f>F15+F16</f>
        <v>293.7605804232835</v>
      </c>
      <c r="G21" s="37">
        <f>G15+G16</f>
        <v>65.132556313666711</v>
      </c>
      <c r="H21" s="21">
        <f>H15+H16</f>
        <v>30.06859433361112</v>
      </c>
    </row>
    <row r="22" spans="1:8">
      <c r="A22" s="2" t="s">
        <v>242</v>
      </c>
      <c r="B22" s="37">
        <f>B19-B12</f>
        <v>35.614872297366674</v>
      </c>
      <c r="C22" s="37">
        <f t="shared" ref="C22:G22" si="15">C19-C12</f>
        <v>26.579458640033334</v>
      </c>
      <c r="D22" s="37">
        <f t="shared" si="15"/>
        <v>91.95416284733335</v>
      </c>
      <c r="E22" s="37">
        <f t="shared" si="15"/>
        <v>110.75000000000006</v>
      </c>
      <c r="F22" s="37">
        <f t="shared" si="15"/>
        <v>206.18645395049998</v>
      </c>
      <c r="G22" s="37">
        <f t="shared" si="15"/>
        <v>212.45580359299285</v>
      </c>
      <c r="H22" s="21">
        <f t="shared" ref="H22" si="16">H19-H12</f>
        <v>140.0586574778911</v>
      </c>
    </row>
    <row r="23" spans="1:8">
      <c r="B23" s="32"/>
      <c r="C23" s="32"/>
      <c r="D23" s="31"/>
      <c r="E23" s="32"/>
      <c r="F23" s="32"/>
      <c r="G23" s="51"/>
      <c r="H23" s="49"/>
    </row>
    <row r="24" spans="1:8" ht="16" thickBot="1">
      <c r="A24" s="27"/>
      <c r="B24" s="33"/>
      <c r="C24" s="29"/>
      <c r="D24" s="27"/>
      <c r="E24" s="29"/>
      <c r="F24" s="29"/>
      <c r="G24" s="33"/>
      <c r="H24" s="29"/>
    </row>
    <row r="25" spans="1:8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8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8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8">
      <c r="A28" t="s">
        <v>265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1.584517601525976E-4</v>
      </c>
      <c r="G28">
        <f t="shared" si="18"/>
        <v>0.10088600913226115</v>
      </c>
      <c r="H28">
        <f t="shared" si="18"/>
        <v>3.6752412736179879E-2</v>
      </c>
    </row>
    <row r="29" spans="1:8">
      <c r="D29">
        <f>D21/B21</f>
        <v>1.7961588736305956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1" sqref="M1"/>
    </sheetView>
  </sheetViews>
  <sheetFormatPr baseColWidth="10" defaultRowHeight="15" x14ac:dyDescent="0"/>
  <cols>
    <col min="1" max="1" width="4.33203125" bestFit="1" customWidth="1"/>
    <col min="2" max="2" width="60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4.5" bestFit="1" customWidth="1"/>
    <col min="14" max="14" width="21.83203125" bestFit="1" customWidth="1"/>
    <col min="15" max="15" width="20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5">
      <c r="A2">
        <v>0</v>
      </c>
      <c r="B2" t="s">
        <v>277</v>
      </c>
      <c r="C2">
        <v>64</v>
      </c>
      <c r="D2">
        <v>8</v>
      </c>
      <c r="E2">
        <v>64</v>
      </c>
      <c r="F2">
        <v>13.372823</v>
      </c>
      <c r="G2">
        <v>5112.9851040800004</v>
      </c>
      <c r="H2">
        <v>12488.289187</v>
      </c>
      <c r="I2" t="s">
        <v>208</v>
      </c>
      <c r="J2" t="s">
        <v>225</v>
      </c>
      <c r="K2">
        <f>G2-F2</f>
        <v>5099.6122810800007</v>
      </c>
      <c r="M2" s="6" t="s">
        <v>6</v>
      </c>
      <c r="N2" t="s">
        <v>119</v>
      </c>
      <c r="O2" t="s">
        <v>283</v>
      </c>
    </row>
    <row r="3" spans="1:15">
      <c r="A3">
        <v>0</v>
      </c>
      <c r="B3" t="s">
        <v>278</v>
      </c>
      <c r="C3">
        <v>64</v>
      </c>
      <c r="D3">
        <v>32</v>
      </c>
      <c r="E3">
        <v>64</v>
      </c>
      <c r="F3">
        <v>9138.7722568499994</v>
      </c>
      <c r="G3">
        <v>12486.001956</v>
      </c>
      <c r="H3">
        <v>12488.289187</v>
      </c>
      <c r="I3" t="s">
        <v>208</v>
      </c>
      <c r="J3" t="s">
        <v>268</v>
      </c>
      <c r="K3">
        <f t="shared" ref="K3:K7" si="0">G3-F3</f>
        <v>3347.2296991500007</v>
      </c>
      <c r="M3" s="8" t="s">
        <v>225</v>
      </c>
      <c r="N3" s="7">
        <v>6459.1284406963014</v>
      </c>
      <c r="O3" s="7">
        <v>1319.7732497533134</v>
      </c>
    </row>
    <row r="4" spans="1:15">
      <c r="A4">
        <v>1</v>
      </c>
      <c r="B4" t="s">
        <v>279</v>
      </c>
      <c r="C4">
        <v>64</v>
      </c>
      <c r="D4">
        <v>8</v>
      </c>
      <c r="E4">
        <v>64</v>
      </c>
      <c r="F4">
        <v>11.3641088009</v>
      </c>
      <c r="G4">
        <v>7746.5628709800003</v>
      </c>
      <c r="H4">
        <v>7752.1863899199998</v>
      </c>
      <c r="I4" t="s">
        <v>208</v>
      </c>
      <c r="J4" t="s">
        <v>225</v>
      </c>
      <c r="K4">
        <f t="shared" si="0"/>
        <v>7735.1987621791004</v>
      </c>
      <c r="M4" s="8" t="s">
        <v>268</v>
      </c>
      <c r="N4" s="7">
        <v>4741.915822668534</v>
      </c>
      <c r="O4" s="7">
        <v>1208.2625568543642</v>
      </c>
    </row>
    <row r="5" spans="1:15">
      <c r="A5">
        <v>1</v>
      </c>
      <c r="B5" t="s">
        <v>280</v>
      </c>
      <c r="C5">
        <v>64</v>
      </c>
      <c r="D5">
        <v>32</v>
      </c>
      <c r="E5">
        <v>64</v>
      </c>
      <c r="F5">
        <v>67.904299020799996</v>
      </c>
      <c r="G5">
        <v>5474.9704988000003</v>
      </c>
      <c r="H5">
        <v>7752.1863899199998</v>
      </c>
      <c r="I5" t="s">
        <v>208</v>
      </c>
      <c r="J5" t="s">
        <v>268</v>
      </c>
      <c r="K5">
        <f t="shared" si="0"/>
        <v>5407.0661997792004</v>
      </c>
      <c r="M5" s="8" t="s">
        <v>8</v>
      </c>
      <c r="N5" s="7">
        <v>5600.5221316824172</v>
      </c>
      <c r="O5" s="7">
        <v>1471.5045659047066</v>
      </c>
    </row>
    <row r="6" spans="1:15">
      <c r="A6">
        <v>2</v>
      </c>
      <c r="B6" t="s">
        <v>281</v>
      </c>
      <c r="C6">
        <v>64</v>
      </c>
      <c r="D6">
        <v>8</v>
      </c>
      <c r="E6">
        <v>64</v>
      </c>
      <c r="F6">
        <v>10.5786662102</v>
      </c>
      <c r="G6">
        <v>6553.1529450400003</v>
      </c>
      <c r="H6">
        <v>6558.7503042199996</v>
      </c>
      <c r="I6" t="s">
        <v>208</v>
      </c>
      <c r="J6" t="s">
        <v>225</v>
      </c>
      <c r="K6">
        <f t="shared" si="0"/>
        <v>6542.5742788298003</v>
      </c>
    </row>
    <row r="7" spans="1:15">
      <c r="A7">
        <v>2</v>
      </c>
      <c r="B7" t="s">
        <v>282</v>
      </c>
      <c r="C7">
        <v>64</v>
      </c>
      <c r="D7">
        <v>32</v>
      </c>
      <c r="E7">
        <v>64</v>
      </c>
      <c r="F7">
        <v>43.676649093599998</v>
      </c>
      <c r="G7">
        <v>5515.1282181699999</v>
      </c>
      <c r="H7">
        <v>6558.7503042199996</v>
      </c>
      <c r="I7" t="s">
        <v>208</v>
      </c>
      <c r="J7" t="s">
        <v>268</v>
      </c>
      <c r="K7">
        <f t="shared" si="0"/>
        <v>5471.4515690764001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BJ (FG-XSEDE)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2012-05-03T21:21:31Z</dcterms:modified>
</cp:coreProperties>
</file>