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charts/chart9.xml" ContentType="application/vnd.openxmlformats-officedocument.drawingml.chart+xml"/>
  <Default Extension="rels" ContentType="application/vnd.openxmlformats-package.relationships+xml"/>
  <Default Extension="xml" ContentType="application/xml"/>
  <Override PartName="/xl/pivotTables/pivotTable4.xml" ContentType="application/vnd.openxmlformats-officedocument.spreadsheetml.pivot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worksheets/sheet8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charts/chart4.xml" ContentType="application/vnd.openxmlformats-officedocument.drawingml.chart+xml"/>
  <Override PartName="/xl/pivotCache/pivotCacheDefinition4.xml" ContentType="application/vnd.openxmlformats-officedocument.spreadsheetml.pivotCacheDefinition+xml"/>
  <Override PartName="/xl/drawings/drawing5.xml" ContentType="application/vnd.openxmlformats-officedocument.drawing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5980" windowHeight="22440" tabRatio="500" activeTab="6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  <sheet name="Repex" sheetId="11" r:id="rId7"/>
    <sheet name="Azure Data" sheetId="12" r:id="rId8"/>
  </sheets>
  <calcPr calcId="130407" concurrentCalc="0"/>
  <pivotCaches>
    <pivotCache cacheId="0" r:id="rId9"/>
    <pivotCache cacheId="2" r:id="rId10"/>
    <pivotCache cacheId="1" r:id="rId11"/>
    <pivotCache cacheId="3" r:id="rId12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D46" i="12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M17"/>
  <c r="L17"/>
  <c r="D36"/>
  <c r="E36"/>
  <c r="D37"/>
  <c r="E37"/>
  <c r="D38"/>
  <c r="E38"/>
  <c r="D39"/>
  <c r="E39"/>
  <c r="G36"/>
  <c r="H36"/>
  <c r="M15"/>
  <c r="L15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M18"/>
  <c r="L18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G2"/>
  <c r="H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D2"/>
  <c r="E2"/>
  <c r="D18"/>
  <c r="E18"/>
  <c r="D19"/>
  <c r="E19"/>
  <c r="D20"/>
  <c r="E20"/>
  <c r="D21"/>
  <c r="E21"/>
  <c r="D22"/>
  <c r="E22"/>
  <c r="D23"/>
  <c r="E23"/>
  <c r="D24"/>
  <c r="E24"/>
  <c r="M16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G25"/>
  <c r="H25"/>
  <c r="M14"/>
  <c r="L14"/>
  <c r="L16"/>
  <c r="N6"/>
  <c r="O8"/>
  <c r="N8"/>
  <c r="M8"/>
  <c r="L8"/>
  <c r="M7"/>
  <c r="L7"/>
  <c r="L6"/>
  <c r="O7"/>
  <c r="N7"/>
  <c r="M5"/>
  <c r="L5"/>
  <c r="N5"/>
  <c r="D34"/>
  <c r="E34"/>
  <c r="D35"/>
  <c r="E35"/>
  <c r="D40"/>
  <c r="E40"/>
  <c r="D41"/>
  <c r="E41"/>
  <c r="D42"/>
  <c r="E42"/>
  <c r="D43"/>
  <c r="E43"/>
  <c r="D44"/>
  <c r="E44"/>
  <c r="D45"/>
  <c r="E45"/>
  <c r="M9"/>
  <c r="L9"/>
  <c r="O9"/>
  <c r="N9"/>
  <c r="G13"/>
  <c r="H13"/>
  <c r="G14"/>
  <c r="H14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H16" i="8"/>
  <c r="H15"/>
  <c r="H14"/>
  <c r="H13"/>
  <c r="H12"/>
  <c r="H11"/>
  <c r="H10"/>
  <c r="H9"/>
  <c r="H8"/>
  <c r="H7"/>
  <c r="H6"/>
  <c r="C74" i="9"/>
  <c r="B74"/>
  <c r="C79"/>
  <c r="B79"/>
  <c r="C78"/>
  <c r="B78"/>
  <c r="C77"/>
  <c r="B77"/>
  <c r="C76"/>
  <c r="B76"/>
  <c r="C75"/>
  <c r="B75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K103" i="1"/>
  <c r="K104"/>
  <c r="K102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86"/>
  <c r="K87"/>
  <c r="K88"/>
  <c r="K89"/>
  <c r="K90"/>
  <c r="K91"/>
  <c r="K92"/>
  <c r="K93"/>
  <c r="K94"/>
  <c r="K95"/>
  <c r="K85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64"/>
  <c r="H68"/>
  <c r="I68"/>
  <c r="H67"/>
  <c r="I67"/>
  <c r="H66"/>
  <c r="I66"/>
  <c r="H47"/>
  <c r="I47"/>
  <c r="H46"/>
  <c r="I46"/>
  <c r="H23"/>
  <c r="I23"/>
  <c r="H22"/>
  <c r="I22"/>
  <c r="H21"/>
  <c r="I21"/>
  <c r="R39" i="11"/>
  <c r="R40"/>
  <c r="R37"/>
  <c r="R38"/>
  <c r="R36"/>
  <c r="N38"/>
  <c r="M38"/>
  <c r="L38"/>
  <c r="K38"/>
  <c r="J38"/>
  <c r="N37"/>
  <c r="M37"/>
  <c r="L37"/>
  <c r="K37"/>
  <c r="J37"/>
  <c r="N36"/>
  <c r="M36"/>
  <c r="L36"/>
  <c r="K36"/>
  <c r="J36"/>
  <c r="O36"/>
  <c r="J39"/>
  <c r="K39"/>
  <c r="L39"/>
  <c r="M39"/>
  <c r="N39"/>
  <c r="O39"/>
  <c r="P39"/>
  <c r="Q39"/>
  <c r="O38"/>
  <c r="P38"/>
  <c r="Q38"/>
  <c r="O37"/>
  <c r="P37"/>
  <c r="Q37"/>
  <c r="P36"/>
  <c r="Q36"/>
  <c r="K5"/>
  <c r="K3"/>
  <c r="L3"/>
  <c r="L2"/>
  <c r="K2"/>
  <c r="L5"/>
  <c r="L4"/>
  <c r="K4"/>
  <c r="E130" i="3"/>
  <c r="E129"/>
  <c r="D96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<sst xmlns="http://schemas.openxmlformats.org/spreadsheetml/2006/main" count="1001" uniqueCount="253">
  <si>
    <t>Oliver</t>
    <phoneticPr fontId="17" type="noConversion"/>
  </si>
  <si>
    <t>-</t>
  </si>
  <si>
    <t>-</t>
    <phoneticPr fontId="17" type="noConversion"/>
  </si>
  <si>
    <t>Poseidon</t>
    <phoneticPr fontId="17" type="noConversion"/>
  </si>
  <si>
    <t>Poseidon (CHARM)</t>
    <phoneticPr fontId="17" type="noConversion"/>
  </si>
  <si>
    <t>2 core</t>
    <phoneticPr fontId="17" type="noConversion"/>
  </si>
  <si>
    <t>Number Cores</t>
  </si>
  <si>
    <t>Number Cores</t>
    <phoneticPr fontId="17" type="noConversion"/>
  </si>
  <si>
    <t>Nodes</t>
    <phoneticPr fontId="17" type="noConversion"/>
  </si>
  <si>
    <t>Number Cores</t>
    <phoneticPr fontId="17" type="noConversion"/>
  </si>
  <si>
    <t>m1.large</t>
    <phoneticPr fontId="17" type="noConversion"/>
  </si>
  <si>
    <t>1 STABW - Startup Time (in s)</t>
  </si>
  <si>
    <t>Number Cores (Total)</t>
    <phoneticPr fontId="17" type="noConversion"/>
  </si>
  <si>
    <t>EC2 (m1.large)</t>
    <phoneticPr fontId="17" type="noConversion"/>
  </si>
  <si>
    <t>Runs a Workload of 8 replicas in a fixed distribution</t>
    <phoneticPr fontId="17" type="noConversion"/>
  </si>
  <si>
    <t># TG</t>
  </si>
  <si>
    <t># Nimbus</t>
  </si>
  <si>
    <t># Condor</t>
    <phoneticPr fontId="17" type="noConversion"/>
  </si>
  <si>
    <t>small</t>
    <phoneticPr fontId="17" type="noConversion"/>
  </si>
  <si>
    <t>EU</t>
    <phoneticPr fontId="17" type="noConversion"/>
  </si>
  <si>
    <t>EU</t>
    <phoneticPr fontId="17" type="noConversion"/>
  </si>
  <si>
    <t>Asia</t>
    <phoneticPr fontId="17" type="noConversion"/>
  </si>
  <si>
    <t>First SubJob Active (in sec)</t>
    <phoneticPr fontId="17" type="noConversion"/>
  </si>
  <si>
    <t>Szenario</t>
    <phoneticPr fontId="17" type="noConversion"/>
  </si>
  <si>
    <t>Asia/EU</t>
    <phoneticPr fontId="17" type="noConversion"/>
  </si>
  <si>
    <t>EU</t>
    <phoneticPr fontId="17" type="noConversion"/>
  </si>
  <si>
    <t>2 cores</t>
    <phoneticPr fontId="17" type="noConversion"/>
  </si>
  <si>
    <t>Nimbus</t>
    <phoneticPr fontId="17" type="noConversion"/>
  </si>
  <si>
    <t xml:space="preserve">Amazon </t>
    <phoneticPr fontId="17" type="noConversion"/>
  </si>
  <si>
    <t>2 cores</t>
    <phoneticPr fontId="17" type="noConversion"/>
  </si>
  <si>
    <t>EUCA (Indiana)</t>
    <phoneticPr fontId="17" type="noConversion"/>
  </si>
  <si>
    <t xml:space="preserve">Number Steps: </t>
    <phoneticPr fontId="17" type="noConversion"/>
  </si>
  <si>
    <t>NAMD Run</t>
    <phoneticPr fontId="17" type="noConversion"/>
  </si>
  <si>
    <t>Number Nodes</t>
    <phoneticPr fontId="17" type="noConversion"/>
  </si>
  <si>
    <t>Scaling Overhead</t>
    <phoneticPr fontId="17" type="noConversion"/>
  </si>
  <si>
    <t>Science Cloud 8cr/8rp</t>
    <phoneticPr fontId="17" type="noConversion"/>
  </si>
  <si>
    <t>Number Replica</t>
    <phoneticPr fontId="17" type="noConversion"/>
  </si>
  <si>
    <t>Number Generations</t>
    <phoneticPr fontId="17" type="noConversion"/>
  </si>
  <si>
    <t>small</t>
    <phoneticPr fontId="17" type="noConversion"/>
  </si>
  <si>
    <t>extralarge</t>
    <phoneticPr fontId="17" type="noConversion"/>
  </si>
  <si>
    <t>extralarge</t>
    <phoneticPr fontId="17" type="noConversion"/>
  </si>
  <si>
    <t>Average</t>
    <phoneticPr fontId="17" type="noConversion"/>
  </si>
  <si>
    <t>Stddev</t>
    <phoneticPr fontId="17" type="noConversion"/>
  </si>
  <si>
    <t>Azure</t>
    <phoneticPr fontId="17" type="noConversion"/>
  </si>
  <si>
    <t>Startup Time (in s)</t>
    <phoneticPr fontId="17" type="noConversion"/>
  </si>
  <si>
    <t>Poseidon</t>
    <phoneticPr fontId="17" type="noConversion"/>
  </si>
  <si>
    <t>Adaptive Scenario</t>
    <phoneticPr fontId="17" type="noConversion"/>
  </si>
  <si>
    <t>Time for completion for n jobs</t>
    <phoneticPr fontId="17" type="noConversion"/>
  </si>
  <si>
    <t>Jobs run as soon as a resource becomes available</t>
    <phoneticPr fontId="17" type="noConversion"/>
  </si>
  <si>
    <t># TG</t>
    <phoneticPr fontId="17" type="noConversion"/>
  </si>
  <si>
    <t># Nimbus</t>
    <phoneticPr fontId="17" type="noConversion"/>
  </si>
  <si>
    <t># EC2</t>
    <phoneticPr fontId="17" type="noConversion"/>
  </si>
  <si>
    <t>Average</t>
    <phoneticPr fontId="17" type="noConversion"/>
  </si>
  <si>
    <t>EC2 m1.large</t>
    <phoneticPr fontId="17" type="noConversion"/>
  </si>
  <si>
    <t>Nimbus</t>
    <phoneticPr fontId="17" type="noConversion"/>
  </si>
  <si>
    <t>LONI 16 core
Nimbus 16 core</t>
    <phoneticPr fontId="17" type="noConversion"/>
  </si>
  <si>
    <t>Run ID</t>
    <phoneticPr fontId="17" type="noConversion"/>
  </si>
  <si>
    <t>Number Replicas</t>
    <phoneticPr fontId="17" type="noConversion"/>
  </si>
  <si>
    <t>Memory (in MB)</t>
    <phoneticPr fontId="17" type="noConversion"/>
  </si>
  <si>
    <t>Condor Pool         8cr/8rp</t>
    <phoneticPr fontId="17" type="noConversion"/>
  </si>
  <si>
    <t>LONI 8cr/6rp
Science Cloud      8cr/2rp</t>
    <phoneticPr fontId="17" type="noConversion"/>
  </si>
  <si>
    <t>LONI 8cr/4rp 
Condor P.         8cr/4rp</t>
    <phoneticPr fontId="17" type="noConversion"/>
  </si>
  <si>
    <t>EU (same DC)</t>
    <phoneticPr fontId="17" type="noConversion"/>
  </si>
  <si>
    <t>EU (same DC)</t>
    <phoneticPr fontId="17" type="noConversion"/>
  </si>
  <si>
    <t>Average BW</t>
    <phoneticPr fontId="17" type="noConversion"/>
  </si>
  <si>
    <t>STDDEV</t>
    <phoneticPr fontId="17" type="noConversion"/>
  </si>
  <si>
    <t>EU (aff)</t>
    <phoneticPr fontId="17" type="noConversion"/>
  </si>
  <si>
    <t>extralarge</t>
  </si>
  <si>
    <t>extralarge</t>
    <phoneticPr fontId="17" type="noConversion"/>
  </si>
  <si>
    <t>EU (Affinity)</t>
    <phoneticPr fontId="17" type="noConversion"/>
  </si>
  <si>
    <t>Future Grid Nimbus</t>
    <phoneticPr fontId="17" type="noConversion"/>
  </si>
  <si>
    <t>Mittelwert - Walltime (in sec)</t>
  </si>
  <si>
    <t>Number Cores (Total)</t>
  </si>
  <si>
    <t>Machine</t>
  </si>
  <si>
    <t>Gesamtergebnis</t>
  </si>
  <si>
    <t>Number Instances</t>
  </si>
  <si>
    <t>Daten</t>
  </si>
  <si>
    <t>LONI/Condor</t>
    <phoneticPr fontId="17" type="noConversion"/>
  </si>
  <si>
    <t>Resource</t>
    <phoneticPr fontId="17" type="noConversion"/>
  </si>
  <si>
    <t>Oliver</t>
    <phoneticPr fontId="17" type="noConversion"/>
  </si>
  <si>
    <t>Grid (Poseidon - adjusted)</t>
    <phoneticPr fontId="17" type="noConversion"/>
  </si>
  <si>
    <t>Condor Pool</t>
    <phoneticPr fontId="17" type="noConversion"/>
  </si>
  <si>
    <t>LONI</t>
    <phoneticPr fontId="17" type="noConversion"/>
  </si>
  <si>
    <t>Poseidon</t>
    <phoneticPr fontId="17" type="noConversion"/>
  </si>
  <si>
    <t>Condor Ressourcen</t>
    <phoneticPr fontId="17" type="noConversion"/>
  </si>
  <si>
    <t>Condor Number Cores</t>
    <phoneticPr fontId="17" type="noConversion"/>
  </si>
  <si>
    <t>Job Size</t>
    <phoneticPr fontId="17" type="noConversion"/>
  </si>
  <si>
    <t>Fixed</t>
    <phoneticPr fontId="17" type="noConversion"/>
  </si>
  <si>
    <t>m1.large</t>
    <phoneticPr fontId="17" type="noConversion"/>
  </si>
  <si>
    <t>QB (MPI)</t>
  </si>
  <si>
    <t>QB (MPI)</t>
    <phoneticPr fontId="17" type="noConversion"/>
  </si>
  <si>
    <t>EU</t>
    <phoneticPr fontId="17" type="noConversion"/>
  </si>
  <si>
    <t>US</t>
    <phoneticPr fontId="17" type="noConversion"/>
  </si>
  <si>
    <t>Region</t>
    <phoneticPr fontId="17" type="noConversion"/>
  </si>
  <si>
    <t>Runtime</t>
    <phoneticPr fontId="17" type="noConversion"/>
  </si>
  <si>
    <t>Asia</t>
    <phoneticPr fontId="17" type="noConversion"/>
  </si>
  <si>
    <t>Number Instances</t>
    <phoneticPr fontId="17" type="noConversion"/>
  </si>
  <si>
    <t>MAX_RUNTIME (in min)</t>
    <phoneticPr fontId="17" type="noConversion"/>
  </si>
  <si>
    <t>Check Period (in min)</t>
    <phoneticPr fontId="17" type="noConversion"/>
  </si>
  <si>
    <t>Max Cloud Pilots</t>
    <phoneticPr fontId="17" type="noConversion"/>
  </si>
  <si>
    <t>Cloud Pilot Size</t>
    <phoneticPr fontId="17" type="noConversion"/>
  </si>
  <si>
    <t>Runtime (in min)</t>
    <phoneticPr fontId="17" type="noConversion"/>
  </si>
  <si>
    <t>Runtime (in sec)</t>
    <phoneticPr fontId="17" type="noConversion"/>
  </si>
  <si>
    <t># Nimbus</t>
    <phoneticPr fontId="17" type="noConversion"/>
  </si>
  <si>
    <t>Stdev (drop maxima)</t>
    <phoneticPr fontId="17" type="noConversion"/>
  </si>
  <si>
    <t>Ergebnis</t>
  </si>
  <si>
    <t>Runtime (in sec)</t>
    <phoneticPr fontId="17" type="noConversion"/>
  </si>
  <si>
    <t>Poseidon</t>
    <phoneticPr fontId="17" type="noConversion"/>
  </si>
  <si>
    <t>Poseidon, Oliver</t>
    <phoneticPr fontId="17" type="noConversion"/>
  </si>
  <si>
    <t>Startup Time (in s)</t>
    <phoneticPr fontId="17" type="noConversion"/>
  </si>
  <si>
    <t>Instance</t>
    <phoneticPr fontId="17" type="noConversion"/>
  </si>
  <si>
    <t>m1.large</t>
    <phoneticPr fontId="17" type="noConversion"/>
  </si>
  <si>
    <t>Asia</t>
    <phoneticPr fontId="17" type="noConversion"/>
  </si>
  <si>
    <t>Asia</t>
    <phoneticPr fontId="17" type="noConversion"/>
  </si>
  <si>
    <t>EU</t>
    <phoneticPr fontId="17" type="noConversion"/>
  </si>
  <si>
    <t>US</t>
    <phoneticPr fontId="17" type="noConversion"/>
  </si>
  <si>
    <t xml:space="preserve">Mittelwert </t>
    <phoneticPr fontId="17" type="noConversion"/>
  </si>
  <si>
    <t>Standardabweichung</t>
    <phoneticPr fontId="17" type="noConversion"/>
  </si>
  <si>
    <t>EU/Asia/US</t>
    <phoneticPr fontId="17" type="noConversion"/>
  </si>
  <si>
    <t>Number Cores</t>
    <phoneticPr fontId="17" type="noConversion"/>
  </si>
  <si>
    <t>Poseidon</t>
  </si>
  <si>
    <t>small</t>
    <phoneticPr fontId="17" type="noConversion"/>
  </si>
  <si>
    <t>Image Size</t>
    <phoneticPr fontId="17" type="noConversion"/>
  </si>
  <si>
    <t>Number Nodes</t>
    <phoneticPr fontId="17" type="noConversion"/>
  </si>
  <si>
    <t>Deployment Initiation (in sec)</t>
    <phoneticPr fontId="17" type="noConversion"/>
  </si>
  <si>
    <t>Azure</t>
    <phoneticPr fontId="17" type="noConversion"/>
  </si>
  <si>
    <t>EC2</t>
    <phoneticPr fontId="17" type="noConversion"/>
  </si>
  <si>
    <t>EC2 Number Cores</t>
    <phoneticPr fontId="17" type="noConversion"/>
  </si>
  <si>
    <t>Number Jobs</t>
    <phoneticPr fontId="17" type="noConversion"/>
  </si>
  <si>
    <t>n/a</t>
    <phoneticPr fontId="17" type="noConversion"/>
  </si>
  <si>
    <t>Average</t>
    <phoneticPr fontId="17" type="noConversion"/>
  </si>
  <si>
    <t>Stddev</t>
    <phoneticPr fontId="17" type="noConversion"/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</si>
  <si>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</si>
  <si>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</si>
  <si>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</si>
  <si>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</si>
  <si>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</si>
  <si>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</si>
  <si>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-</t>
    <phoneticPr fontId="17" type="noConversion"/>
  </si>
  <si>
    <t>Poseidon</t>
    <phoneticPr fontId="17" type="noConversion"/>
  </si>
  <si>
    <t>Date</t>
    <phoneticPr fontId="17" type="noConversion"/>
  </si>
  <si>
    <t>Cores</t>
    <phoneticPr fontId="17" type="noConversion"/>
  </si>
  <si>
    <t>Queue Time
Nimbus</t>
    <phoneticPr fontId="17" type="noConversion"/>
  </si>
  <si>
    <t>n/a</t>
    <phoneticPr fontId="17" type="noConversion"/>
  </si>
  <si>
    <t>Poseidon</t>
    <phoneticPr fontId="17" type="noConversion"/>
  </si>
  <si>
    <t xml:space="preserve">Poseidon </t>
    <phoneticPr fontId="17" type="noConversion"/>
  </si>
  <si>
    <t>TG</t>
    <phoneticPr fontId="17" type="noConversion"/>
  </si>
  <si>
    <t>Nimbus Number Cores</t>
    <phoneticPr fontId="17" type="noConversion"/>
  </si>
  <si>
    <t>Upload Time (msec)</t>
    <phoneticPr fontId="17" type="noConversion"/>
  </si>
  <si>
    <t>Same Affinity Zone (EU)</t>
    <phoneticPr fontId="17" type="noConversion"/>
  </si>
  <si>
    <t>US/EU</t>
    <phoneticPr fontId="17" type="noConversion"/>
  </si>
  <si>
    <t>Number Cores</t>
    <phoneticPr fontId="17" type="noConversion"/>
  </si>
  <si>
    <t>small</t>
    <phoneticPr fontId="17" type="noConversion"/>
  </si>
  <si>
    <t>VMType</t>
    <phoneticPr fontId="17" type="noConversion"/>
  </si>
  <si>
    <t>Number Cores per Replica</t>
    <phoneticPr fontId="17" type="noConversion"/>
  </si>
  <si>
    <t>Time-to-Completion (in s)</t>
    <phoneticPr fontId="17" type="noConversion"/>
  </si>
  <si>
    <t>m1.large</t>
    <phoneticPr fontId="17" type="noConversion"/>
  </si>
  <si>
    <t>2 cores</t>
    <phoneticPr fontId="17" type="noConversion"/>
  </si>
  <si>
    <t>Average</t>
    <phoneticPr fontId="17" type="noConversion"/>
  </si>
  <si>
    <t>Startup Time (in s)</t>
    <phoneticPr fontId="17" type="noConversion"/>
  </si>
  <si>
    <t>Poseidon</t>
    <phoneticPr fontId="17" type="noConversion"/>
  </si>
  <si>
    <t>-</t>
    <phoneticPr fontId="17" type="noConversion"/>
  </si>
  <si>
    <t>Average</t>
    <phoneticPr fontId="17" type="noConversion"/>
  </si>
  <si>
    <t>Stddev</t>
    <phoneticPr fontId="17" type="noConversion"/>
  </si>
  <si>
    <t>2 cores</t>
    <phoneticPr fontId="17" type="noConversion"/>
  </si>
  <si>
    <t>LONI 8 core
Nimbus 8 core</t>
    <phoneticPr fontId="17" type="noConversion"/>
  </si>
  <si>
    <t>LONI 8 core 
Nimbus 16 core</t>
    <phoneticPr fontId="17" type="noConversion"/>
  </si>
  <si>
    <t>LONI 16 core
Nimbus 8 core</t>
    <phoneticPr fontId="17" type="noConversion"/>
  </si>
  <si>
    <t>Startup Time (in s)</t>
    <phoneticPr fontId="17" type="noConversion"/>
  </si>
  <si>
    <t>Instance</t>
    <phoneticPr fontId="17" type="noConversion"/>
  </si>
  <si>
    <t>Date</t>
    <phoneticPr fontId="17" type="noConversion"/>
  </si>
  <si>
    <t># Poseidon</t>
    <phoneticPr fontId="17" type="noConversion"/>
  </si>
  <si>
    <t># Cloud Pilots</t>
    <phoneticPr fontId="17" type="noConversion"/>
  </si>
  <si>
    <t>Start Pilot if not sufficient progress is made</t>
    <phoneticPr fontId="17" type="noConversion"/>
  </si>
  <si>
    <t>Deadline Scenario</t>
    <phoneticPr fontId="17" type="noConversion"/>
  </si>
  <si>
    <t>Job Size Cloud (in Cores)</t>
    <phoneticPr fontId="17" type="noConversion"/>
  </si>
  <si>
    <t>Job Size TG (in Cores)</t>
    <phoneticPr fontId="17" type="noConversion"/>
  </si>
  <si>
    <t>n/a</t>
    <phoneticPr fontId="17" type="noConversion"/>
  </si>
  <si>
    <t>LONI 8cr/8rp</t>
    <phoneticPr fontId="17" type="noConversion"/>
  </si>
  <si>
    <t>LONI 8cr/4rp
Condor P. 8cr/3rp
Sci. Cloud 8cr/1rp</t>
    <phoneticPr fontId="17" type="noConversion"/>
  </si>
  <si>
    <t>SAGA Pilot Sub-Job Runtime</t>
    <phoneticPr fontId="17" type="noConversion"/>
  </si>
  <si>
    <t>Overhead (in s)</t>
    <phoneticPr fontId="17" type="noConversion"/>
  </si>
  <si>
    <t>Overhead (in %)</t>
    <phoneticPr fontId="17" type="noConversion"/>
  </si>
  <si>
    <t>Bandwidth</t>
  </si>
  <si>
    <t>Download Time (in msec)</t>
    <phoneticPr fontId="17" type="noConversion"/>
  </si>
  <si>
    <t>File Size (in bytes)</t>
    <phoneticPr fontId="17" type="noConversion"/>
  </si>
  <si>
    <t>Upload</t>
    <phoneticPr fontId="17" type="noConversion"/>
  </si>
  <si>
    <t>VM-Type</t>
  </si>
  <si>
    <t>small</t>
  </si>
  <si>
    <t>small</t>
    <phoneticPr fontId="17" type="noConversion"/>
  </si>
  <si>
    <t>medium</t>
  </si>
  <si>
    <t>large</t>
  </si>
  <si>
    <t>large</t>
    <phoneticPr fontId="17" type="noConversion"/>
  </si>
  <si>
    <t>Cost per VM/h</t>
    <phoneticPr fontId="17" type="noConversion"/>
  </si>
  <si>
    <t>Cost per run</t>
    <phoneticPr fontId="17" type="noConversion"/>
  </si>
  <si>
    <t>VM-Type</t>
    <phoneticPr fontId="17" type="noConversion"/>
  </si>
  <si>
    <t>Number Replica</t>
    <phoneticPr fontId="17" type="noConversion"/>
  </si>
  <si>
    <t>small (1 core)</t>
  </si>
  <si>
    <t>small (1 core)</t>
    <phoneticPr fontId="17" type="noConversion"/>
  </si>
  <si>
    <t>medium (2 cores)</t>
  </si>
  <si>
    <t>medium (2 cores)</t>
    <phoneticPr fontId="17" type="noConversion"/>
  </si>
  <si>
    <t>large (4 cores)</t>
  </si>
  <si>
    <t>large (4 cores)</t>
    <phoneticPr fontId="17" type="noConversion"/>
  </si>
  <si>
    <t>extra-large (8 cores)</t>
  </si>
  <si>
    <t>extra-large (8 cores)</t>
    <phoneticPr fontId="17" type="noConversion"/>
  </si>
  <si>
    <t>Average</t>
    <phoneticPr fontId="17" type="noConversion"/>
  </si>
  <si>
    <t>Speedup</t>
    <phoneticPr fontId="17" type="noConversion"/>
  </si>
  <si>
    <t>Efficiency</t>
    <phoneticPr fontId="17" type="noConversion"/>
  </si>
  <si>
    <t>EU      (same DC)</t>
    <phoneticPr fontId="17" type="noConversion"/>
  </si>
  <si>
    <t>medium</t>
    <phoneticPr fontId="17" type="noConversion"/>
  </si>
  <si>
    <t>Neue Daten mit korrekten Core Count!! Bereits oben integriert</t>
    <phoneticPr fontId="17" type="noConversion"/>
  </si>
  <si>
    <t>CPU Time (in sec)</t>
    <phoneticPr fontId="17" type="noConversion"/>
  </si>
  <si>
    <t>Poseidon</t>
    <phoneticPr fontId="17" type="noConversion"/>
  </si>
  <si>
    <t>LONI</t>
    <phoneticPr fontId="17" type="noConversion"/>
  </si>
  <si>
    <t>Gesamt: Summe - Number Instances</t>
  </si>
  <si>
    <t>Cores</t>
  </si>
  <si>
    <t>m1.large</t>
    <phoneticPr fontId="17" type="noConversion"/>
  </si>
  <si>
    <t>small</t>
    <phoneticPr fontId="17" type="noConversion"/>
  </si>
  <si>
    <t>QB (CHARM)</t>
  </si>
  <si>
    <t>QB (CHARM)</t>
    <phoneticPr fontId="17" type="noConversion"/>
  </si>
  <si>
    <t>Download Time (in sec)</t>
    <phoneticPr fontId="17" type="noConversion"/>
  </si>
  <si>
    <t>Bandwidth (in Mib/s)</t>
    <phoneticPr fontId="17" type="noConversion"/>
  </si>
  <si>
    <t>Bandwidth (in MiB/s)</t>
    <phoneticPr fontId="17" type="noConversion"/>
  </si>
  <si>
    <t>Upload Time (sec)</t>
    <phoneticPr fontId="17" type="noConversion"/>
  </si>
  <si>
    <t>Same Affinity Zone (EU)</t>
    <phoneticPr fontId="17" type="noConversion"/>
  </si>
  <si>
    <t>Download</t>
    <phoneticPr fontId="17" type="noConversion"/>
  </si>
  <si>
    <t>Download (stddev)</t>
    <phoneticPr fontId="17" type="noConversion"/>
  </si>
  <si>
    <t>Upload (stdev)</t>
    <phoneticPr fontId="17" type="noConversion"/>
  </si>
  <si>
    <t>EU-US</t>
    <phoneticPr fontId="17" type="noConversion"/>
  </si>
  <si>
    <t>EU-Asia</t>
    <phoneticPr fontId="17" type="noConversion"/>
  </si>
  <si>
    <t>EU (w/ Affinity)</t>
    <phoneticPr fontId="17" type="noConversion"/>
  </si>
  <si>
    <t>EC2 (c1.xlarge)</t>
  </si>
  <si>
    <t>EC2 (m1.large)</t>
  </si>
  <si>
    <t>EUCA (Indiana)</t>
  </si>
  <si>
    <t>Nimbus (Chicago)</t>
  </si>
  <si>
    <t>f N</t>
    <phoneticPr fontId="17" type="noConversion"/>
  </si>
  <si>
    <t>Neuer Run 02.08.10</t>
    <phoneticPr fontId="17" type="noConversion"/>
  </si>
  <si>
    <t>EC2 (cc1)</t>
    <phoneticPr fontId="17" type="noConversion"/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</si>
  <si>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</si>
  <si>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</si>
  <si>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</si>
  <si>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</si>
  <si>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</si>
  <si>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</si>
  <si>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Average (drop maxima)</t>
    <phoneticPr fontId="17" type="noConversion"/>
  </si>
  <si>
    <t>Machine</t>
    <phoneticPr fontId="17" type="noConversion"/>
  </si>
  <si>
    <t>Nimbus (Chicago)</t>
    <phoneticPr fontId="17" type="noConversion"/>
  </si>
  <si>
    <t>EC2 (c1.xlarge)</t>
    <phoneticPr fontId="17" type="noConversion"/>
  </si>
  <si>
    <t>EC2 (m2.4xlarge)</t>
  </si>
  <si>
    <t>EC2 (m2.4xlarge)</t>
    <phoneticPr fontId="17" type="noConversion"/>
  </si>
  <si>
    <t>EC2 (m2.4xlarge)</t>
    <phoneticPr fontId="17" type="noConversion"/>
  </si>
  <si>
    <t>Walltime (in sec)</t>
    <phoneticPr fontId="17" type="noConversion"/>
  </si>
  <si>
    <t>Startup Times</t>
    <phoneticPr fontId="17" type="noConversion"/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</si>
</sst>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&quot;€&quot;;[Red]#,##0.00&quot;€&quot;"/>
    <numFmt numFmtId="170" formatCode="0.0%"/>
  </numFmts>
  <fonts count="19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6" fillId="0" borderId="0" xfId="0" applyFont="1"/>
    <xf numFmtId="3" fontId="0" fillId="0" borderId="0" xfId="0" applyNumberFormat="1"/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top" wrapText="1"/>
    </xf>
    <xf numFmtId="164" fontId="0" fillId="0" borderId="0" xfId="0" applyNumberFormat="1"/>
    <xf numFmtId="0" fontId="15" fillId="0" borderId="0" xfId="0" applyFont="1"/>
    <xf numFmtId="20" fontId="0" fillId="0" borderId="0" xfId="0" applyNumberFormat="1"/>
    <xf numFmtId="3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3" fillId="0" borderId="0" xfId="0" applyFont="1"/>
    <xf numFmtId="10" fontId="0" fillId="0" borderId="0" xfId="0" applyNumberFormat="1"/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2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10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 vertical="top" wrapText="1"/>
    </xf>
    <xf numFmtId="3" fontId="0" fillId="0" borderId="0" xfId="0" applyNumberFormat="1"/>
    <xf numFmtId="0" fontId="7" fillId="0" borderId="0" xfId="0" applyFont="1"/>
    <xf numFmtId="0" fontId="7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/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quotePrefix="1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18" fillId="5" borderId="0" xfId="0" applyFont="1" applyFill="1"/>
    <xf numFmtId="0" fontId="5" fillId="0" borderId="0" xfId="0" applyFont="1" applyAlignment="1">
      <alignment horizontal="center" vertical="top" wrapText="1"/>
    </xf>
    <xf numFmtId="0" fontId="5" fillId="0" borderId="0" xfId="0" applyFont="1"/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2" fillId="0" borderId="0" xfId="0" applyFont="1"/>
    <xf numFmtId="0" fontId="0" fillId="0" borderId="14" xfId="0" applyBorder="1"/>
    <xf numFmtId="166" fontId="0" fillId="0" borderId="0" xfId="0" applyNumberFormat="1"/>
    <xf numFmtId="0" fontId="0" fillId="6" borderId="0" xfId="0" applyFill="1"/>
    <xf numFmtId="0" fontId="0" fillId="7" borderId="0" xfId="0" applyFill="1"/>
    <xf numFmtId="3" fontId="0" fillId="0" borderId="0" xfId="0" applyNumberFormat="1"/>
    <xf numFmtId="0" fontId="1" fillId="0" borderId="0" xfId="0" applyFont="1"/>
    <xf numFmtId="0" fontId="0" fillId="8" borderId="0" xfId="0" applyFill="1"/>
    <xf numFmtId="1" fontId="0" fillId="8" borderId="0" xfId="0" applyNumberFormat="1" applyFill="1"/>
    <xf numFmtId="1" fontId="0" fillId="7" borderId="0" xfId="0" applyNumberFormat="1" applyFill="1"/>
    <xf numFmtId="1" fontId="0" fillId="0" borderId="0" xfId="0" applyNumberFormat="1"/>
    <xf numFmtId="1" fontId="0" fillId="6" borderId="0" xfId="0" applyNumberFormat="1" applyFill="1"/>
    <xf numFmtId="1" fontId="0" fillId="0" borderId="14" xfId="0" applyNumberFormat="1" applyBorder="1"/>
    <xf numFmtId="170" fontId="0" fillId="0" borderId="0" xfId="0" applyNumberForma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Times'!$F$129)</c:f>
              <c:strCache>
                <c:ptCount val="5"/>
                <c:pt idx="0">
                  <c:v>EC2 m1.large</c:v>
                </c:pt>
                <c:pt idx="1">
                  <c:v>Future Grid Nimbus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Times'!$E$129)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49353528"/>
        <c:axId val="649026984"/>
      </c:barChart>
      <c:catAx>
        <c:axId val="649353528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026984"/>
        <c:crosses val="autoZero"/>
        <c:auto val="1"/>
        <c:lblAlgn val="ctr"/>
        <c:lblOffset val="100"/>
      </c:catAx>
      <c:valAx>
        <c:axId val="649026984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4935352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Times'!$F$129)</c:f>
              <c:strCache>
                <c:ptCount val="5"/>
                <c:pt idx="0">
                  <c:v>EC2 m1.large</c:v>
                </c:pt>
                <c:pt idx="1">
                  <c:v>Future Grid Nimbus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Times'!$E$129)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49048168"/>
        <c:axId val="649051352"/>
      </c:barChart>
      <c:catAx>
        <c:axId val="649048168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051352"/>
        <c:crosses val="autoZero"/>
        <c:auto val="1"/>
        <c:lblAlgn val="ctr"/>
        <c:lblOffset val="100"/>
      </c:catAx>
      <c:valAx>
        <c:axId val="649051352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de-DE" sz="1800" b="0"/>
                  <a:t>Startup 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04816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649154664"/>
        <c:axId val="649147720"/>
      </c:barChart>
      <c:catAx>
        <c:axId val="649154664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147720"/>
        <c:crosses val="autoZero"/>
        <c:auto val="1"/>
        <c:lblAlgn val="ctr"/>
        <c:lblOffset val="100"/>
      </c:catAx>
      <c:valAx>
        <c:axId val="649147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15466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32295347608988"/>
          <c:y val="0.0303176558920355"/>
          <c:w val="0.858558310927597"/>
          <c:h val="0.78585410931213"/>
        </c:manualLayout>
      </c:layout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plus>
            <c:min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minus>
          </c:errBars>
          <c:cat>
            <c:strRef>
              <c:f>Fixed!$A$74:$A$79</c:f>
              <c:strCache>
                <c:ptCount val="6"/>
                <c:pt idx="0">
                  <c:v>Science Cloud 8cr/8rp</c:v>
                </c:pt>
                <c:pt idx="1">
                  <c:v>LONI 8cr/8rp</c:v>
                </c:pt>
                <c:pt idx="2">
                  <c:v>Condor Pool         8cr/8rp</c:v>
                </c:pt>
                <c:pt idx="3">
                  <c:v>LONI 8cr/6rp_x000d_Science Cloud      8cr/2rp</c:v>
                </c:pt>
                <c:pt idx="4">
                  <c:v>LONI 8cr/4rp _x000d_Condor P.         8cr/4rp</c:v>
                </c:pt>
                <c:pt idx="5">
                  <c:v>LONI 8cr/4rp_x000d_Condor P. 8cr/3rp_x000d_Sci. Cloud 8cr/1rp</c:v>
                </c:pt>
              </c:strCache>
            </c:strRef>
          </c:cat>
          <c:val>
            <c:numRef>
              <c:f>Fixed!$B$74:$B$79</c:f>
              <c:numCache>
                <c:formatCode>#,##0</c:formatCode>
                <c:ptCount val="6"/>
                <c:pt idx="0">
                  <c:v>2854.540135814</c:v>
                </c:pt>
                <c:pt idx="1">
                  <c:v>1027.93990993</c:v>
                </c:pt>
                <c:pt idx="2">
                  <c:v>1127.429073335</c:v>
                </c:pt>
                <c:pt idx="3">
                  <c:v>1008.339432994167</c:v>
                </c:pt>
                <c:pt idx="4">
                  <c:v>621.08587497475</c:v>
                </c:pt>
                <c:pt idx="5">
                  <c:v>688.6416651936665</c:v>
                </c:pt>
              </c:numCache>
            </c:numRef>
          </c:val>
        </c:ser>
        <c:axId val="649310936"/>
        <c:axId val="520129752"/>
      </c:barChart>
      <c:catAx>
        <c:axId val="649310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Resource #cores/#replicas</a:t>
                </a:r>
              </a:p>
            </c:rich>
          </c:tx>
          <c:layout>
            <c:manualLayout>
              <c:xMode val="edge"/>
              <c:yMode val="edge"/>
              <c:x val="0.225245912411157"/>
              <c:y val="0.932196162046908"/>
            </c:manualLayout>
          </c:layout>
        </c:title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520129752"/>
        <c:crosses val="autoZero"/>
        <c:auto val="1"/>
        <c:lblAlgn val="ctr"/>
        <c:lblOffset val="100"/>
      </c:catAx>
      <c:valAx>
        <c:axId val="520129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Runtime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31093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Repex!$L$2:$L$5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plus>
            <c:minus>
              <c:numRef>
                <c:f>Repex!$L$2:$L$5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minus>
          </c:errBars>
          <c:cat>
            <c:strRef>
              <c:f>Repex!$J$2:$J$5</c:f>
              <c:strCache>
                <c:ptCount val="4"/>
                <c:pt idx="0">
                  <c:v>EU</c:v>
                </c:pt>
                <c:pt idx="1">
                  <c:v>Asia</c:v>
                </c:pt>
                <c:pt idx="2">
                  <c:v>US</c:v>
                </c:pt>
                <c:pt idx="3">
                  <c:v>EU/Asia/US</c:v>
                </c:pt>
              </c:strCache>
            </c:strRef>
          </c:cat>
          <c:val>
            <c:numRef>
              <c:f>Repex!$K$2:$K$5</c:f>
              <c:numCache>
                <c:formatCode>#,##0</c:formatCode>
                <c:ptCount val="4"/>
                <c:pt idx="0">
                  <c:v>87.41732799751515</c:v>
                </c:pt>
                <c:pt idx="1">
                  <c:v>88.17356251741668</c:v>
                </c:pt>
                <c:pt idx="2">
                  <c:v>112.9212904397667</c:v>
                </c:pt>
                <c:pt idx="3">
                  <c:v>114.4955328491111</c:v>
                </c:pt>
              </c:numCache>
            </c:numRef>
          </c:val>
        </c:ser>
        <c:axId val="520180408"/>
        <c:axId val="520185816"/>
      </c:barChart>
      <c:catAx>
        <c:axId val="520180408"/>
        <c:scaling>
          <c:orientation val="minMax"/>
        </c:scaling>
        <c:axPos val="b"/>
        <c:tickLblPos val="nextTo"/>
        <c:crossAx val="520185816"/>
        <c:crosses val="autoZero"/>
        <c:auto val="1"/>
        <c:lblAlgn val="ctr"/>
        <c:lblOffset val="100"/>
      </c:catAx>
      <c:valAx>
        <c:axId val="520185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Runtime (in min)</a:t>
                </a:r>
              </a:p>
            </c:rich>
          </c:tx>
          <c:layout/>
        </c:title>
        <c:numFmt formatCode="#,##0" sourceLinked="1"/>
        <c:tickLblPos val="nextTo"/>
        <c:crossAx val="52018040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2"/>
  <c:chart>
    <c:plotArea>
      <c:layout/>
      <c:lineChart>
        <c:grouping val="standard"/>
        <c:ser>
          <c:idx val="2"/>
          <c:order val="0"/>
          <c:tx>
            <c:strRef>
              <c:f>Repex!$I$36</c:f>
              <c:strCache>
                <c:ptCount val="1"/>
                <c:pt idx="0">
                  <c:v>small (1 core)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Repex!$J$35:$N$35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Repex!$J$36:$N$36</c:f>
              <c:numCache>
                <c:formatCode>#,##0</c:formatCode>
                <c:ptCount val="5"/>
                <c:pt idx="0">
                  <c:v>85.87379325094443</c:v>
                </c:pt>
                <c:pt idx="1">
                  <c:v>86.0579628335</c:v>
                </c:pt>
                <c:pt idx="2">
                  <c:v>86.7606832531111</c:v>
                </c:pt>
                <c:pt idx="3">
                  <c:v>86.7606832531111</c:v>
                </c:pt>
                <c:pt idx="4">
                  <c:v>90.03095796666666</c:v>
                </c:pt>
              </c:numCache>
            </c:numRef>
          </c:val>
        </c:ser>
        <c:ser>
          <c:idx val="3"/>
          <c:order val="1"/>
          <c:tx>
            <c:strRef>
              <c:f>Repex!$I$37</c:f>
              <c:strCache>
                <c:ptCount val="1"/>
                <c:pt idx="0">
                  <c:v>medium (2 cores)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cat>
            <c:numRef>
              <c:f>Repex!$J$35:$N$35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Repex!$J$37:$N$37</c:f>
              <c:numCache>
                <c:formatCode>#,##0</c:formatCode>
                <c:ptCount val="5"/>
                <c:pt idx="0">
                  <c:v>53.55598286946667</c:v>
                </c:pt>
                <c:pt idx="1">
                  <c:v>53.93747900125</c:v>
                </c:pt>
                <c:pt idx="2">
                  <c:v>54.95979367227778</c:v>
                </c:pt>
                <c:pt idx="3">
                  <c:v>54.43540607611111</c:v>
                </c:pt>
                <c:pt idx="4">
                  <c:v>57.03059103333334</c:v>
                </c:pt>
              </c:numCache>
            </c:numRef>
          </c:val>
        </c:ser>
        <c:ser>
          <c:idx val="1"/>
          <c:order val="2"/>
          <c:tx>
            <c:strRef>
              <c:f>Repex!$I$38</c:f>
              <c:strCache>
                <c:ptCount val="1"/>
                <c:pt idx="0">
                  <c:v>large (4 cores)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numRef>
              <c:f>Repex!$J$35:$N$35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Repex!$J$38:$N$38</c:f>
              <c:numCache>
                <c:formatCode>#,##0</c:formatCode>
                <c:ptCount val="5"/>
                <c:pt idx="0">
                  <c:v>36.77484585247222</c:v>
                </c:pt>
                <c:pt idx="1">
                  <c:v>36.7542692002</c:v>
                </c:pt>
                <c:pt idx="2">
                  <c:v>36.43405471177778</c:v>
                </c:pt>
                <c:pt idx="3">
                  <c:v>37.77104676233333</c:v>
                </c:pt>
                <c:pt idx="4">
                  <c:v>38.53255338933333</c:v>
                </c:pt>
              </c:numCache>
            </c:numRef>
          </c:val>
        </c:ser>
        <c:ser>
          <c:idx val="4"/>
          <c:order val="3"/>
          <c:tx>
            <c:strRef>
              <c:f>Repex!$I$39</c:f>
              <c:strCache>
                <c:ptCount val="1"/>
                <c:pt idx="0">
                  <c:v>extra-large (8 cores)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pPr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Repex!$J$35:$N$35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Repex!$J$39:$N$39</c:f>
              <c:numCache>
                <c:formatCode>#,##0</c:formatCode>
                <c:ptCount val="5"/>
                <c:pt idx="0">
                  <c:v>29.75572691829412</c:v>
                </c:pt>
                <c:pt idx="1">
                  <c:v>29.53352563777777</c:v>
                </c:pt>
                <c:pt idx="2">
                  <c:v>30.22606411610785</c:v>
                </c:pt>
                <c:pt idx="3">
                  <c:v>29.96866952976666</c:v>
                </c:pt>
                <c:pt idx="4">
                  <c:v>28.15314527558333</c:v>
                </c:pt>
              </c:numCache>
            </c:numRef>
          </c:val>
        </c:ser>
        <c:marker val="1"/>
        <c:axId val="520247016"/>
        <c:axId val="520254680"/>
      </c:lineChart>
      <c:catAx>
        <c:axId val="520247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Replicas</a:t>
                </a:r>
              </a:p>
            </c:rich>
          </c:tx>
          <c:layout/>
        </c:title>
        <c:numFmt formatCode="General" sourceLinked="1"/>
        <c:tickLblPos val="nextTo"/>
        <c:crossAx val="520254680"/>
        <c:crosses val="autoZero"/>
        <c:auto val="1"/>
        <c:lblAlgn val="ctr"/>
        <c:lblOffset val="100"/>
      </c:catAx>
      <c:valAx>
        <c:axId val="520254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Runtime (in min)</a:t>
                </a:r>
              </a:p>
            </c:rich>
          </c:tx>
          <c:layout/>
        </c:title>
        <c:numFmt formatCode="#,##0" sourceLinked="1"/>
        <c:tickLblPos val="nextTo"/>
        <c:crossAx val="52024701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Repex!$L$2:$L$5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plus>
            <c:minus>
              <c:numRef>
                <c:f>Repex!$L$2:$L$5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minus>
          </c:errBars>
          <c:cat>
            <c:strRef>
              <c:f>Repex!$J$2:$J$5</c:f>
              <c:strCache>
                <c:ptCount val="4"/>
                <c:pt idx="0">
                  <c:v>EU</c:v>
                </c:pt>
                <c:pt idx="1">
                  <c:v>Asia</c:v>
                </c:pt>
                <c:pt idx="2">
                  <c:v>US</c:v>
                </c:pt>
                <c:pt idx="3">
                  <c:v>EU/Asia/US</c:v>
                </c:pt>
              </c:strCache>
            </c:strRef>
          </c:cat>
          <c:val>
            <c:numRef>
              <c:f>Repex!$K$2:$K$5</c:f>
              <c:numCache>
                <c:formatCode>#,##0</c:formatCode>
                <c:ptCount val="4"/>
                <c:pt idx="0">
                  <c:v>87.41732799751515</c:v>
                </c:pt>
                <c:pt idx="1">
                  <c:v>88.17356251741668</c:v>
                </c:pt>
                <c:pt idx="2">
                  <c:v>112.9212904397667</c:v>
                </c:pt>
                <c:pt idx="3">
                  <c:v>114.4955328491111</c:v>
                </c:pt>
              </c:numCache>
            </c:numRef>
          </c:val>
        </c:ser>
        <c:axId val="520274792"/>
        <c:axId val="520292184"/>
      </c:barChart>
      <c:catAx>
        <c:axId val="52027479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520292184"/>
        <c:crosses val="autoZero"/>
        <c:auto val="1"/>
        <c:lblAlgn val="ctr"/>
        <c:lblOffset val="100"/>
      </c:catAx>
      <c:valAx>
        <c:axId val="520292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de-DE" sz="1800" b="0"/>
                  <a:t>Runtime (in min)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52027479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tx>
            <c:v>Download</c:v>
          </c:tx>
          <c:errBars>
            <c:errBarType val="both"/>
            <c:errValType val="cust"/>
            <c:plus>
              <c:numRef>
                <c:f>'Azure Data'!$M$5:$M$9</c:f>
                <c:numCache>
                  <c:formatCode>General</c:formatCode>
                  <c:ptCount val="5"/>
                  <c:pt idx="0">
                    <c:v>0.000584708455951168</c:v>
                  </c:pt>
                  <c:pt idx="1">
                    <c:v>0.0</c:v>
                  </c:pt>
                  <c:pt idx="2">
                    <c:v>4.790417234718872</c:v>
                  </c:pt>
                  <c:pt idx="3">
                    <c:v>0.823858570240955</c:v>
                  </c:pt>
                  <c:pt idx="4">
                    <c:v>1.401117031397256</c:v>
                  </c:pt>
                </c:numCache>
              </c:numRef>
            </c:plus>
            <c:minus>
              <c:numRef>
                <c:f>'Azure Data'!$M$5:$M$9</c:f>
                <c:numCache>
                  <c:formatCode>General</c:formatCode>
                  <c:ptCount val="5"/>
                  <c:pt idx="0">
                    <c:v>0.000584708455951168</c:v>
                  </c:pt>
                  <c:pt idx="1">
                    <c:v>0.0</c:v>
                  </c:pt>
                  <c:pt idx="2">
                    <c:v>4.790417234718872</c:v>
                  </c:pt>
                  <c:pt idx="3">
                    <c:v>0.823858570240955</c:v>
                  </c:pt>
                  <c:pt idx="4">
                    <c:v>1.401117031397256</c:v>
                  </c:pt>
                </c:numCache>
              </c:numRef>
            </c:minus>
          </c:errBars>
          <c:cat>
            <c:strRef>
              <c:f>'Azure Data'!$K$5:$K$18</c:f>
              <c:strCache>
                <c:ptCount val="14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9">
                  <c:v>EU-US</c:v>
                </c:pt>
                <c:pt idx="10">
                  <c:v>EU-Asia</c:v>
                </c:pt>
                <c:pt idx="11">
                  <c:v>EU</c:v>
                </c:pt>
                <c:pt idx="12">
                  <c:v>EU      (same DC)</c:v>
                </c:pt>
                <c:pt idx="13">
                  <c:v>EU (w/ Affinity)</c:v>
                </c:pt>
              </c:strCache>
            </c:strRef>
          </c:cat>
          <c:val>
            <c:numRef>
              <c:f>'Azure Data'!$L$5:$L$9</c:f>
              <c:numCache>
                <c:formatCode>General</c:formatCode>
                <c:ptCount val="5"/>
                <c:pt idx="0">
                  <c:v>0.539959343798867</c:v>
                </c:pt>
                <c:pt idx="1">
                  <c:v>0.187218487471803</c:v>
                </c:pt>
                <c:pt idx="2">
                  <c:v>5.637397675056382</c:v>
                </c:pt>
                <c:pt idx="3">
                  <c:v>12.87495695005975</c:v>
                </c:pt>
                <c:pt idx="4">
                  <c:v>13.7700310780861</c:v>
                </c:pt>
              </c:numCache>
            </c:numRef>
          </c:val>
        </c:ser>
        <c:ser>
          <c:idx val="1"/>
          <c:order val="1"/>
          <c:tx>
            <c:v>Upload</c:v>
          </c:tx>
          <c:errBars>
            <c:errBarType val="both"/>
            <c:errValType val="cust"/>
            <c:plus>
              <c:numRef>
                <c:f>'Azure Data'!$O$5:$O$9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1.439577821682163</c:v>
                  </c:pt>
                  <c:pt idx="3">
                    <c:v>0.437133926865905</c:v>
                  </c:pt>
                  <c:pt idx="4">
                    <c:v>0.60647479887244</c:v>
                  </c:pt>
                </c:numCache>
              </c:numRef>
            </c:plus>
            <c:minus>
              <c:numRef>
                <c:f>'Azure Data'!$O$5:$O$9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1.439577821682163</c:v>
                  </c:pt>
                  <c:pt idx="3">
                    <c:v>0.437133926865905</c:v>
                  </c:pt>
                  <c:pt idx="4">
                    <c:v>0.60647479887244</c:v>
                  </c:pt>
                </c:numCache>
              </c:numRef>
            </c:minus>
          </c:errBars>
          <c:cat>
            <c:strRef>
              <c:f>'Azure Data'!$K$5:$K$18</c:f>
              <c:strCache>
                <c:ptCount val="14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9">
                  <c:v>EU-US</c:v>
                </c:pt>
                <c:pt idx="10">
                  <c:v>EU-Asia</c:v>
                </c:pt>
                <c:pt idx="11">
                  <c:v>EU</c:v>
                </c:pt>
                <c:pt idx="12">
                  <c:v>EU      (same DC)</c:v>
                </c:pt>
                <c:pt idx="13">
                  <c:v>EU (w/ Affinity)</c:v>
                </c:pt>
              </c:strCache>
            </c:strRef>
          </c:cat>
          <c:val>
            <c:numRef>
              <c:f>'Azure Data'!$N$5:$N$9</c:f>
              <c:numCache>
                <c:formatCode>General</c:formatCode>
                <c:ptCount val="5"/>
                <c:pt idx="0">
                  <c:v>2.037445925769226</c:v>
                </c:pt>
                <c:pt idx="1">
                  <c:v>0.186890377673017</c:v>
                </c:pt>
                <c:pt idx="2">
                  <c:v>5.791708221098321</c:v>
                </c:pt>
                <c:pt idx="3">
                  <c:v>12.03503736394791</c:v>
                </c:pt>
                <c:pt idx="4">
                  <c:v>11.92797439796037</c:v>
                </c:pt>
              </c:numCache>
            </c:numRef>
          </c:val>
        </c:ser>
        <c:axId val="520348392"/>
        <c:axId val="520351448"/>
      </c:barChart>
      <c:catAx>
        <c:axId val="520348392"/>
        <c:scaling>
          <c:orientation val="minMax"/>
        </c:scaling>
        <c:axPos val="b"/>
        <c:tickLblPos val="nextTo"/>
        <c:crossAx val="520351448"/>
        <c:crosses val="autoZero"/>
        <c:auto val="1"/>
        <c:lblAlgn val="ctr"/>
        <c:lblOffset val="100"/>
      </c:catAx>
      <c:valAx>
        <c:axId val="520351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Bandwidth (in MiB/s)</a:t>
                </a:r>
              </a:p>
            </c:rich>
          </c:tx>
        </c:title>
        <c:numFmt formatCode="General" sourceLinked="1"/>
        <c:tickLblPos val="nextTo"/>
        <c:crossAx val="520348392"/>
        <c:crosses val="autoZero"/>
        <c:crossBetween val="between"/>
      </c:valAx>
    </c:plotArea>
    <c:legend>
      <c:legendPos val="r"/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'Azure Data'!$L$13</c:f>
              <c:strCache>
                <c:ptCount val="1"/>
                <c:pt idx="0">
                  <c:v>Average BW</c:v>
                </c:pt>
              </c:strCache>
            </c:strRef>
          </c:tx>
          <c:errBars>
            <c:errBarType val="both"/>
            <c:errValType val="cust"/>
            <c:plus>
              <c:numRef>
                <c:f>'Azure Data'!$M$14:$M$18</c:f>
                <c:numCache>
                  <c:formatCode>General</c:formatCode>
                  <c:ptCount val="5"/>
                  <c:pt idx="0">
                    <c:v>0.483300956162787</c:v>
                  </c:pt>
                  <c:pt idx="1">
                    <c:v>0.562276139285115</c:v>
                  </c:pt>
                  <c:pt idx="2">
                    <c:v>3.991502985167347</c:v>
                  </c:pt>
                  <c:pt idx="3">
                    <c:v>0.65871082610484</c:v>
                  </c:pt>
                  <c:pt idx="4">
                    <c:v>0.835023988802959</c:v>
                  </c:pt>
                </c:numCache>
              </c:numRef>
            </c:plus>
            <c:minus>
              <c:numRef>
                <c:f>'Azure Data'!$M$14:$M$18</c:f>
                <c:numCache>
                  <c:formatCode>General</c:formatCode>
                  <c:ptCount val="5"/>
                  <c:pt idx="0">
                    <c:v>0.483300956162787</c:v>
                  </c:pt>
                  <c:pt idx="1">
                    <c:v>0.562276139285115</c:v>
                  </c:pt>
                  <c:pt idx="2">
                    <c:v>3.991502985167347</c:v>
                  </c:pt>
                  <c:pt idx="3">
                    <c:v>0.65871082610484</c:v>
                  </c:pt>
                  <c:pt idx="4">
                    <c:v>0.835023988802959</c:v>
                  </c:pt>
                </c:numCache>
              </c:numRef>
            </c:minus>
          </c:errBars>
          <c:cat>
            <c:strRef>
              <c:f>'Azure Data'!$K$14:$K$18</c:f>
              <c:strCache>
                <c:ptCount val="5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     (same DC)</c:v>
                </c:pt>
                <c:pt idx="4">
                  <c:v>EU (w/ Affinity)</c:v>
                </c:pt>
              </c:strCache>
            </c:strRef>
          </c:cat>
          <c:val>
            <c:numRef>
              <c:f>'Azure Data'!$L$14:$L$18</c:f>
              <c:numCache>
                <c:formatCode>General</c:formatCode>
                <c:ptCount val="5"/>
                <c:pt idx="0">
                  <c:v>0.662708025488308</c:v>
                </c:pt>
                <c:pt idx="1">
                  <c:v>0.437880555250121</c:v>
                </c:pt>
                <c:pt idx="2">
                  <c:v>5.687321675246422</c:v>
                </c:pt>
                <c:pt idx="3">
                  <c:v>12.2384334857084</c:v>
                </c:pt>
                <c:pt idx="4">
                  <c:v>12.53779023215209</c:v>
                </c:pt>
              </c:numCache>
            </c:numRef>
          </c:val>
        </c:ser>
        <c:axId val="520384360"/>
        <c:axId val="520401832"/>
      </c:barChart>
      <c:catAx>
        <c:axId val="520384360"/>
        <c:scaling>
          <c:orientation val="minMax"/>
        </c:scaling>
        <c:axPos val="b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520401832"/>
        <c:crosses val="autoZero"/>
        <c:auto val="1"/>
        <c:lblAlgn val="ctr"/>
        <c:lblOffset val="100"/>
      </c:catAx>
      <c:valAx>
        <c:axId val="520401832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de-DE" sz="1800" b="0"/>
                  <a:t>Bandwidth (in MB/s)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52038436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77</xdr:row>
      <xdr:rowOff>152400</xdr:rowOff>
    </xdr:from>
    <xdr:to>
      <xdr:col>11</xdr:col>
      <xdr:colOff>317500</xdr:colOff>
      <xdr:row>98</xdr:row>
      <xdr:rowOff>25400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78</xdr:row>
      <xdr:rowOff>139700</xdr:rowOff>
    </xdr:from>
    <xdr:to>
      <xdr:col>11</xdr:col>
      <xdr:colOff>469900</xdr:colOff>
      <xdr:row>98</xdr:row>
      <xdr:rowOff>177800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71</xdr:row>
      <xdr:rowOff>88900</xdr:rowOff>
    </xdr:from>
    <xdr:to>
      <xdr:col>12</xdr:col>
      <xdr:colOff>406400</xdr:colOff>
      <xdr:row>102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10</xdr:row>
      <xdr:rowOff>76200</xdr:rowOff>
    </xdr:from>
    <xdr:to>
      <xdr:col>13</xdr:col>
      <xdr:colOff>279400</xdr:colOff>
      <xdr:row>11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15</xdr:row>
      <xdr:rowOff>0</xdr:rowOff>
    </xdr:from>
    <xdr:to>
      <xdr:col>12</xdr:col>
      <xdr:colOff>292100</xdr:colOff>
      <xdr:row>31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25400</xdr:colOff>
      <xdr:row>3</xdr:row>
      <xdr:rowOff>101600</xdr:rowOff>
    </xdr:from>
    <xdr:to>
      <xdr:col>17</xdr:col>
      <xdr:colOff>558800</xdr:colOff>
      <xdr:row>20</xdr:row>
      <xdr:rowOff>63500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22</xdr:row>
      <xdr:rowOff>25400</xdr:rowOff>
    </xdr:from>
    <xdr:to>
      <xdr:col>14</xdr:col>
      <xdr:colOff>114300</xdr:colOff>
      <xdr:row>38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812800</xdr:colOff>
      <xdr:row>41</xdr:row>
      <xdr:rowOff>101600</xdr:rowOff>
    </xdr:from>
    <xdr:to>
      <xdr:col>14</xdr:col>
      <xdr:colOff>825500</xdr:colOff>
      <xdr:row>61</xdr:row>
      <xdr:rowOff>139700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26"/>
  <sheetViews>
    <sheetView workbookViewId="0">
      <pane ySplit="4" topLeftCell="A5" activePane="bottomLeft" state="frozen"/>
      <selection pane="bottomLeft" activeCell="D84" sqref="D84:D88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11">
      <c r="A1" s="1" t="s">
        <v>32</v>
      </c>
    </row>
    <row r="2" spans="1:11">
      <c r="A2" t="s">
        <v>31</v>
      </c>
      <c r="B2">
        <v>500</v>
      </c>
    </row>
    <row r="4" spans="1:11" s="4" customFormat="1" ht="39">
      <c r="A4" s="3" t="s">
        <v>245</v>
      </c>
      <c r="B4" s="4" t="s">
        <v>33</v>
      </c>
      <c r="C4" s="4" t="s">
        <v>12</v>
      </c>
      <c r="D4" s="4" t="s">
        <v>251</v>
      </c>
      <c r="E4" s="4" t="s">
        <v>211</v>
      </c>
      <c r="F4" s="4" t="s">
        <v>58</v>
      </c>
      <c r="G4" s="4" t="s">
        <v>180</v>
      </c>
      <c r="H4" s="4" t="s">
        <v>181</v>
      </c>
      <c r="I4" s="4" t="s">
        <v>182</v>
      </c>
      <c r="J4" s="4" t="s">
        <v>193</v>
      </c>
      <c r="K4" s="4" t="s">
        <v>194</v>
      </c>
    </row>
    <row r="5" spans="1:11" s="4" customFormat="1">
      <c r="A5" t="s">
        <v>219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11" s="4" customFormat="1">
      <c r="A6" t="s">
        <v>219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11" s="4" customFormat="1">
      <c r="A7" t="s">
        <v>219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11" s="4" customFormat="1">
      <c r="A8" t="s">
        <v>219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11" s="4" customFormat="1">
      <c r="A9" t="s">
        <v>219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11" s="4" customFormat="1">
      <c r="A10" t="s">
        <v>219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11" s="4" customFormat="1">
      <c r="A11" t="s">
        <v>219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11" s="4" customFormat="1">
      <c r="A12" t="s">
        <v>219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11" s="4" customFormat="1">
      <c r="A13" t="s">
        <v>219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11">
      <c r="A14" t="s">
        <v>90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11">
      <c r="A15" t="s">
        <v>90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11">
      <c r="A16" t="s">
        <v>90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90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90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90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90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144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144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144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212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160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145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145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145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145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145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145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145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145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145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145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145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145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4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4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4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4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4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4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246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246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246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246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246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11" s="41" customFormat="1">
      <c r="A49" s="41" t="s">
        <v>246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11">
      <c r="A50" s="39" t="s">
        <v>246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11">
      <c r="A51" t="s">
        <v>246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11">
      <c r="A52" t="s">
        <v>246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11">
      <c r="A53" t="s">
        <v>246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11">
      <c r="A54" t="s">
        <v>246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11">
      <c r="A55" t="s">
        <v>246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11">
      <c r="A56" t="s">
        <v>234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11">
      <c r="A57" t="s">
        <v>246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11">
      <c r="A58" t="s">
        <v>246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11">
      <c r="A59" t="s">
        <v>246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11" hidden="1">
      <c r="A60" t="s">
        <v>30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11" hidden="1">
      <c r="A61" t="s">
        <v>30</v>
      </c>
      <c r="B61">
        <v>2</v>
      </c>
      <c r="C61">
        <v>2</v>
      </c>
      <c r="H61" s="2"/>
    </row>
    <row r="62" spans="1:11" hidden="1">
      <c r="A62" t="s">
        <v>30</v>
      </c>
      <c r="B62">
        <v>4</v>
      </c>
      <c r="C62">
        <v>4</v>
      </c>
      <c r="H62" s="2"/>
    </row>
    <row r="63" spans="1:11" hidden="1">
      <c r="A63" t="s">
        <v>30</v>
      </c>
      <c r="B63">
        <v>8</v>
      </c>
      <c r="C63">
        <v>8</v>
      </c>
      <c r="H63" s="2"/>
    </row>
    <row r="64" spans="1:11">
      <c r="A64" t="s">
        <v>13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  <c r="J64">
        <v>0.68</v>
      </c>
      <c r="K64">
        <f>(D64/60/60)*J64*B64</f>
        <v>0.10428678087777778</v>
      </c>
    </row>
    <row r="65" spans="1:11">
      <c r="A65" t="s">
        <v>13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  <c r="J65">
        <v>0.68</v>
      </c>
      <c r="K65">
        <f t="shared" ref="K65:K84" si="0">(D65/60/60)*J65*B65</f>
        <v>0.10405510714444446</v>
      </c>
    </row>
    <row r="66" spans="1:11">
      <c r="A66" t="s">
        <v>13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  <c r="J66">
        <v>0.68</v>
      </c>
      <c r="K66">
        <f t="shared" si="0"/>
        <v>0.10368169534444446</v>
      </c>
    </row>
    <row r="67" spans="1:11">
      <c r="A67" t="s">
        <v>13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  <c r="J67">
        <v>0.68</v>
      </c>
      <c r="K67">
        <f t="shared" si="0"/>
        <v>0.10249815043333334</v>
      </c>
    </row>
    <row r="68" spans="1:11">
      <c r="A68" t="s">
        <v>13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  <c r="J68">
        <v>0.68</v>
      </c>
      <c r="K68">
        <f t="shared" si="0"/>
        <v>0.22102156620000002</v>
      </c>
    </row>
    <row r="69" spans="1:11">
      <c r="A69" t="s">
        <v>13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  <c r="J69">
        <v>0.68</v>
      </c>
      <c r="K69">
        <f t="shared" si="0"/>
        <v>0.26500232324444445</v>
      </c>
    </row>
    <row r="70" spans="1:11">
      <c r="A70" t="s">
        <v>13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  <c r="J70">
        <v>0.68</v>
      </c>
      <c r="K70">
        <f t="shared" si="0"/>
        <v>0.27188742222222223</v>
      </c>
    </row>
    <row r="71" spans="1:11">
      <c r="A71" t="s">
        <v>13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  <c r="J71">
        <v>0.68</v>
      </c>
      <c r="K71">
        <f t="shared" si="0"/>
        <v>1.2355066186264001</v>
      </c>
    </row>
    <row r="72" spans="1:11">
      <c r="A72" t="s">
        <v>13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  <c r="J72">
        <v>0.68</v>
      </c>
      <c r="K72">
        <f t="shared" si="0"/>
        <v>0.33935880986666672</v>
      </c>
    </row>
    <row r="73" spans="1:11">
      <c r="A73" t="s">
        <v>13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  <c r="J73">
        <v>0.68</v>
      </c>
      <c r="K73">
        <f t="shared" si="0"/>
        <v>0.33786698506666668</v>
      </c>
    </row>
    <row r="74" spans="1:11">
      <c r="A74" t="s">
        <v>13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  <c r="J74">
        <v>0.68</v>
      </c>
      <c r="K74">
        <f t="shared" si="0"/>
        <v>0.33970140746666666</v>
      </c>
    </row>
    <row r="75" spans="1:11">
      <c r="A75" t="s">
        <v>13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  <c r="J75">
        <v>0.68</v>
      </c>
      <c r="K75">
        <f t="shared" si="0"/>
        <v>0.3420254510222222</v>
      </c>
    </row>
    <row r="76" spans="1:11">
      <c r="A76" t="s">
        <v>13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  <c r="J76">
        <v>0.68</v>
      </c>
      <c r="K76">
        <f t="shared" si="0"/>
        <v>0.41405409893333339</v>
      </c>
    </row>
    <row r="77" spans="1:11">
      <c r="A77" t="s">
        <v>13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  <c r="J77">
        <v>0.68</v>
      </c>
      <c r="K77">
        <f t="shared" si="0"/>
        <v>0.76036208568888886</v>
      </c>
    </row>
    <row r="78" spans="1:11">
      <c r="A78" t="s">
        <v>13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  <c r="J78">
        <v>0.68</v>
      </c>
      <c r="K78">
        <f t="shared" si="0"/>
        <v>0.75179331199999999</v>
      </c>
    </row>
    <row r="79" spans="1:11">
      <c r="A79" t="s">
        <v>13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  <c r="J79">
        <v>0.68</v>
      </c>
      <c r="K79">
        <f t="shared" si="0"/>
        <v>0.49675622328888891</v>
      </c>
    </row>
    <row r="80" spans="1:11">
      <c r="A80" t="s">
        <v>13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  <c r="J80">
        <v>0.68</v>
      </c>
      <c r="K80">
        <f t="shared" si="0"/>
        <v>0.4779491368888889</v>
      </c>
    </row>
    <row r="81" spans="1:11">
      <c r="A81" t="s">
        <v>13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  <c r="J81">
        <v>0.68</v>
      </c>
      <c r="K81">
        <f t="shared" si="0"/>
        <v>0.48815793457777779</v>
      </c>
    </row>
    <row r="82" spans="1:11">
      <c r="A82" t="s">
        <v>13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  <c r="J82">
        <v>0.68</v>
      </c>
      <c r="K82">
        <f t="shared" si="0"/>
        <v>0.48357800160000008</v>
      </c>
    </row>
    <row r="83" spans="1:11">
      <c r="A83" t="s">
        <v>13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  <c r="J83">
        <v>0.68</v>
      </c>
      <c r="K83">
        <f t="shared" si="0"/>
        <v>0.76036208568888886</v>
      </c>
    </row>
    <row r="84" spans="1:11">
      <c r="A84" t="s">
        <v>247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  <c r="J84">
        <v>0.68</v>
      </c>
      <c r="K84">
        <f t="shared" si="0"/>
        <v>3.3833516733333339E-2</v>
      </c>
    </row>
    <row r="85" spans="1:11">
      <c r="A85" t="s">
        <v>249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  <c r="J85">
        <v>2.4</v>
      </c>
      <c r="K85">
        <f>(D85/60/60)*J85*B85</f>
        <v>8.6764809999999984E-2</v>
      </c>
    </row>
    <row r="86" spans="1:11">
      <c r="A86" t="s">
        <v>249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  <c r="J86">
        <v>2.4</v>
      </c>
      <c r="K86">
        <f t="shared" ref="K86:K126" si="1">(D86/60/60)*J86*B86</f>
        <v>7.3661526666666657E-2</v>
      </c>
    </row>
    <row r="87" spans="1:11">
      <c r="A87" t="s">
        <v>249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  <c r="J87">
        <v>2.4</v>
      </c>
      <c r="K87">
        <f t="shared" si="1"/>
        <v>7.3621555999999991E-2</v>
      </c>
    </row>
    <row r="88" spans="1:11">
      <c r="A88" t="s">
        <v>249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  <c r="J88">
        <v>2.4</v>
      </c>
      <c r="K88">
        <f t="shared" si="1"/>
        <v>7.2975974666666665E-2</v>
      </c>
    </row>
    <row r="89" spans="1:11">
      <c r="A89" t="s">
        <v>249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  <c r="J89">
        <v>2.4</v>
      </c>
      <c r="K89">
        <f t="shared" si="1"/>
        <v>0.37522052</v>
      </c>
    </row>
    <row r="90" spans="1:11">
      <c r="A90" t="s">
        <v>249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  <c r="J90">
        <v>2.4</v>
      </c>
      <c r="K90">
        <f t="shared" si="1"/>
        <v>0.344593808</v>
      </c>
    </row>
    <row r="91" spans="1:11">
      <c r="A91" t="s">
        <v>250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  <c r="J91">
        <v>2.4</v>
      </c>
      <c r="K91">
        <f t="shared" si="1"/>
        <v>0.34114327733333333</v>
      </c>
    </row>
    <row r="92" spans="1:11">
      <c r="A92" t="s">
        <v>250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  <c r="J92">
        <v>2.4</v>
      </c>
      <c r="K92">
        <f t="shared" si="1"/>
        <v>0.31928138533333333</v>
      </c>
    </row>
    <row r="93" spans="1:11">
      <c r="A93" t="s">
        <v>250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  <c r="J93">
        <v>2.4</v>
      </c>
      <c r="K93">
        <f t="shared" si="1"/>
        <v>0.79996555999999996</v>
      </c>
    </row>
    <row r="94" spans="1:11">
      <c r="A94" t="s">
        <v>250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  <c r="J94">
        <v>2.4</v>
      </c>
      <c r="K94">
        <f t="shared" si="1"/>
        <v>0.72540857866666653</v>
      </c>
    </row>
    <row r="95" spans="1:11">
      <c r="A95" t="s">
        <v>248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  <c r="J95">
        <v>2.4</v>
      </c>
      <c r="K95">
        <f t="shared" si="1"/>
        <v>0.75374178666666658</v>
      </c>
    </row>
    <row r="98" spans="1:11">
      <c r="A98" s="1"/>
    </row>
    <row r="100" spans="1:11" s="66" customFormat="1">
      <c r="K100"/>
    </row>
    <row r="101" spans="1:11">
      <c r="A101" t="s">
        <v>236</v>
      </c>
    </row>
    <row r="102" spans="1:11">
      <c r="A102" t="s">
        <v>237</v>
      </c>
      <c r="B102">
        <v>1</v>
      </c>
      <c r="C102">
        <v>8</v>
      </c>
      <c r="D102" s="55">
        <v>103.746994</v>
      </c>
      <c r="E102">
        <v>92.019012000000004</v>
      </c>
      <c r="F102">
        <v>47.775730000000003</v>
      </c>
      <c r="J102" s="73">
        <v>1.6</v>
      </c>
      <c r="K102">
        <f t="shared" si="1"/>
        <v>4.6109775111111112E-2</v>
      </c>
    </row>
    <row r="103" spans="1:11">
      <c r="A103" t="s">
        <v>237</v>
      </c>
      <c r="B103">
        <v>1</v>
      </c>
      <c r="C103">
        <v>12</v>
      </c>
      <c r="D103">
        <v>95.213226000000006</v>
      </c>
      <c r="E103">
        <v>82.266495000000006</v>
      </c>
      <c r="F103">
        <v>43.571457000000002</v>
      </c>
      <c r="J103" s="73">
        <v>1.6</v>
      </c>
      <c r="K103">
        <f t="shared" si="1"/>
        <v>4.2316989333333332E-2</v>
      </c>
    </row>
    <row r="104" spans="1:11">
      <c r="A104" t="s">
        <v>237</v>
      </c>
      <c r="B104">
        <v>1</v>
      </c>
      <c r="C104">
        <v>16</v>
      </c>
      <c r="D104">
        <v>75.427520999999999</v>
      </c>
      <c r="E104">
        <v>57.992184000000002</v>
      </c>
      <c r="F104">
        <v>42.698135000000001</v>
      </c>
      <c r="J104" s="73">
        <v>1.6</v>
      </c>
      <c r="K104">
        <f t="shared" si="1"/>
        <v>3.3523342666666671E-2</v>
      </c>
    </row>
    <row r="105" spans="1:11">
      <c r="A105" t="s">
        <v>237</v>
      </c>
      <c r="B105">
        <v>2</v>
      </c>
      <c r="C105">
        <v>16</v>
      </c>
      <c r="D105">
        <v>79.439460999999994</v>
      </c>
      <c r="E105">
        <v>36.539444000000003</v>
      </c>
      <c r="F105">
        <v>44.382919000000001</v>
      </c>
      <c r="J105" s="73">
        <v>1.6</v>
      </c>
      <c r="K105">
        <f t="shared" si="1"/>
        <v>7.0612854222222229E-2</v>
      </c>
    </row>
    <row r="106" spans="1:11">
      <c r="A106" t="s">
        <v>237</v>
      </c>
      <c r="B106">
        <v>2</v>
      </c>
      <c r="C106">
        <v>16</v>
      </c>
      <c r="D106">
        <v>84.125618000000003</v>
      </c>
      <c r="E106">
        <v>37.429310000000001</v>
      </c>
      <c r="F106">
        <v>44.762650000000001</v>
      </c>
      <c r="J106" s="73">
        <v>1.6</v>
      </c>
      <c r="K106">
        <f t="shared" si="1"/>
        <v>7.4778327111111112E-2</v>
      </c>
    </row>
    <row r="107" spans="1:11">
      <c r="A107" t="s">
        <v>237</v>
      </c>
      <c r="B107">
        <v>2</v>
      </c>
      <c r="C107">
        <v>16</v>
      </c>
      <c r="D107">
        <v>82.402884999999998</v>
      </c>
      <c r="E107">
        <v>36.440460000000002</v>
      </c>
      <c r="F107">
        <v>45.217789000000003</v>
      </c>
      <c r="J107" s="73">
        <v>1.6</v>
      </c>
      <c r="K107">
        <f t="shared" si="1"/>
        <v>7.3247008888888895E-2</v>
      </c>
    </row>
    <row r="108" spans="1:11">
      <c r="A108" t="s">
        <v>237</v>
      </c>
      <c r="B108">
        <v>2</v>
      </c>
      <c r="C108">
        <v>32</v>
      </c>
      <c r="D108">
        <v>113.491928</v>
      </c>
      <c r="E108">
        <v>23.873370999999999</v>
      </c>
      <c r="F108">
        <v>37.229965</v>
      </c>
      <c r="J108" s="73">
        <v>1.6</v>
      </c>
      <c r="K108">
        <f t="shared" si="1"/>
        <v>0.10088171377777777</v>
      </c>
    </row>
    <row r="109" spans="1:11">
      <c r="A109" t="s">
        <v>237</v>
      </c>
      <c r="B109">
        <v>2</v>
      </c>
      <c r="C109">
        <v>32</v>
      </c>
      <c r="D109">
        <v>116.121498</v>
      </c>
      <c r="E109">
        <v>23.329453000000001</v>
      </c>
      <c r="F109">
        <v>36.917099</v>
      </c>
      <c r="J109" s="73">
        <v>1.6</v>
      </c>
      <c r="K109">
        <f t="shared" si="1"/>
        <v>0.10321910933333334</v>
      </c>
    </row>
    <row r="110" spans="1:11">
      <c r="A110" t="s">
        <v>237</v>
      </c>
      <c r="B110">
        <v>2</v>
      </c>
      <c r="C110">
        <v>32</v>
      </c>
      <c r="D110">
        <v>115.48812100000001</v>
      </c>
      <c r="E110">
        <v>24.627255999999999</v>
      </c>
      <c r="F110">
        <v>38.262650000000001</v>
      </c>
      <c r="J110" s="73">
        <v>1.6</v>
      </c>
      <c r="K110">
        <f t="shared" si="1"/>
        <v>0.10265610755555557</v>
      </c>
    </row>
    <row r="111" spans="1:11">
      <c r="A111" t="s">
        <v>237</v>
      </c>
      <c r="B111">
        <v>2</v>
      </c>
      <c r="C111">
        <v>32</v>
      </c>
      <c r="D111">
        <v>112.210098</v>
      </c>
      <c r="E111">
        <v>23.927361999999999</v>
      </c>
      <c r="F111">
        <v>38.579391000000001</v>
      </c>
      <c r="J111" s="73">
        <v>1.6</v>
      </c>
      <c r="K111">
        <f t="shared" si="1"/>
        <v>9.9742309333333334E-2</v>
      </c>
    </row>
    <row r="112" spans="1:11">
      <c r="A112" t="s">
        <v>237</v>
      </c>
      <c r="B112">
        <v>4</v>
      </c>
      <c r="C112">
        <v>32</v>
      </c>
      <c r="D112">
        <v>72.375214</v>
      </c>
      <c r="E112">
        <v>20.861827999999999</v>
      </c>
      <c r="F112">
        <v>37.960006999999997</v>
      </c>
      <c r="J112" s="73">
        <v>1.6</v>
      </c>
      <c r="K112">
        <f t="shared" si="1"/>
        <v>0.12866704711111113</v>
      </c>
    </row>
    <row r="113" spans="1:11">
      <c r="A113" t="s">
        <v>237</v>
      </c>
      <c r="B113">
        <v>4</v>
      </c>
      <c r="C113">
        <v>32</v>
      </c>
      <c r="D113">
        <v>73.964478</v>
      </c>
      <c r="E113">
        <v>23.387443999999999</v>
      </c>
      <c r="F113">
        <v>37.551071</v>
      </c>
      <c r="J113" s="73">
        <v>1.6</v>
      </c>
      <c r="K113">
        <f t="shared" si="1"/>
        <v>0.13149240533333334</v>
      </c>
    </row>
    <row r="114" spans="1:11">
      <c r="A114" t="s">
        <v>237</v>
      </c>
      <c r="B114">
        <v>4</v>
      </c>
      <c r="C114">
        <v>32</v>
      </c>
      <c r="D114">
        <v>72.822852999999995</v>
      </c>
      <c r="E114">
        <v>23.54842</v>
      </c>
      <c r="F114">
        <v>37.587296000000002</v>
      </c>
      <c r="J114" s="73">
        <v>1.6</v>
      </c>
      <c r="K114">
        <f t="shared" si="1"/>
        <v>0.12946284977777778</v>
      </c>
    </row>
    <row r="115" spans="1:11">
      <c r="A115" t="s">
        <v>237</v>
      </c>
      <c r="B115">
        <v>4</v>
      </c>
      <c r="C115">
        <v>32</v>
      </c>
      <c r="D115">
        <v>68.610825000000006</v>
      </c>
      <c r="E115">
        <v>21.612715000000001</v>
      </c>
      <c r="F115">
        <v>38.265549</v>
      </c>
      <c r="J115" s="73">
        <v>1.6</v>
      </c>
      <c r="K115">
        <f t="shared" si="1"/>
        <v>0.12197480000000001</v>
      </c>
    </row>
    <row r="116" spans="1:11">
      <c r="A116" t="s">
        <v>237</v>
      </c>
      <c r="B116">
        <v>4</v>
      </c>
      <c r="C116">
        <v>32</v>
      </c>
      <c r="D116">
        <v>71.372878999999998</v>
      </c>
      <c r="E116">
        <v>20.257919000000001</v>
      </c>
      <c r="F116">
        <v>37.056046000000002</v>
      </c>
      <c r="J116" s="73">
        <v>1.6</v>
      </c>
      <c r="K116">
        <f t="shared" si="1"/>
        <v>0.12688511822222223</v>
      </c>
    </row>
    <row r="117" spans="1:11">
      <c r="A117" t="s">
        <v>237</v>
      </c>
      <c r="B117">
        <v>4</v>
      </c>
      <c r="C117">
        <v>64</v>
      </c>
      <c r="D117">
        <v>105.318558</v>
      </c>
      <c r="E117">
        <v>16.984417000000001</v>
      </c>
      <c r="F117">
        <v>34.359969999999997</v>
      </c>
      <c r="J117" s="73">
        <v>1.6</v>
      </c>
      <c r="K117">
        <f t="shared" si="1"/>
        <v>0.18723299199999999</v>
      </c>
    </row>
    <row r="118" spans="1:11">
      <c r="A118" t="s">
        <v>237</v>
      </c>
      <c r="B118">
        <v>4</v>
      </c>
      <c r="C118">
        <v>64</v>
      </c>
      <c r="D118">
        <v>101.706863</v>
      </c>
      <c r="E118">
        <v>17.176387999999999</v>
      </c>
      <c r="F118">
        <v>34.156692999999997</v>
      </c>
      <c r="J118" s="73">
        <v>1.6</v>
      </c>
      <c r="K118">
        <f t="shared" si="1"/>
        <v>0.18081220088888891</v>
      </c>
    </row>
    <row r="119" spans="1:11">
      <c r="A119" t="s">
        <v>237</v>
      </c>
      <c r="B119">
        <v>4</v>
      </c>
      <c r="C119">
        <v>64</v>
      </c>
      <c r="D119">
        <v>105.04188499999999</v>
      </c>
      <c r="E119">
        <v>16.167542000000001</v>
      </c>
      <c r="F119">
        <v>34.713515999999998</v>
      </c>
      <c r="J119" s="73">
        <v>1.6</v>
      </c>
      <c r="K119">
        <f t="shared" si="1"/>
        <v>0.18674112888888889</v>
      </c>
    </row>
    <row r="120" spans="1:11">
      <c r="A120" t="s">
        <v>237</v>
      </c>
      <c r="B120">
        <v>4</v>
      </c>
      <c r="C120">
        <v>64</v>
      </c>
      <c r="D120">
        <v>104.916695</v>
      </c>
      <c r="E120">
        <v>16.809443999999999</v>
      </c>
      <c r="F120">
        <v>34.657349000000004</v>
      </c>
      <c r="J120" s="73">
        <v>1.6</v>
      </c>
      <c r="K120">
        <f t="shared" si="1"/>
        <v>0.1865185688888889</v>
      </c>
    </row>
    <row r="121" spans="1:11">
      <c r="A121" t="s">
        <v>237</v>
      </c>
      <c r="B121">
        <v>4</v>
      </c>
      <c r="C121">
        <v>64</v>
      </c>
      <c r="D121">
        <v>110.07195299999999</v>
      </c>
      <c r="E121">
        <v>18.567178999999999</v>
      </c>
      <c r="F121">
        <v>34.177719000000003</v>
      </c>
      <c r="J121" s="73">
        <v>1.6</v>
      </c>
      <c r="K121">
        <f t="shared" si="1"/>
        <v>0.195683472</v>
      </c>
    </row>
    <row r="122" spans="1:11">
      <c r="A122" t="s">
        <v>237</v>
      </c>
      <c r="B122">
        <v>4</v>
      </c>
      <c r="C122">
        <v>16</v>
      </c>
      <c r="D122">
        <v>59.242801999999998</v>
      </c>
      <c r="E122">
        <v>33.355927000000001</v>
      </c>
      <c r="F122">
        <v>43.221969999999999</v>
      </c>
      <c r="J122" s="73">
        <v>1.6</v>
      </c>
      <c r="K122">
        <f t="shared" si="1"/>
        <v>0.10532053688888887</v>
      </c>
    </row>
    <row r="123" spans="1:11">
      <c r="A123" t="s">
        <v>237</v>
      </c>
      <c r="B123">
        <v>4</v>
      </c>
      <c r="C123">
        <v>16</v>
      </c>
      <c r="D123">
        <v>57.633929999999999</v>
      </c>
      <c r="E123">
        <v>33.215949999999999</v>
      </c>
      <c r="F123">
        <v>44.571213</v>
      </c>
      <c r="J123" s="73">
        <v>1.6</v>
      </c>
      <c r="K123">
        <f t="shared" si="1"/>
        <v>0.10246032000000001</v>
      </c>
    </row>
    <row r="124" spans="1:11">
      <c r="A124" t="s">
        <v>237</v>
      </c>
      <c r="B124">
        <v>4</v>
      </c>
      <c r="C124">
        <v>16</v>
      </c>
      <c r="D124">
        <v>60.090415999999998</v>
      </c>
      <c r="E124">
        <v>36.055518999999997</v>
      </c>
      <c r="F124">
        <v>43.325882</v>
      </c>
      <c r="J124" s="73">
        <v>1.6</v>
      </c>
      <c r="K124">
        <f t="shared" si="1"/>
        <v>0.10682740622222223</v>
      </c>
    </row>
    <row r="125" spans="1:11">
      <c r="A125" t="s">
        <v>237</v>
      </c>
      <c r="B125">
        <v>4</v>
      </c>
      <c r="C125">
        <v>16</v>
      </c>
      <c r="D125">
        <v>58.617579999999997</v>
      </c>
      <c r="E125">
        <v>34.093819000000003</v>
      </c>
      <c r="F125">
        <v>43.922043000000002</v>
      </c>
      <c r="J125" s="73">
        <v>1.6</v>
      </c>
      <c r="K125">
        <f t="shared" si="1"/>
        <v>0.10420903111111111</v>
      </c>
    </row>
    <row r="126" spans="1:11">
      <c r="A126" t="s">
        <v>237</v>
      </c>
      <c r="B126">
        <v>4</v>
      </c>
      <c r="C126">
        <v>16</v>
      </c>
      <c r="D126">
        <v>58.289794999999998</v>
      </c>
      <c r="E126">
        <v>34.232796</v>
      </c>
      <c r="F126">
        <v>44.707138</v>
      </c>
      <c r="J126" s="73">
        <v>1.6</v>
      </c>
      <c r="K126">
        <f t="shared" si="1"/>
        <v>0.10362630222222223</v>
      </c>
    </row>
  </sheetData>
  <phoneticPr fontId="1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30"/>
  <sheetViews>
    <sheetView topLeftCell="A70" workbookViewId="0">
      <selection activeCell="H99" sqref="H99"/>
    </sheetView>
  </sheetViews>
  <sheetFormatPr baseColWidth="10" defaultRowHeight="13"/>
  <cols>
    <col min="2" max="2" width="15.85546875" customWidth="1"/>
    <col min="3" max="3" width="16.425781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252</v>
      </c>
    </row>
    <row r="4" spans="1:10">
      <c r="A4" s="26" t="s">
        <v>28</v>
      </c>
      <c r="B4" s="26"/>
    </row>
    <row r="5" spans="1:10" s="6" customFormat="1">
      <c r="A5" s="6" t="s">
        <v>110</v>
      </c>
      <c r="B5" s="6" t="s">
        <v>96</v>
      </c>
      <c r="C5" s="6" t="s">
        <v>7</v>
      </c>
      <c r="D5" s="6" t="s">
        <v>109</v>
      </c>
      <c r="E5" s="6" t="s">
        <v>170</v>
      </c>
      <c r="G5" s="11" t="s">
        <v>6</v>
      </c>
      <c r="H5" s="11" t="s">
        <v>76</v>
      </c>
      <c r="I5" s="14" t="s">
        <v>105</v>
      </c>
      <c r="J5"/>
    </row>
    <row r="6" spans="1:10">
      <c r="A6" t="s">
        <v>111</v>
      </c>
      <c r="B6">
        <v>1</v>
      </c>
      <c r="C6">
        <v>2</v>
      </c>
      <c r="D6" s="2">
        <v>198.38312601999999</v>
      </c>
      <c r="G6" s="10">
        <v>2</v>
      </c>
      <c r="H6" s="10" t="s">
        <v>132</v>
      </c>
      <c r="I6" s="17">
        <v>221.43898490266665</v>
      </c>
    </row>
    <row r="7" spans="1:10">
      <c r="A7" t="s">
        <v>111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133</v>
      </c>
      <c r="I7" s="21">
        <v>27.888301147358074</v>
      </c>
    </row>
    <row r="8" spans="1:10">
      <c r="A8" t="s">
        <v>88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243</v>
      </c>
      <c r="I8" s="21">
        <v>6</v>
      </c>
    </row>
    <row r="9" spans="1:10">
      <c r="A9" t="s">
        <v>88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132</v>
      </c>
      <c r="I9" s="17">
        <v>230.1513251065</v>
      </c>
    </row>
    <row r="10" spans="1:10">
      <c r="A10" t="s">
        <v>88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133</v>
      </c>
      <c r="I10" s="21">
        <v>21.442701960879447</v>
      </c>
    </row>
    <row r="11" spans="1:10">
      <c r="A11" t="s">
        <v>88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243</v>
      </c>
      <c r="I11" s="21">
        <v>4</v>
      </c>
    </row>
    <row r="12" spans="1:10">
      <c r="A12" t="s">
        <v>88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132</v>
      </c>
      <c r="I12" s="17">
        <v>524.47522211100011</v>
      </c>
    </row>
    <row r="13" spans="1:10">
      <c r="A13" t="s">
        <v>88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133</v>
      </c>
      <c r="I13" s="21">
        <v>249.37176975472715</v>
      </c>
    </row>
    <row r="14" spans="1:10">
      <c r="A14" t="s">
        <v>88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243</v>
      </c>
      <c r="I14" s="21">
        <v>32</v>
      </c>
    </row>
    <row r="15" spans="1:10">
      <c r="A15" t="s">
        <v>111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132</v>
      </c>
      <c r="I15" s="17">
        <v>338.08045351500004</v>
      </c>
    </row>
    <row r="16" spans="1:10">
      <c r="A16" t="s">
        <v>10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133</v>
      </c>
      <c r="I16" s="21">
        <v>46.784586737362908</v>
      </c>
    </row>
    <row r="17" spans="1:10">
      <c r="A17" t="s">
        <v>10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243</v>
      </c>
      <c r="I17" s="21">
        <v>16</v>
      </c>
    </row>
    <row r="18" spans="1:10">
      <c r="A18" t="s">
        <v>10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134</v>
      </c>
      <c r="H18" s="33"/>
      <c r="I18" s="17">
        <v>370.04995797483332</v>
      </c>
    </row>
    <row r="19" spans="1:10">
      <c r="A19" t="s">
        <v>10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135</v>
      </c>
      <c r="H19" s="33"/>
      <c r="I19" s="17">
        <v>217.78528410054534</v>
      </c>
    </row>
    <row r="20" spans="1:10">
      <c r="A20" t="s">
        <v>10</v>
      </c>
      <c r="B20">
        <v>4</v>
      </c>
      <c r="C20">
        <v>8</v>
      </c>
      <c r="D20" s="38">
        <v>329.82627201100001</v>
      </c>
      <c r="E20" s="7">
        <v>0.75</v>
      </c>
      <c r="G20" s="22" t="s">
        <v>214</v>
      </c>
      <c r="H20" s="34"/>
      <c r="I20" s="25">
        <v>58</v>
      </c>
    </row>
    <row r="21" spans="1:10">
      <c r="A21" t="s">
        <v>10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10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156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10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216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52</v>
      </c>
      <c r="D26" s="2">
        <f>AVERAGE(D6:D25)</f>
        <v>373.44653231864999</v>
      </c>
      <c r="E26" s="7" t="s">
        <v>53</v>
      </c>
    </row>
    <row r="27" spans="1:10">
      <c r="C27" t="s">
        <v>131</v>
      </c>
      <c r="D27" s="2">
        <f>STDEV(D6:D25)</f>
        <v>206.46800350823335</v>
      </c>
      <c r="E27" s="7"/>
    </row>
    <row r="29" spans="1:10">
      <c r="A29" s="26" t="s">
        <v>27</v>
      </c>
      <c r="B29" s="26"/>
    </row>
    <row r="30" spans="1:10">
      <c r="A30" s="6" t="s">
        <v>169</v>
      </c>
      <c r="B30" s="6" t="s">
        <v>96</v>
      </c>
      <c r="C30" s="37" t="s">
        <v>9</v>
      </c>
      <c r="D30" s="6" t="s">
        <v>168</v>
      </c>
      <c r="E30" s="6" t="s">
        <v>140</v>
      </c>
      <c r="G30" s="11" t="s">
        <v>75</v>
      </c>
      <c r="H30" s="11" t="s">
        <v>6</v>
      </c>
      <c r="I30" s="11" t="s">
        <v>76</v>
      </c>
      <c r="J30" s="14" t="s">
        <v>105</v>
      </c>
    </row>
    <row r="31" spans="1:10">
      <c r="A31" t="s">
        <v>164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136</v>
      </c>
      <c r="J31" s="17">
        <v>302.94028916180002</v>
      </c>
    </row>
    <row r="32" spans="1:10">
      <c r="A32" t="s">
        <v>164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133</v>
      </c>
      <c r="J32" s="21">
        <v>17.23574117758357</v>
      </c>
    </row>
    <row r="33" spans="1:10">
      <c r="A33" t="s">
        <v>164</v>
      </c>
      <c r="B33">
        <v>1</v>
      </c>
      <c r="C33">
        <v>2</v>
      </c>
      <c r="D33" s="2">
        <v>276.08450388900002</v>
      </c>
      <c r="E33" s="7">
        <v>0.5625</v>
      </c>
      <c r="G33" s="10" t="s">
        <v>240</v>
      </c>
      <c r="H33" s="33"/>
      <c r="I33" s="33"/>
      <c r="J33" s="17">
        <v>302.94028916180002</v>
      </c>
    </row>
    <row r="34" spans="1:10">
      <c r="A34" t="s">
        <v>164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11</v>
      </c>
      <c r="H34" s="33"/>
      <c r="I34" s="33"/>
      <c r="J34" s="17">
        <v>17.23574117758357</v>
      </c>
    </row>
    <row r="35" spans="1:10">
      <c r="A35" t="s">
        <v>164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136</v>
      </c>
      <c r="J35" s="17">
        <v>305.19036102299998</v>
      </c>
    </row>
    <row r="36" spans="1:10">
      <c r="A36" t="s">
        <v>26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133</v>
      </c>
      <c r="J36" s="21" t="e">
        <v>#DIV/0!</v>
      </c>
    </row>
    <row r="37" spans="1:10">
      <c r="A37" t="s">
        <v>29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241</v>
      </c>
      <c r="H37" s="33"/>
      <c r="I37" s="33"/>
      <c r="J37" s="17">
        <v>305.19036102299998</v>
      </c>
    </row>
    <row r="38" spans="1:10">
      <c r="A38" t="s">
        <v>157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238</v>
      </c>
      <c r="H38" s="33"/>
      <c r="I38" s="33"/>
      <c r="J38" s="17" t="e">
        <v>#DIV/0!</v>
      </c>
    </row>
    <row r="39" spans="1:10">
      <c r="A39" t="s">
        <v>157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136</v>
      </c>
      <c r="J39" s="17">
        <v>384.05235557549997</v>
      </c>
    </row>
    <row r="40" spans="1:10">
      <c r="A40" t="s">
        <v>157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133</v>
      </c>
      <c r="J40" s="21">
        <v>32.66972061151673</v>
      </c>
    </row>
    <row r="41" spans="1:10">
      <c r="A41" t="s">
        <v>5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242</v>
      </c>
      <c r="H41" s="33"/>
      <c r="I41" s="33"/>
      <c r="J41" s="17">
        <v>384.05235557549997</v>
      </c>
    </row>
    <row r="42" spans="1:10">
      <c r="A42" t="s">
        <v>5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239</v>
      </c>
      <c r="H42" s="33"/>
      <c r="I42" s="33"/>
      <c r="J42" s="17">
        <v>32.66972061151673</v>
      </c>
    </row>
    <row r="43" spans="1:10">
      <c r="A43" t="s">
        <v>5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137</v>
      </c>
      <c r="H43" s="33"/>
      <c r="I43" s="33"/>
      <c r="J43" s="17">
        <v>353.77596016168752</v>
      </c>
    </row>
    <row r="44" spans="1:10">
      <c r="A44" t="s">
        <v>5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135</v>
      </c>
      <c r="H44" s="34"/>
      <c r="I44" s="34"/>
      <c r="J44" s="25">
        <v>48.471687795054038</v>
      </c>
    </row>
    <row r="45" spans="1:10">
      <c r="A45" t="s">
        <v>5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5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5</v>
      </c>
      <c r="B47">
        <v>4</v>
      </c>
      <c r="C47">
        <v>8</v>
      </c>
      <c r="D47" s="35">
        <v>405.716770172</v>
      </c>
      <c r="E47" s="7"/>
    </row>
    <row r="48" spans="1:10">
      <c r="C48" t="s">
        <v>130</v>
      </c>
      <c r="D48" s="2">
        <f>AVERAGE(D30:D47)</f>
        <v>356.83130192700003</v>
      </c>
      <c r="E48" s="7" t="s">
        <v>70</v>
      </c>
    </row>
    <row r="49" spans="1:9">
      <c r="C49" t="s">
        <v>131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213</v>
      </c>
      <c r="B52" s="26"/>
      <c r="D52" s="2"/>
    </row>
    <row r="53" spans="1:9">
      <c r="A53" s="26" t="s">
        <v>78</v>
      </c>
      <c r="B53" s="26" t="s">
        <v>8</v>
      </c>
      <c r="C53" s="26" t="s">
        <v>141</v>
      </c>
      <c r="D53" s="6" t="s">
        <v>159</v>
      </c>
      <c r="E53" s="6" t="s">
        <v>140</v>
      </c>
      <c r="G53" s="11" t="s">
        <v>215</v>
      </c>
      <c r="H53" s="11" t="s">
        <v>76</v>
      </c>
      <c r="I53" s="14" t="s">
        <v>105</v>
      </c>
    </row>
    <row r="54" spans="1:9">
      <c r="A54" t="s">
        <v>139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132</v>
      </c>
      <c r="I54" s="17">
        <v>14.1872649193</v>
      </c>
    </row>
    <row r="55" spans="1:9">
      <c r="A55" t="s">
        <v>139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133</v>
      </c>
      <c r="I55" s="21" t="e">
        <v>#DIV/0!</v>
      </c>
    </row>
    <row r="56" spans="1:9">
      <c r="A56" t="s">
        <v>139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132</v>
      </c>
      <c r="I56" s="17">
        <v>44.782275199920001</v>
      </c>
    </row>
    <row r="57" spans="1:9">
      <c r="A57" t="s">
        <v>212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133</v>
      </c>
      <c r="I57" s="21">
        <v>15.843792242505828</v>
      </c>
    </row>
    <row r="58" spans="1:9">
      <c r="A58" t="s">
        <v>212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132</v>
      </c>
      <c r="I58" s="17">
        <v>56.964924156674996</v>
      </c>
    </row>
    <row r="59" spans="1:9">
      <c r="A59" t="s">
        <v>212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133</v>
      </c>
      <c r="I59" s="21">
        <v>9.4994883808250847</v>
      </c>
    </row>
    <row r="60" spans="1:9">
      <c r="A60" t="s">
        <v>212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132</v>
      </c>
      <c r="I60" s="17">
        <v>187.55037531850999</v>
      </c>
    </row>
    <row r="61" spans="1:9">
      <c r="A61" t="s">
        <v>212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133</v>
      </c>
      <c r="I61" s="21">
        <v>179.97433590633514</v>
      </c>
    </row>
    <row r="62" spans="1:9">
      <c r="A62" t="s">
        <v>212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134</v>
      </c>
      <c r="H62" s="33"/>
      <c r="I62" s="17">
        <v>117.073104536535</v>
      </c>
    </row>
    <row r="63" spans="1:9">
      <c r="A63" t="s">
        <v>212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135</v>
      </c>
      <c r="H63" s="34"/>
      <c r="I63" s="25">
        <v>143.93518726021225</v>
      </c>
    </row>
    <row r="64" spans="1:9">
      <c r="A64" t="s">
        <v>3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3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3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3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3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3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3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3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3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3</v>
      </c>
      <c r="B73">
        <v>8</v>
      </c>
      <c r="C73">
        <v>32</v>
      </c>
      <c r="D73" s="2">
        <v>95.133251905400002</v>
      </c>
      <c r="E73" s="7"/>
    </row>
    <row r="74" spans="1:10">
      <c r="C74" t="s">
        <v>158</v>
      </c>
      <c r="D74" s="2">
        <f>AVERAGE(D54:D73)</f>
        <v>117.073104536535</v>
      </c>
      <c r="E74" t="s">
        <v>82</v>
      </c>
      <c r="H74" t="s">
        <v>244</v>
      </c>
      <c r="I74" s="55">
        <f>AVERAGE(D54:D63,D65:D66,D68:D70,D73)</f>
        <v>53.003791779293749</v>
      </c>
      <c r="J74" t="s">
        <v>80</v>
      </c>
    </row>
    <row r="75" spans="1:10">
      <c r="C75" t="s">
        <v>131</v>
      </c>
      <c r="D75" s="2">
        <f>STDEV(D54:D73)</f>
        <v>143.93518726021225</v>
      </c>
      <c r="H75" t="s">
        <v>104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77</v>
      </c>
    </row>
    <row r="80" spans="1:10">
      <c r="A80" s="26" t="s">
        <v>78</v>
      </c>
      <c r="B80" s="26" t="s">
        <v>8</v>
      </c>
      <c r="C80" s="26" t="s">
        <v>141</v>
      </c>
      <c r="D80" s="6" t="s">
        <v>44</v>
      </c>
    </row>
    <row r="81" spans="1:5">
      <c r="A81" t="s">
        <v>139</v>
      </c>
      <c r="B81">
        <v>2</v>
      </c>
      <c r="C81">
        <v>8</v>
      </c>
      <c r="D81">
        <v>329</v>
      </c>
    </row>
    <row r="82" spans="1:5">
      <c r="A82" t="s">
        <v>79</v>
      </c>
      <c r="B82">
        <v>4</v>
      </c>
      <c r="C82">
        <v>8</v>
      </c>
      <c r="D82">
        <v>331</v>
      </c>
    </row>
    <row r="83" spans="1:5">
      <c r="A83" t="s">
        <v>139</v>
      </c>
      <c r="B83">
        <v>8</v>
      </c>
      <c r="C83">
        <v>4</v>
      </c>
      <c r="D83">
        <v>330</v>
      </c>
    </row>
    <row r="84" spans="1:5">
      <c r="A84" t="s">
        <v>212</v>
      </c>
      <c r="B84">
        <v>16</v>
      </c>
      <c r="C84">
        <v>8</v>
      </c>
      <c r="D84">
        <v>335</v>
      </c>
    </row>
    <row r="85" spans="1:5">
      <c r="A85" t="s">
        <v>212</v>
      </c>
      <c r="B85">
        <v>2</v>
      </c>
      <c r="C85">
        <v>8</v>
      </c>
      <c r="D85">
        <v>331</v>
      </c>
    </row>
    <row r="86" spans="1:5">
      <c r="A86" t="s">
        <v>212</v>
      </c>
      <c r="B86">
        <v>2</v>
      </c>
      <c r="C86">
        <v>8</v>
      </c>
      <c r="D86">
        <v>332</v>
      </c>
    </row>
    <row r="87" spans="1:5">
      <c r="A87" t="s">
        <v>212</v>
      </c>
      <c r="B87">
        <v>2</v>
      </c>
      <c r="C87">
        <v>8</v>
      </c>
      <c r="D87">
        <v>332</v>
      </c>
    </row>
    <row r="88" spans="1:5">
      <c r="A88" t="s">
        <v>212</v>
      </c>
      <c r="B88">
        <v>2</v>
      </c>
      <c r="C88">
        <v>8</v>
      </c>
      <c r="D88">
        <v>330</v>
      </c>
    </row>
    <row r="89" spans="1:5">
      <c r="A89" t="s">
        <v>212</v>
      </c>
      <c r="B89">
        <v>2</v>
      </c>
      <c r="C89">
        <v>8</v>
      </c>
      <c r="D89">
        <v>332</v>
      </c>
    </row>
    <row r="90" spans="1:5">
      <c r="A90" t="s">
        <v>212</v>
      </c>
      <c r="B90">
        <v>2</v>
      </c>
      <c r="C90">
        <v>8</v>
      </c>
      <c r="D90">
        <v>331</v>
      </c>
    </row>
    <row r="91" spans="1:5">
      <c r="A91" t="s">
        <v>212</v>
      </c>
      <c r="B91">
        <v>2</v>
      </c>
      <c r="C91">
        <v>8</v>
      </c>
      <c r="D91">
        <v>332</v>
      </c>
    </row>
    <row r="92" spans="1:5">
      <c r="A92" t="s">
        <v>212</v>
      </c>
      <c r="B92">
        <v>2</v>
      </c>
      <c r="C92">
        <v>8</v>
      </c>
      <c r="D92">
        <v>332</v>
      </c>
    </row>
    <row r="93" spans="1:5">
      <c r="A93" t="s">
        <v>212</v>
      </c>
      <c r="B93">
        <v>2</v>
      </c>
      <c r="C93">
        <v>8</v>
      </c>
      <c r="D93">
        <v>331</v>
      </c>
    </row>
    <row r="94" spans="1:5">
      <c r="A94" t="s">
        <v>212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81</v>
      </c>
    </row>
    <row r="96" spans="1:5">
      <c r="D96" s="55">
        <f>STDEV(D81:D94)</f>
        <v>1.5281246137528048</v>
      </c>
    </row>
    <row r="97" spans="1:6">
      <c r="D97" s="55"/>
    </row>
    <row r="98" spans="1:6">
      <c r="A98" s="68" t="s">
        <v>125</v>
      </c>
    </row>
    <row r="99" spans="1:6" ht="52">
      <c r="A99" s="67" t="s">
        <v>122</v>
      </c>
      <c r="B99" s="67" t="s">
        <v>123</v>
      </c>
      <c r="C99" s="67" t="s">
        <v>141</v>
      </c>
      <c r="D99" s="67" t="s">
        <v>124</v>
      </c>
      <c r="E99" s="67" t="s">
        <v>22</v>
      </c>
    </row>
    <row r="100" spans="1:6">
      <c r="A100" t="s">
        <v>121</v>
      </c>
      <c r="B100">
        <v>1</v>
      </c>
      <c r="C100">
        <v>1</v>
      </c>
      <c r="D100" s="55">
        <v>102.81096601500001</v>
      </c>
      <c r="E100" s="55">
        <v>540.78749203699999</v>
      </c>
      <c r="F100" t="s">
        <v>91</v>
      </c>
    </row>
    <row r="101" spans="1:6">
      <c r="A101" t="s">
        <v>121</v>
      </c>
      <c r="B101">
        <v>1</v>
      </c>
      <c r="C101">
        <v>1</v>
      </c>
      <c r="D101" s="55">
        <v>103.82834100700001</v>
      </c>
      <c r="E101" s="55">
        <v>535.53545093499997</v>
      </c>
      <c r="F101" t="s">
        <v>91</v>
      </c>
    </row>
    <row r="102" spans="1:6">
      <c r="A102" t="s">
        <v>152</v>
      </c>
      <c r="B102">
        <v>1</v>
      </c>
      <c r="C102">
        <v>1</v>
      </c>
      <c r="D102" s="55">
        <v>113.127218962</v>
      </c>
      <c r="E102" s="55">
        <v>545.29999999999995</v>
      </c>
      <c r="F102" t="s">
        <v>91</v>
      </c>
    </row>
    <row r="103" spans="1:6">
      <c r="A103" t="s">
        <v>152</v>
      </c>
      <c r="B103">
        <v>1</v>
      </c>
      <c r="C103">
        <v>1</v>
      </c>
      <c r="D103" s="55">
        <v>103.40554308900001</v>
      </c>
      <c r="E103" s="55">
        <v>803.84470940000006</v>
      </c>
      <c r="F103" t="s">
        <v>91</v>
      </c>
    </row>
    <row r="104" spans="1:6">
      <c r="A104" t="s">
        <v>152</v>
      </c>
      <c r="B104">
        <v>1</v>
      </c>
      <c r="C104">
        <v>1</v>
      </c>
      <c r="D104" s="55">
        <v>107.666013956</v>
      </c>
      <c r="E104" s="55">
        <v>513.75138115899995</v>
      </c>
      <c r="F104" t="s">
        <v>91</v>
      </c>
    </row>
    <row r="105" spans="1:6">
      <c r="A105" t="s">
        <v>152</v>
      </c>
      <c r="B105">
        <v>1</v>
      </c>
      <c r="C105">
        <v>1</v>
      </c>
      <c r="D105" s="55">
        <v>103.865900993</v>
      </c>
      <c r="E105" s="55">
        <v>533.84486103100005</v>
      </c>
      <c r="F105" t="s">
        <v>91</v>
      </c>
    </row>
    <row r="106" spans="1:6">
      <c r="A106" t="s">
        <v>152</v>
      </c>
      <c r="B106">
        <v>1</v>
      </c>
      <c r="C106">
        <v>1</v>
      </c>
      <c r="D106" s="55">
        <v>102.781521082</v>
      </c>
      <c r="E106" s="55">
        <v>530.13947606099998</v>
      </c>
      <c r="F106" t="s">
        <v>91</v>
      </c>
    </row>
    <row r="107" spans="1:6">
      <c r="A107" t="s">
        <v>152</v>
      </c>
      <c r="B107">
        <v>1</v>
      </c>
      <c r="C107">
        <v>1</v>
      </c>
      <c r="D107" s="55">
        <v>113.22210287999999</v>
      </c>
      <c r="E107" s="55">
        <v>540.12562584900002</v>
      </c>
      <c r="F107" t="s">
        <v>91</v>
      </c>
    </row>
    <row r="108" spans="1:6">
      <c r="A108" t="s">
        <v>217</v>
      </c>
      <c r="B108">
        <v>16</v>
      </c>
      <c r="C108">
        <v>16</v>
      </c>
      <c r="D108" s="55">
        <v>102.94403004599999</v>
      </c>
      <c r="E108" s="55">
        <v>640.48868703799997</v>
      </c>
      <c r="F108" t="s">
        <v>91</v>
      </c>
    </row>
    <row r="109" spans="1:6">
      <c r="A109" t="s">
        <v>217</v>
      </c>
      <c r="B109">
        <v>16</v>
      </c>
      <c r="C109">
        <v>16</v>
      </c>
      <c r="D109" s="55">
        <v>92.101788044000003</v>
      </c>
      <c r="E109" s="55">
        <v>514.74440503100004</v>
      </c>
      <c r="F109" t="s">
        <v>91</v>
      </c>
    </row>
    <row r="110" spans="1:6">
      <c r="A110" t="s">
        <v>217</v>
      </c>
      <c r="B110">
        <v>16</v>
      </c>
      <c r="C110">
        <v>16</v>
      </c>
      <c r="D110" s="55"/>
      <c r="E110" s="55">
        <v>535.21085310000001</v>
      </c>
      <c r="F110" t="s">
        <v>91</v>
      </c>
    </row>
    <row r="111" spans="1:6">
      <c r="A111" t="s">
        <v>217</v>
      </c>
      <c r="B111">
        <v>16</v>
      </c>
      <c r="C111">
        <v>16</v>
      </c>
      <c r="D111" s="55"/>
      <c r="E111" s="55">
        <v>607.65833091699994</v>
      </c>
      <c r="F111" s="55" t="s">
        <v>95</v>
      </c>
    </row>
    <row r="112" spans="1:6">
      <c r="A112" t="s">
        <v>217</v>
      </c>
      <c r="B112">
        <v>16</v>
      </c>
      <c r="C112">
        <v>16</v>
      </c>
      <c r="D112" s="55"/>
      <c r="E112" s="55">
        <v>596.06263589900004</v>
      </c>
      <c r="F112" s="55" t="s">
        <v>112</v>
      </c>
    </row>
    <row r="113" spans="1:8">
      <c r="A113" t="s">
        <v>121</v>
      </c>
      <c r="B113">
        <v>16</v>
      </c>
      <c r="C113">
        <v>16</v>
      </c>
      <c r="D113" s="55"/>
      <c r="E113" s="55">
        <v>547.03834199899995</v>
      </c>
      <c r="F113" s="55" t="s">
        <v>112</v>
      </c>
    </row>
    <row r="114" spans="1:8">
      <c r="A114" t="s">
        <v>217</v>
      </c>
      <c r="B114">
        <v>16</v>
      </c>
      <c r="C114">
        <v>16</v>
      </c>
      <c r="D114" s="55"/>
      <c r="E114" s="55">
        <v>527.22448778199998</v>
      </c>
      <c r="F114" s="55" t="s">
        <v>112</v>
      </c>
    </row>
    <row r="115" spans="1:8">
      <c r="A115" t="s">
        <v>217</v>
      </c>
      <c r="B115">
        <v>16</v>
      </c>
      <c r="C115">
        <v>16</v>
      </c>
      <c r="D115" s="55"/>
      <c r="E115" s="55">
        <v>547.03834199899995</v>
      </c>
      <c r="F115" s="55" t="s">
        <v>112</v>
      </c>
    </row>
    <row r="116" spans="1:8">
      <c r="A116" t="s">
        <v>121</v>
      </c>
      <c r="B116">
        <v>16</v>
      </c>
      <c r="C116">
        <v>16</v>
      </c>
      <c r="D116" s="55"/>
      <c r="E116" s="55">
        <v>500.43472504599998</v>
      </c>
      <c r="F116" s="55" t="s">
        <v>21</v>
      </c>
    </row>
    <row r="117" spans="1:8">
      <c r="A117" t="s">
        <v>217</v>
      </c>
      <c r="B117">
        <v>16</v>
      </c>
      <c r="C117">
        <v>16</v>
      </c>
      <c r="D117" s="55"/>
      <c r="E117" s="55">
        <v>512.97764587400002</v>
      </c>
      <c r="F117" s="55" t="s">
        <v>21</v>
      </c>
    </row>
    <row r="118" spans="1:8">
      <c r="A118" t="s">
        <v>40</v>
      </c>
      <c r="B118">
        <v>1</v>
      </c>
      <c r="C118">
        <v>8</v>
      </c>
      <c r="D118" s="55">
        <v>103.42702317200001</v>
      </c>
      <c r="E118" s="55">
        <v>621.78100585899995</v>
      </c>
    </row>
    <row r="119" spans="1:8">
      <c r="A119" t="s">
        <v>40</v>
      </c>
      <c r="B119">
        <v>1</v>
      </c>
      <c r="C119">
        <v>8</v>
      </c>
      <c r="D119" s="55">
        <v>102.724663019</v>
      </c>
      <c r="E119" s="55">
        <v>635.45893716800003</v>
      </c>
      <c r="F119" s="55"/>
      <c r="H119" s="2"/>
    </row>
    <row r="120" spans="1:8">
      <c r="A120" t="s">
        <v>39</v>
      </c>
      <c r="B120">
        <v>2</v>
      </c>
      <c r="C120">
        <v>16</v>
      </c>
      <c r="D120" s="55">
        <v>93.759625911699999</v>
      </c>
      <c r="E120" s="55">
        <v>630.82709503199999</v>
      </c>
      <c r="F120" s="55"/>
      <c r="H120" s="55"/>
    </row>
    <row r="121" spans="1:8">
      <c r="A121" t="s">
        <v>39</v>
      </c>
      <c r="B121">
        <v>16</v>
      </c>
      <c r="C121">
        <v>16</v>
      </c>
      <c r="D121" s="55"/>
      <c r="E121" s="55">
        <v>609.56168699299997</v>
      </c>
      <c r="F121" s="55" t="s">
        <v>69</v>
      </c>
      <c r="H121" s="55"/>
    </row>
    <row r="122" spans="1:8">
      <c r="A122" t="s">
        <v>39</v>
      </c>
      <c r="B122">
        <v>16</v>
      </c>
      <c r="C122">
        <v>16</v>
      </c>
      <c r="D122" s="55"/>
      <c r="E122" s="55">
        <v>612.84088611599998</v>
      </c>
      <c r="F122" s="55" t="s">
        <v>69</v>
      </c>
      <c r="H122" s="55"/>
    </row>
    <row r="123" spans="1:8">
      <c r="A123" t="s">
        <v>39</v>
      </c>
      <c r="B123">
        <v>16</v>
      </c>
      <c r="C123">
        <v>16</v>
      </c>
      <c r="D123" s="55"/>
      <c r="E123" s="55">
        <v>613.39775299999997</v>
      </c>
      <c r="F123" s="55" t="s">
        <v>69</v>
      </c>
      <c r="H123" s="55"/>
    </row>
    <row r="124" spans="1:8">
      <c r="A124" t="s">
        <v>39</v>
      </c>
      <c r="B124">
        <v>16</v>
      </c>
      <c r="C124">
        <v>16</v>
      </c>
      <c r="D124" s="55"/>
      <c r="E124" s="55">
        <v>659.99135088900005</v>
      </c>
      <c r="F124" s="55" t="s">
        <v>69</v>
      </c>
      <c r="H124" s="55"/>
    </row>
    <row r="125" spans="1:8">
      <c r="A125" t="s">
        <v>39</v>
      </c>
      <c r="B125">
        <v>16</v>
      </c>
      <c r="C125">
        <v>16</v>
      </c>
      <c r="D125" s="55"/>
      <c r="E125" s="55"/>
      <c r="F125" s="55" t="s">
        <v>69</v>
      </c>
      <c r="H125" s="55"/>
    </row>
    <row r="126" spans="1:8">
      <c r="A126" t="s">
        <v>39</v>
      </c>
      <c r="B126">
        <v>16</v>
      </c>
      <c r="C126">
        <v>16</v>
      </c>
      <c r="D126" s="55"/>
      <c r="E126" s="55"/>
      <c r="F126" s="55" t="s">
        <v>69</v>
      </c>
      <c r="H126" s="55"/>
    </row>
    <row r="127" spans="1:8">
      <c r="A127" t="s">
        <v>39</v>
      </c>
      <c r="B127">
        <v>16</v>
      </c>
      <c r="C127">
        <v>16</v>
      </c>
      <c r="D127" s="55"/>
      <c r="E127" s="55"/>
      <c r="F127" s="55" t="s">
        <v>69</v>
      </c>
      <c r="H127" s="55"/>
    </row>
    <row r="128" spans="1:8">
      <c r="A128" t="s">
        <v>39</v>
      </c>
      <c r="B128">
        <v>16</v>
      </c>
      <c r="C128">
        <v>16</v>
      </c>
      <c r="D128" s="55"/>
      <c r="F128" s="55" t="s">
        <v>69</v>
      </c>
      <c r="H128" s="55"/>
    </row>
    <row r="129" spans="1:6">
      <c r="A129" s="55"/>
      <c r="D129" t="s">
        <v>41</v>
      </c>
      <c r="E129" s="55">
        <f>AVERAGE(E100:E120)</f>
        <v>569.53688043885711</v>
      </c>
      <c r="F129" t="s">
        <v>43</v>
      </c>
    </row>
    <row r="130" spans="1:6">
      <c r="D130" t="s">
        <v>42</v>
      </c>
      <c r="E130">
        <f>STDEV(E100:E120)</f>
        <v>69.732796723748706</v>
      </c>
    </row>
  </sheetData>
  <sheetCalcPr fullCalcOnLoad="1"/>
  <phoneticPr fontId="17" type="noConversion"/>
  <pageMargins left="0.75" right="0.75" top="1" bottom="1" header="0.5" footer="0.5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5"/>
  <sheetViews>
    <sheetView workbookViewId="0">
      <selection activeCell="J13" sqref="J13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46</v>
      </c>
    </row>
    <row r="2" spans="1:14">
      <c r="A2" s="30" t="s">
        <v>47</v>
      </c>
    </row>
    <row r="3" spans="1:14">
      <c r="A3" t="s">
        <v>48</v>
      </c>
    </row>
    <row r="5" spans="1:14" s="28" customFormat="1" ht="39" customHeight="1">
      <c r="A5" s="29" t="s">
        <v>146</v>
      </c>
      <c r="B5" s="29" t="s">
        <v>151</v>
      </c>
      <c r="C5" s="29" t="s">
        <v>126</v>
      </c>
      <c r="D5" s="29" t="s">
        <v>127</v>
      </c>
      <c r="E5" s="29" t="s">
        <v>27</v>
      </c>
      <c r="F5" s="29" t="s">
        <v>147</v>
      </c>
      <c r="G5" s="29" t="s">
        <v>128</v>
      </c>
      <c r="H5" s="29" t="s">
        <v>176</v>
      </c>
      <c r="I5" s="29" t="s">
        <v>175</v>
      </c>
      <c r="J5" s="29" t="s">
        <v>155</v>
      </c>
      <c r="K5" s="28" t="s">
        <v>49</v>
      </c>
      <c r="L5" s="28" t="s">
        <v>50</v>
      </c>
      <c r="M5" s="28" t="s">
        <v>51</v>
      </c>
    </row>
    <row r="6" spans="1:14">
      <c r="A6" t="s">
        <v>45</v>
      </c>
      <c r="B6">
        <v>8</v>
      </c>
      <c r="C6" t="s">
        <v>129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45</v>
      </c>
      <c r="B7">
        <v>8</v>
      </c>
      <c r="C7" t="s">
        <v>177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45</v>
      </c>
      <c r="B8" s="31">
        <v>16</v>
      </c>
      <c r="C8" t="s">
        <v>129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45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45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3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3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45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165</v>
      </c>
    </row>
    <row r="14" spans="1:14" ht="39">
      <c r="A14" t="s">
        <v>45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166</v>
      </c>
    </row>
    <row r="15" spans="1:14" ht="39">
      <c r="A15" t="s">
        <v>45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167</v>
      </c>
    </row>
    <row r="16" spans="1:14" ht="39">
      <c r="A16" t="s">
        <v>45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55</v>
      </c>
    </row>
    <row r="17" spans="1:13">
      <c r="A17" t="s">
        <v>3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3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3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49</v>
      </c>
      <c r="B25" s="28" t="s">
        <v>50</v>
      </c>
      <c r="C25" s="28" t="s">
        <v>51</v>
      </c>
    </row>
  </sheetData>
  <sheetCalcPr fullCalcOnLoad="1"/>
  <phoneticPr fontId="17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9"/>
  <sheetViews>
    <sheetView topLeftCell="A89" workbookViewId="0">
      <selection activeCell="O69" sqref="O69"/>
    </sheetView>
  </sheetViews>
  <sheetFormatPr baseColWidth="10" defaultRowHeight="13"/>
  <cols>
    <col min="1" max="1" width="15.7109375" customWidth="1"/>
    <col min="10" max="10" width="13.7109375" bestFit="1" customWidth="1"/>
  </cols>
  <sheetData>
    <row r="1" spans="1:10">
      <c r="A1" s="56" t="s">
        <v>87</v>
      </c>
    </row>
    <row r="2" spans="1:10">
      <c r="A2" t="s">
        <v>14</v>
      </c>
    </row>
    <row r="3" spans="1:10">
      <c r="A3" t="s">
        <v>128</v>
      </c>
      <c r="B3">
        <v>8</v>
      </c>
    </row>
    <row r="4" spans="1:10">
      <c r="A4" t="s">
        <v>86</v>
      </c>
      <c r="B4">
        <v>8</v>
      </c>
    </row>
    <row r="8" spans="1:10" s="58" customFormat="1" ht="39">
      <c r="A8" s="29" t="s">
        <v>146</v>
      </c>
      <c r="B8" s="29" t="s">
        <v>119</v>
      </c>
      <c r="C8" s="29" t="s">
        <v>54</v>
      </c>
      <c r="D8" s="29" t="s">
        <v>147</v>
      </c>
      <c r="E8" s="29" t="s">
        <v>84</v>
      </c>
      <c r="F8" s="29" t="s">
        <v>85</v>
      </c>
      <c r="G8" s="57" t="s">
        <v>15</v>
      </c>
      <c r="H8" s="57" t="s">
        <v>16</v>
      </c>
      <c r="I8" s="57" t="s">
        <v>17</v>
      </c>
      <c r="J8" s="57" t="s">
        <v>106</v>
      </c>
    </row>
    <row r="9" spans="1:10" s="61" customFormat="1">
      <c r="A9" s="62" t="s">
        <v>138</v>
      </c>
      <c r="B9" s="63">
        <v>0</v>
      </c>
      <c r="C9" s="63">
        <v>0</v>
      </c>
      <c r="D9" s="63">
        <v>0</v>
      </c>
      <c r="E9" s="62" t="s">
        <v>138</v>
      </c>
      <c r="F9" s="63">
        <v>0</v>
      </c>
      <c r="G9" s="61">
        <v>0</v>
      </c>
      <c r="H9" s="61">
        <v>8</v>
      </c>
      <c r="I9" s="61">
        <v>0</v>
      </c>
      <c r="J9" s="51">
        <v>2850.00774598</v>
      </c>
    </row>
    <row r="10" spans="1:10" s="61" customFormat="1">
      <c r="A10" s="62" t="s">
        <v>138</v>
      </c>
      <c r="B10" s="63">
        <v>0</v>
      </c>
      <c r="C10" s="63">
        <v>0</v>
      </c>
      <c r="D10" s="63">
        <v>0</v>
      </c>
      <c r="E10" s="62" t="s">
        <v>138</v>
      </c>
      <c r="F10" s="63">
        <v>0</v>
      </c>
      <c r="G10" s="61">
        <v>0</v>
      </c>
      <c r="H10" s="61">
        <v>8</v>
      </c>
      <c r="I10" s="61">
        <v>0</v>
      </c>
      <c r="J10" s="51">
        <v>2850.0109458000002</v>
      </c>
    </row>
    <row r="11" spans="1:10" s="61" customFormat="1">
      <c r="A11" s="62" t="s">
        <v>138</v>
      </c>
      <c r="B11" s="63">
        <v>0</v>
      </c>
      <c r="C11" s="63">
        <v>0</v>
      </c>
      <c r="D11" s="63">
        <v>0</v>
      </c>
      <c r="E11" s="62" t="s">
        <v>138</v>
      </c>
      <c r="F11" s="63">
        <v>0</v>
      </c>
      <c r="G11" s="61">
        <v>0</v>
      </c>
      <c r="H11" s="61">
        <v>8</v>
      </c>
      <c r="I11" s="61">
        <v>0</v>
      </c>
      <c r="J11" s="51">
        <v>2852.47939301</v>
      </c>
    </row>
    <row r="12" spans="1:10" s="61" customFormat="1">
      <c r="A12" s="62" t="s">
        <v>138</v>
      </c>
      <c r="B12" s="63">
        <v>0</v>
      </c>
      <c r="C12" s="63">
        <v>0</v>
      </c>
      <c r="D12" s="63">
        <v>0</v>
      </c>
      <c r="E12" s="62" t="s">
        <v>138</v>
      </c>
      <c r="F12" s="63">
        <v>0</v>
      </c>
      <c r="G12" s="61">
        <v>0</v>
      </c>
      <c r="H12" s="61">
        <v>8</v>
      </c>
      <c r="I12" s="61">
        <v>0</v>
      </c>
      <c r="J12" s="51">
        <v>2860.1625001399998</v>
      </c>
    </row>
    <row r="13" spans="1:10" s="61" customFormat="1">
      <c r="A13" s="64" t="s">
        <v>1</v>
      </c>
      <c r="B13" s="65">
        <v>0</v>
      </c>
      <c r="C13" s="65">
        <v>0</v>
      </c>
      <c r="D13" s="65">
        <v>0</v>
      </c>
      <c r="E13" s="64" t="s">
        <v>1</v>
      </c>
      <c r="F13" s="65">
        <v>0</v>
      </c>
      <c r="G13" s="58">
        <v>0</v>
      </c>
      <c r="H13" s="58">
        <v>8</v>
      </c>
      <c r="I13" s="58">
        <v>0</v>
      </c>
      <c r="J13" s="51">
        <v>2860.0400941399998</v>
      </c>
    </row>
    <row r="14" spans="1:10" s="58" customFormat="1">
      <c r="A14" t="s">
        <v>139</v>
      </c>
      <c r="B14">
        <v>8</v>
      </c>
      <c r="C14">
        <v>4</v>
      </c>
      <c r="D14">
        <v>8</v>
      </c>
      <c r="E14" t="s">
        <v>2</v>
      </c>
      <c r="F14">
        <v>0</v>
      </c>
      <c r="G14">
        <v>6</v>
      </c>
      <c r="H14">
        <v>2</v>
      </c>
      <c r="I14" s="60">
        <v>0</v>
      </c>
      <c r="J14" s="51">
        <v>1051.7398700700001</v>
      </c>
    </row>
    <row r="15" spans="1:10" s="58" customFormat="1">
      <c r="A15" t="s">
        <v>139</v>
      </c>
      <c r="B15">
        <v>8</v>
      </c>
      <c r="C15">
        <v>4</v>
      </c>
      <c r="D15">
        <v>8</v>
      </c>
      <c r="E15" t="s">
        <v>2</v>
      </c>
      <c r="F15">
        <v>0</v>
      </c>
      <c r="G15">
        <v>6</v>
      </c>
      <c r="H15">
        <v>2</v>
      </c>
      <c r="I15" s="60">
        <v>0</v>
      </c>
      <c r="J15" s="51">
        <v>996.53977489500005</v>
      </c>
    </row>
    <row r="16" spans="1:10" s="58" customFormat="1">
      <c r="A16" t="s">
        <v>139</v>
      </c>
      <c r="B16">
        <v>8</v>
      </c>
      <c r="C16">
        <v>4</v>
      </c>
      <c r="D16">
        <v>8</v>
      </c>
      <c r="E16" t="s">
        <v>2</v>
      </c>
      <c r="F16">
        <v>0</v>
      </c>
      <c r="G16">
        <v>6</v>
      </c>
      <c r="H16">
        <v>2</v>
      </c>
      <c r="I16" s="60">
        <v>0</v>
      </c>
      <c r="J16" s="51">
        <v>996.79997301100002</v>
      </c>
    </row>
    <row r="17" spans="1:10" s="58" customFormat="1">
      <c r="A17" t="s">
        <v>120</v>
      </c>
      <c r="B17">
        <v>8</v>
      </c>
      <c r="C17">
        <v>4</v>
      </c>
      <c r="D17">
        <v>8</v>
      </c>
      <c r="E17" t="s">
        <v>1</v>
      </c>
      <c r="F17">
        <v>0</v>
      </c>
      <c r="G17">
        <v>6</v>
      </c>
      <c r="H17">
        <v>2</v>
      </c>
      <c r="I17" s="58">
        <v>0</v>
      </c>
      <c r="J17" s="51">
        <v>995.95172786700005</v>
      </c>
    </row>
    <row r="18" spans="1:10" s="58" customFormat="1">
      <c r="A18" t="s">
        <v>139</v>
      </c>
      <c r="B18">
        <v>8</v>
      </c>
      <c r="C18">
        <v>4</v>
      </c>
      <c r="D18">
        <v>8</v>
      </c>
      <c r="E18" t="s">
        <v>2</v>
      </c>
      <c r="F18">
        <v>0</v>
      </c>
      <c r="G18">
        <v>6</v>
      </c>
      <c r="H18">
        <v>2</v>
      </c>
      <c r="I18" s="60">
        <v>0</v>
      </c>
      <c r="J18" s="51">
        <v>1013.144804</v>
      </c>
    </row>
    <row r="19" spans="1:10" s="58" customFormat="1">
      <c r="A19" t="s">
        <v>139</v>
      </c>
      <c r="B19">
        <v>8</v>
      </c>
      <c r="C19">
        <v>4</v>
      </c>
      <c r="D19">
        <v>8</v>
      </c>
      <c r="E19" t="s">
        <v>2</v>
      </c>
      <c r="F19">
        <v>0</v>
      </c>
      <c r="G19">
        <v>6</v>
      </c>
      <c r="H19">
        <v>2</v>
      </c>
      <c r="I19" s="60">
        <v>0</v>
      </c>
      <c r="J19" s="51">
        <v>995.86044812199998</v>
      </c>
    </row>
    <row r="20" spans="1:10">
      <c r="A20" t="s">
        <v>83</v>
      </c>
      <c r="B20">
        <v>0</v>
      </c>
      <c r="C20">
        <v>0</v>
      </c>
      <c r="D20">
        <f>C20*2</f>
        <v>0</v>
      </c>
      <c r="E20" t="s">
        <v>139</v>
      </c>
      <c r="F20">
        <v>8</v>
      </c>
      <c r="G20">
        <v>0</v>
      </c>
      <c r="H20">
        <v>0</v>
      </c>
      <c r="I20">
        <v>8</v>
      </c>
      <c r="J20" s="55">
        <v>1050.4892129899999</v>
      </c>
    </row>
    <row r="21" spans="1:10">
      <c r="A21" t="s">
        <v>83</v>
      </c>
      <c r="B21">
        <v>0</v>
      </c>
      <c r="C21">
        <v>0</v>
      </c>
      <c r="D21">
        <f t="shared" ref="D21:D25" si="0">C21*2</f>
        <v>0</v>
      </c>
      <c r="E21" t="s">
        <v>139</v>
      </c>
      <c r="F21">
        <v>8</v>
      </c>
      <c r="G21">
        <v>0</v>
      </c>
      <c r="H21">
        <v>0</v>
      </c>
      <c r="I21">
        <v>8</v>
      </c>
      <c r="J21" s="55">
        <v>1040.42276812</v>
      </c>
    </row>
    <row r="22" spans="1:10">
      <c r="A22" t="s">
        <v>83</v>
      </c>
      <c r="B22">
        <v>0</v>
      </c>
      <c r="C22">
        <v>0</v>
      </c>
      <c r="D22">
        <f t="shared" si="0"/>
        <v>0</v>
      </c>
      <c r="E22" t="s">
        <v>139</v>
      </c>
      <c r="F22">
        <v>8</v>
      </c>
      <c r="G22">
        <v>0</v>
      </c>
      <c r="H22">
        <v>0</v>
      </c>
      <c r="I22">
        <v>8</v>
      </c>
      <c r="J22" s="55">
        <v>1462.47329092</v>
      </c>
    </row>
    <row r="23" spans="1:10">
      <c r="A23" t="s">
        <v>83</v>
      </c>
      <c r="B23">
        <v>0</v>
      </c>
      <c r="C23">
        <v>0</v>
      </c>
      <c r="D23">
        <f t="shared" si="0"/>
        <v>0</v>
      </c>
      <c r="E23" t="s">
        <v>139</v>
      </c>
      <c r="F23">
        <v>8</v>
      </c>
      <c r="G23">
        <v>0</v>
      </c>
      <c r="H23">
        <v>0</v>
      </c>
      <c r="I23">
        <v>8</v>
      </c>
      <c r="J23" s="55">
        <v>1070.3956189200001</v>
      </c>
    </row>
    <row r="24" spans="1:10">
      <c r="A24" t="s">
        <v>83</v>
      </c>
      <c r="B24">
        <v>0</v>
      </c>
      <c r="C24">
        <v>0</v>
      </c>
      <c r="D24">
        <f t="shared" si="0"/>
        <v>0</v>
      </c>
      <c r="E24" t="s">
        <v>139</v>
      </c>
      <c r="F24">
        <v>8</v>
      </c>
      <c r="G24">
        <v>0</v>
      </c>
      <c r="H24">
        <v>0</v>
      </c>
      <c r="I24">
        <v>8</v>
      </c>
      <c r="J24" s="55">
        <v>1070.4035170100001</v>
      </c>
    </row>
    <row r="25" spans="1:10">
      <c r="A25" t="s">
        <v>83</v>
      </c>
      <c r="B25">
        <v>0</v>
      </c>
      <c r="C25">
        <v>0</v>
      </c>
      <c r="D25">
        <f t="shared" si="0"/>
        <v>0</v>
      </c>
      <c r="E25" t="s">
        <v>139</v>
      </c>
      <c r="F25">
        <v>8</v>
      </c>
      <c r="G25">
        <v>0</v>
      </c>
      <c r="H25">
        <v>0</v>
      </c>
      <c r="I25">
        <v>8</v>
      </c>
      <c r="J25" s="55">
        <v>1070.3900320499999</v>
      </c>
    </row>
    <row r="26" spans="1:10">
      <c r="A26" t="s">
        <v>83</v>
      </c>
      <c r="B26">
        <v>0</v>
      </c>
      <c r="C26">
        <v>4</v>
      </c>
      <c r="D26">
        <f>C26*2</f>
        <v>8</v>
      </c>
      <c r="E26" t="s">
        <v>139</v>
      </c>
      <c r="F26">
        <v>8</v>
      </c>
      <c r="G26">
        <v>0</v>
      </c>
      <c r="H26">
        <v>2</v>
      </c>
      <c r="I26">
        <v>6</v>
      </c>
      <c r="J26" s="55">
        <v>990.53072500200005</v>
      </c>
    </row>
    <row r="27" spans="1:10">
      <c r="A27" t="s">
        <v>107</v>
      </c>
      <c r="B27">
        <v>8</v>
      </c>
      <c r="C27">
        <v>0</v>
      </c>
      <c r="D27">
        <f t="shared" ref="D27:D48" si="1">C27*2</f>
        <v>0</v>
      </c>
      <c r="E27" s="59" t="s">
        <v>161</v>
      </c>
      <c r="F27">
        <v>0</v>
      </c>
      <c r="G27">
        <v>8</v>
      </c>
      <c r="H27">
        <v>0</v>
      </c>
      <c r="I27">
        <v>0</v>
      </c>
      <c r="J27" s="55">
        <v>1027.9399099300001</v>
      </c>
    </row>
    <row r="28" spans="1:10">
      <c r="A28" t="s">
        <v>107</v>
      </c>
      <c r="B28">
        <v>8</v>
      </c>
      <c r="C28">
        <v>0</v>
      </c>
      <c r="D28">
        <f t="shared" si="1"/>
        <v>0</v>
      </c>
      <c r="E28" s="59" t="s">
        <v>161</v>
      </c>
      <c r="F28">
        <v>0</v>
      </c>
      <c r="G28">
        <v>8</v>
      </c>
      <c r="H28">
        <v>0</v>
      </c>
      <c r="I28">
        <v>0</v>
      </c>
      <c r="J28" s="55">
        <v>1047.54509687</v>
      </c>
    </row>
    <row r="29" spans="1:10">
      <c r="A29" t="s">
        <v>107</v>
      </c>
      <c r="B29">
        <v>8</v>
      </c>
      <c r="C29">
        <v>0</v>
      </c>
      <c r="D29">
        <f t="shared" si="1"/>
        <v>0</v>
      </c>
      <c r="E29" s="59" t="s">
        <v>161</v>
      </c>
      <c r="F29">
        <v>0</v>
      </c>
      <c r="G29">
        <v>8</v>
      </c>
      <c r="H29">
        <v>0</v>
      </c>
      <c r="I29">
        <v>0</v>
      </c>
      <c r="J29" s="55">
        <v>1120.1365640199999</v>
      </c>
    </row>
    <row r="30" spans="1:10">
      <c r="A30" t="s">
        <v>107</v>
      </c>
      <c r="B30">
        <v>8</v>
      </c>
      <c r="C30">
        <v>0</v>
      </c>
      <c r="D30">
        <f t="shared" si="1"/>
        <v>0</v>
      </c>
      <c r="E30" s="59" t="s">
        <v>161</v>
      </c>
      <c r="F30">
        <v>0</v>
      </c>
      <c r="G30">
        <v>8</v>
      </c>
      <c r="H30">
        <v>0</v>
      </c>
      <c r="I30">
        <v>0</v>
      </c>
      <c r="J30" s="55">
        <v>1028.1918029799999</v>
      </c>
    </row>
    <row r="31" spans="1:10">
      <c r="A31" t="s">
        <v>107</v>
      </c>
      <c r="B31">
        <v>8</v>
      </c>
      <c r="C31">
        <v>0</v>
      </c>
      <c r="D31">
        <f t="shared" si="1"/>
        <v>0</v>
      </c>
      <c r="E31" s="59" t="s">
        <v>161</v>
      </c>
      <c r="F31">
        <v>0</v>
      </c>
      <c r="G31">
        <v>8</v>
      </c>
      <c r="H31">
        <v>0</v>
      </c>
      <c r="I31">
        <v>0</v>
      </c>
      <c r="J31" s="55">
        <v>1046.0163061600001</v>
      </c>
    </row>
    <row r="32" spans="1:10">
      <c r="A32" t="s">
        <v>107</v>
      </c>
      <c r="B32">
        <v>8</v>
      </c>
      <c r="C32">
        <v>0</v>
      </c>
      <c r="D32">
        <f t="shared" si="1"/>
        <v>0</v>
      </c>
      <c r="E32" s="59" t="s">
        <v>161</v>
      </c>
      <c r="F32">
        <v>0</v>
      </c>
      <c r="G32">
        <v>8</v>
      </c>
      <c r="H32">
        <v>0</v>
      </c>
      <c r="I32">
        <v>0</v>
      </c>
      <c r="J32" s="55">
        <v>1193.76627803</v>
      </c>
    </row>
    <row r="33" spans="1:10">
      <c r="A33" t="s">
        <v>107</v>
      </c>
      <c r="B33">
        <v>8</v>
      </c>
      <c r="C33">
        <v>4</v>
      </c>
      <c r="D33">
        <f t="shared" si="1"/>
        <v>8</v>
      </c>
      <c r="E33" t="s">
        <v>108</v>
      </c>
      <c r="F33">
        <v>16</v>
      </c>
      <c r="G33">
        <v>2</v>
      </c>
      <c r="H33">
        <v>2</v>
      </c>
      <c r="I33">
        <v>4</v>
      </c>
      <c r="J33" s="55">
        <v>985.09084010100003</v>
      </c>
    </row>
    <row r="34" spans="1:10">
      <c r="A34" t="s">
        <v>107</v>
      </c>
      <c r="B34">
        <v>8</v>
      </c>
      <c r="C34">
        <v>4</v>
      </c>
      <c r="D34">
        <f t="shared" si="1"/>
        <v>8</v>
      </c>
      <c r="E34" t="s">
        <v>0</v>
      </c>
      <c r="F34">
        <v>8</v>
      </c>
      <c r="G34">
        <v>4</v>
      </c>
      <c r="H34">
        <v>1</v>
      </c>
      <c r="I34">
        <v>3</v>
      </c>
      <c r="J34" s="55">
        <v>692.35480594600006</v>
      </c>
    </row>
    <row r="35" spans="1:10">
      <c r="A35" t="s">
        <v>107</v>
      </c>
      <c r="B35">
        <v>8</v>
      </c>
      <c r="C35">
        <v>4</v>
      </c>
      <c r="D35">
        <f t="shared" si="1"/>
        <v>8</v>
      </c>
      <c r="E35" t="s">
        <v>0</v>
      </c>
      <c r="F35">
        <v>8</v>
      </c>
      <c r="G35">
        <v>4</v>
      </c>
      <c r="H35">
        <v>1</v>
      </c>
      <c r="I35">
        <v>3</v>
      </c>
      <c r="J35" s="55">
        <v>677.63002896299997</v>
      </c>
    </row>
    <row r="36" spans="1:10">
      <c r="A36" t="s">
        <v>107</v>
      </c>
      <c r="B36">
        <v>8</v>
      </c>
      <c r="C36">
        <v>4</v>
      </c>
      <c r="D36">
        <f t="shared" si="1"/>
        <v>8</v>
      </c>
      <c r="E36" t="s">
        <v>0</v>
      </c>
      <c r="F36">
        <v>8</v>
      </c>
      <c r="G36">
        <v>4</v>
      </c>
      <c r="H36">
        <v>1</v>
      </c>
      <c r="I36">
        <v>3</v>
      </c>
      <c r="J36" s="55">
        <v>736.197400808</v>
      </c>
    </row>
    <row r="37" spans="1:10">
      <c r="A37" t="s">
        <v>107</v>
      </c>
      <c r="B37">
        <v>8</v>
      </c>
      <c r="C37">
        <v>4</v>
      </c>
      <c r="D37">
        <f t="shared" si="1"/>
        <v>8</v>
      </c>
      <c r="E37" t="s">
        <v>0</v>
      </c>
      <c r="F37">
        <v>8</v>
      </c>
      <c r="G37">
        <v>4</v>
      </c>
      <c r="H37">
        <v>1</v>
      </c>
      <c r="I37">
        <v>3</v>
      </c>
      <c r="J37" s="55">
        <v>691.674695015</v>
      </c>
    </row>
    <row r="38" spans="1:10">
      <c r="A38" t="s">
        <v>107</v>
      </c>
      <c r="B38">
        <v>8</v>
      </c>
      <c r="C38">
        <v>4</v>
      </c>
      <c r="D38">
        <f t="shared" si="1"/>
        <v>8</v>
      </c>
      <c r="E38" t="s">
        <v>0</v>
      </c>
      <c r="F38">
        <v>8</v>
      </c>
      <c r="G38">
        <v>4</v>
      </c>
      <c r="H38">
        <v>1</v>
      </c>
      <c r="I38">
        <v>3</v>
      </c>
      <c r="J38" s="55">
        <v>691.32184195499997</v>
      </c>
    </row>
    <row r="39" spans="1:10">
      <c r="A39" t="s">
        <v>107</v>
      </c>
      <c r="B39">
        <v>8</v>
      </c>
      <c r="C39">
        <v>4</v>
      </c>
      <c r="D39">
        <f t="shared" si="1"/>
        <v>8</v>
      </c>
      <c r="E39" t="s">
        <v>0</v>
      </c>
      <c r="F39">
        <v>8</v>
      </c>
      <c r="G39">
        <v>4</v>
      </c>
      <c r="H39">
        <v>1</v>
      </c>
      <c r="I39">
        <v>3</v>
      </c>
      <c r="J39" s="55">
        <v>662.85133695599995</v>
      </c>
    </row>
    <row r="40" spans="1:10">
      <c r="A40" t="s">
        <v>107</v>
      </c>
      <c r="B40">
        <v>8</v>
      </c>
      <c r="C40">
        <v>4</v>
      </c>
      <c r="D40">
        <f t="shared" si="1"/>
        <v>8</v>
      </c>
      <c r="E40" t="s">
        <v>0</v>
      </c>
      <c r="F40">
        <v>8</v>
      </c>
      <c r="G40">
        <v>4</v>
      </c>
      <c r="H40">
        <v>1</v>
      </c>
      <c r="I40">
        <v>3</v>
      </c>
      <c r="J40" s="55">
        <v>677.42435908300001</v>
      </c>
    </row>
    <row r="41" spans="1:10">
      <c r="A41" t="s">
        <v>107</v>
      </c>
      <c r="B41">
        <v>8</v>
      </c>
      <c r="C41">
        <v>4</v>
      </c>
      <c r="D41">
        <f t="shared" si="1"/>
        <v>8</v>
      </c>
      <c r="E41" t="s">
        <v>0</v>
      </c>
      <c r="F41">
        <v>8</v>
      </c>
      <c r="G41">
        <v>4</v>
      </c>
      <c r="H41">
        <v>1</v>
      </c>
      <c r="I41">
        <v>3</v>
      </c>
      <c r="J41" s="55">
        <v>676.69090104099996</v>
      </c>
    </row>
    <row r="42" spans="1:10">
      <c r="A42" t="s">
        <v>107</v>
      </c>
      <c r="B42">
        <v>8</v>
      </c>
      <c r="C42">
        <v>4</v>
      </c>
      <c r="D42">
        <f t="shared" si="1"/>
        <v>8</v>
      </c>
      <c r="E42" t="s">
        <v>0</v>
      </c>
      <c r="F42">
        <v>8</v>
      </c>
      <c r="G42">
        <v>4</v>
      </c>
      <c r="H42">
        <v>1</v>
      </c>
      <c r="I42">
        <v>3</v>
      </c>
      <c r="J42" s="55">
        <v>691.62961697599997</v>
      </c>
    </row>
    <row r="43" spans="1:10">
      <c r="A43" t="s">
        <v>107</v>
      </c>
      <c r="B43">
        <v>8</v>
      </c>
      <c r="C43">
        <v>4</v>
      </c>
      <c r="D43">
        <f t="shared" si="1"/>
        <v>8</v>
      </c>
      <c r="E43" t="s">
        <v>0</v>
      </c>
      <c r="F43">
        <v>8</v>
      </c>
      <c r="G43">
        <v>4</v>
      </c>
      <c r="H43">
        <v>0</v>
      </c>
      <c r="I43">
        <v>4</v>
      </c>
      <c r="J43" s="55">
        <v>543.97266197199997</v>
      </c>
    </row>
    <row r="44" spans="1:10">
      <c r="A44" t="s">
        <v>107</v>
      </c>
      <c r="B44">
        <v>8</v>
      </c>
      <c r="C44">
        <v>4</v>
      </c>
      <c r="D44">
        <f t="shared" si="1"/>
        <v>8</v>
      </c>
      <c r="E44" t="s">
        <v>0</v>
      </c>
      <c r="F44">
        <v>8</v>
      </c>
      <c r="G44">
        <v>4</v>
      </c>
      <c r="H44">
        <v>0</v>
      </c>
      <c r="I44">
        <v>4</v>
      </c>
      <c r="J44" s="55">
        <v>866.94245719900005</v>
      </c>
    </row>
    <row r="45" spans="1:10">
      <c r="A45" t="s">
        <v>107</v>
      </c>
      <c r="B45">
        <v>8</v>
      </c>
      <c r="C45">
        <v>4</v>
      </c>
      <c r="D45">
        <f t="shared" si="1"/>
        <v>8</v>
      </c>
      <c r="E45" t="s">
        <v>0</v>
      </c>
      <c r="F45">
        <v>8</v>
      </c>
      <c r="G45">
        <v>4</v>
      </c>
      <c r="H45">
        <v>0</v>
      </c>
      <c r="I45">
        <v>4</v>
      </c>
      <c r="J45" s="55">
        <v>529.44632291799996</v>
      </c>
    </row>
    <row r="46" spans="1:10">
      <c r="A46" t="s">
        <v>107</v>
      </c>
      <c r="B46">
        <v>8</v>
      </c>
      <c r="C46">
        <v>4</v>
      </c>
      <c r="D46">
        <f t="shared" si="1"/>
        <v>8</v>
      </c>
      <c r="E46" t="s">
        <v>0</v>
      </c>
      <c r="F46">
        <v>8</v>
      </c>
      <c r="G46">
        <v>4</v>
      </c>
      <c r="H46">
        <v>0</v>
      </c>
      <c r="I46">
        <v>4</v>
      </c>
      <c r="J46" s="55">
        <v>543.98205781000001</v>
      </c>
    </row>
    <row r="47" spans="1:10">
      <c r="A47" t="s">
        <v>107</v>
      </c>
      <c r="B47">
        <v>8</v>
      </c>
      <c r="C47">
        <v>4</v>
      </c>
      <c r="D47">
        <f t="shared" si="1"/>
        <v>8</v>
      </c>
      <c r="E47" t="s">
        <v>0</v>
      </c>
      <c r="F47">
        <v>8</v>
      </c>
      <c r="G47">
        <v>4</v>
      </c>
      <c r="H47">
        <v>0</v>
      </c>
      <c r="I47">
        <v>4</v>
      </c>
      <c r="J47" s="55">
        <v>676.056340933</v>
      </c>
    </row>
    <row r="48" spans="1:10">
      <c r="A48" t="s">
        <v>107</v>
      </c>
      <c r="B48">
        <v>8</v>
      </c>
      <c r="C48">
        <v>4</v>
      </c>
      <c r="D48">
        <f t="shared" si="1"/>
        <v>8</v>
      </c>
      <c r="E48" t="s">
        <v>0</v>
      </c>
      <c r="F48">
        <v>8</v>
      </c>
      <c r="G48">
        <v>4</v>
      </c>
      <c r="H48">
        <v>0</v>
      </c>
      <c r="I48">
        <v>4</v>
      </c>
      <c r="J48" s="55">
        <v>735.39046001400004</v>
      </c>
    </row>
    <row r="69" spans="1:15">
      <c r="O69" t="s">
        <v>235</v>
      </c>
    </row>
    <row r="73" spans="1:15">
      <c r="B73" t="s">
        <v>162</v>
      </c>
      <c r="C73" t="s">
        <v>163</v>
      </c>
    </row>
    <row r="74" spans="1:15">
      <c r="A74" t="s">
        <v>35</v>
      </c>
      <c r="B74" s="55">
        <f>AVERAGE(J9:J13)</f>
        <v>2854.5401358139998</v>
      </c>
      <c r="C74">
        <f>STDEV(J9:J13)</f>
        <v>5.1759854834226253</v>
      </c>
    </row>
    <row r="75" spans="1:15">
      <c r="A75" s="58" t="s">
        <v>178</v>
      </c>
      <c r="B75" s="55">
        <f>J27</f>
        <v>1027.9399099300001</v>
      </c>
      <c r="C75">
        <f>STDEV(J27:J32)</f>
        <v>66.500248816330156</v>
      </c>
    </row>
    <row r="76" spans="1:15">
      <c r="A76" t="s">
        <v>59</v>
      </c>
      <c r="B76" s="55">
        <f>AVERAGE(J20:J25)</f>
        <v>1127.4290733349999</v>
      </c>
      <c r="C76">
        <f>STDEV(J20:J25)</f>
        <v>164.62238500375017</v>
      </c>
    </row>
    <row r="77" spans="1:15" ht="39">
      <c r="A77" s="52" t="s">
        <v>60</v>
      </c>
      <c r="B77" s="55">
        <f>AVERAGE(J14:J19)</f>
        <v>1008.3394329941667</v>
      </c>
      <c r="C77">
        <f>STDEV(J14:J19)</f>
        <v>22.308119143463191</v>
      </c>
    </row>
    <row r="78" spans="1:15" ht="39">
      <c r="A78" s="52" t="s">
        <v>61</v>
      </c>
      <c r="B78" s="55">
        <f>AVERAGE(J43:J46)</f>
        <v>621.08587497474991</v>
      </c>
      <c r="C78">
        <f>STDEV(J43:J46)</f>
        <v>164.04746545348206</v>
      </c>
    </row>
    <row r="79" spans="1:15" ht="39">
      <c r="A79" s="52" t="s">
        <v>179</v>
      </c>
      <c r="B79" s="55">
        <f>AVERAGE(J34:J42)</f>
        <v>688.64166519366654</v>
      </c>
      <c r="C79" s="55">
        <f>STDEV(J34:J42)</f>
        <v>20.480758532664797</v>
      </c>
    </row>
  </sheetData>
  <sheetCalcPr fullCalcOnLoad="1"/>
  <phoneticPr fontId="17" type="noConversion"/>
  <pageMargins left="0.75" right="0.75" top="1" bottom="1" header="0.5" footer="0.5"/>
  <ignoredErrors>
    <ignoredError sqref="B79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6"/>
  <sheetViews>
    <sheetView workbookViewId="0">
      <selection activeCell="G43" sqref="G43"/>
    </sheetView>
  </sheetViews>
  <sheetFormatPr baseColWidth="10" defaultRowHeight="13"/>
  <cols>
    <col min="3" max="3" width="14" customWidth="1"/>
  </cols>
  <sheetData>
    <row r="1" spans="1:12">
      <c r="A1" s="53" t="s">
        <v>174</v>
      </c>
    </row>
    <row r="2" spans="1:12">
      <c r="A2" t="s">
        <v>173</v>
      </c>
    </row>
    <row r="5" spans="1:12" s="54" customFormat="1" ht="39">
      <c r="A5" s="54" t="s">
        <v>56</v>
      </c>
      <c r="B5" s="54" t="s">
        <v>57</v>
      </c>
      <c r="C5" s="54" t="s">
        <v>97</v>
      </c>
      <c r="D5" s="54" t="s">
        <v>98</v>
      </c>
      <c r="E5" s="54" t="s">
        <v>99</v>
      </c>
      <c r="F5" s="54" t="s">
        <v>100</v>
      </c>
      <c r="G5" s="54" t="s">
        <v>102</v>
      </c>
      <c r="H5" s="54" t="s">
        <v>101</v>
      </c>
      <c r="I5" s="54" t="s">
        <v>103</v>
      </c>
      <c r="J5" s="54" t="s">
        <v>171</v>
      </c>
      <c r="K5" s="54" t="s">
        <v>172</v>
      </c>
      <c r="L5" s="54" t="s">
        <v>142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143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143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143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phoneticPr fontId="1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12"/>
  <sheetViews>
    <sheetView workbookViewId="0">
      <selection activeCell="B18" sqref="B18"/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71</v>
      </c>
      <c r="B3" s="11" t="s">
        <v>72</v>
      </c>
      <c r="C3" s="12"/>
      <c r="D3" s="12"/>
      <c r="E3" s="12"/>
      <c r="F3" s="12"/>
      <c r="G3" s="12"/>
      <c r="H3" s="12"/>
      <c r="I3" s="13"/>
    </row>
    <row r="4" spans="1:9">
      <c r="A4" s="11" t="s">
        <v>73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74</v>
      </c>
    </row>
    <row r="5" spans="1:9">
      <c r="A5" s="10" t="s">
        <v>231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232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248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233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234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218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89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74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phoneticPr fontId="1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199"/>
  <sheetViews>
    <sheetView tabSelected="1" workbookViewId="0">
      <pane ySplit="1" topLeftCell="A8" activePane="bottomLeft" state="frozen"/>
      <selection pane="bottomLeft" activeCell="R36" sqref="R36:R40"/>
    </sheetView>
  </sheetViews>
  <sheetFormatPr baseColWidth="10" defaultRowHeight="13"/>
  <cols>
    <col min="1" max="1" width="8.85546875" customWidth="1"/>
    <col min="2" max="2" width="15.5703125" customWidth="1"/>
    <col min="3" max="3" width="11.7109375" customWidth="1"/>
    <col min="4" max="4" width="14.42578125" customWidth="1"/>
    <col min="5" max="5" width="12" bestFit="1" customWidth="1"/>
    <col min="9" max="9" width="17.5703125" customWidth="1"/>
    <col min="11" max="11" width="16.28515625" bestFit="1" customWidth="1"/>
  </cols>
  <sheetData>
    <row r="1" spans="1:12" ht="26">
      <c r="A1" s="69" t="s">
        <v>153</v>
      </c>
      <c r="B1" s="69" t="s">
        <v>154</v>
      </c>
      <c r="C1" s="69" t="s">
        <v>36</v>
      </c>
      <c r="D1" s="69" t="s">
        <v>37</v>
      </c>
      <c r="E1" s="69" t="s">
        <v>94</v>
      </c>
      <c r="F1" s="69" t="s">
        <v>93</v>
      </c>
      <c r="J1" t="s">
        <v>116</v>
      </c>
      <c r="K1" t="s">
        <v>117</v>
      </c>
    </row>
    <row r="2" spans="1:12">
      <c r="A2" s="78" t="s">
        <v>189</v>
      </c>
      <c r="B2" s="78">
        <v>1</v>
      </c>
      <c r="C2" s="78">
        <v>2</v>
      </c>
      <c r="D2" s="78">
        <v>4</v>
      </c>
      <c r="E2" s="79">
        <v>5144.30550408</v>
      </c>
      <c r="F2" s="78" t="s">
        <v>66</v>
      </c>
      <c r="J2" t="s">
        <v>114</v>
      </c>
      <c r="K2" s="55">
        <f>AVERAGE(E16:E26)/60</f>
        <v>87.417327997515159</v>
      </c>
      <c r="L2">
        <f>STDEV(E16:E26)/60</f>
        <v>1.0368382366048754</v>
      </c>
    </row>
    <row r="3" spans="1:12">
      <c r="A3" s="78" t="s">
        <v>189</v>
      </c>
      <c r="B3" s="78">
        <v>1</v>
      </c>
      <c r="C3" s="78">
        <v>2</v>
      </c>
      <c r="D3" s="78">
        <v>4</v>
      </c>
      <c r="E3" s="79">
        <v>5111.4611360999997</v>
      </c>
      <c r="F3" s="78" t="s">
        <v>66</v>
      </c>
      <c r="J3" t="s">
        <v>113</v>
      </c>
      <c r="K3" s="55">
        <f>AVERAGE(E32:E37)/60</f>
        <v>88.173562517416684</v>
      </c>
      <c r="L3">
        <f>STDEV(E32:E37)/60</f>
        <v>1.5871733794269882</v>
      </c>
    </row>
    <row r="4" spans="1:12">
      <c r="A4" s="78" t="s">
        <v>189</v>
      </c>
      <c r="B4" s="78">
        <v>1</v>
      </c>
      <c r="C4" s="78">
        <v>2</v>
      </c>
      <c r="D4" s="78">
        <v>4</v>
      </c>
      <c r="E4" s="79">
        <v>5201.5161449899997</v>
      </c>
      <c r="F4" s="78" t="s">
        <v>66</v>
      </c>
      <c r="J4" t="s">
        <v>115</v>
      </c>
      <c r="K4" s="55">
        <f>AVERAGE(E27:E31)/60</f>
        <v>112.92129043976666</v>
      </c>
      <c r="L4">
        <f>STDEV(E27:E31)/60</f>
        <v>1.5771571758810281</v>
      </c>
    </row>
    <row r="5" spans="1:12">
      <c r="A5" s="78" t="s">
        <v>189</v>
      </c>
      <c r="B5" s="78">
        <v>1</v>
      </c>
      <c r="C5" s="78">
        <v>4</v>
      </c>
      <c r="D5" s="78">
        <v>4</v>
      </c>
      <c r="E5" s="79">
        <v>5209.3013448700003</v>
      </c>
      <c r="F5" s="78" t="s">
        <v>66</v>
      </c>
      <c r="J5" t="s">
        <v>118</v>
      </c>
      <c r="K5" s="55">
        <f>AVERAGE(E38:E40)/60</f>
        <v>114.49553284911109</v>
      </c>
      <c r="L5">
        <f>STDEV(E38:E40)/60</f>
        <v>2.4075080791113619</v>
      </c>
    </row>
    <row r="6" spans="1:12">
      <c r="A6" s="78" t="s">
        <v>189</v>
      </c>
      <c r="B6" s="78">
        <v>1</v>
      </c>
      <c r="C6" s="78">
        <v>4</v>
      </c>
      <c r="D6" s="78">
        <v>4</v>
      </c>
      <c r="E6" s="79">
        <v>5101.5123591399997</v>
      </c>
      <c r="F6" s="78" t="s">
        <v>66</v>
      </c>
    </row>
    <row r="7" spans="1:12">
      <c r="A7" s="78" t="s">
        <v>189</v>
      </c>
      <c r="B7" s="78">
        <v>1</v>
      </c>
      <c r="C7" s="78">
        <v>4</v>
      </c>
      <c r="D7" s="78">
        <v>4</v>
      </c>
      <c r="E7" s="79">
        <v>5179.61960602</v>
      </c>
      <c r="F7" s="78" t="s">
        <v>66</v>
      </c>
    </row>
    <row r="8" spans="1:12">
      <c r="A8" s="78" t="s">
        <v>188</v>
      </c>
      <c r="B8" s="78">
        <v>1</v>
      </c>
      <c r="C8" s="78">
        <v>8</v>
      </c>
      <c r="D8" s="78">
        <v>4</v>
      </c>
      <c r="E8" s="79">
        <v>5135.1033690000004</v>
      </c>
      <c r="F8" s="78" t="s">
        <v>66</v>
      </c>
    </row>
    <row r="9" spans="1:12">
      <c r="A9" s="78" t="s">
        <v>188</v>
      </c>
      <c r="B9" s="78">
        <v>1</v>
      </c>
      <c r="C9" s="78">
        <v>8</v>
      </c>
      <c r="D9" s="78">
        <v>4</v>
      </c>
      <c r="E9" s="79">
        <v>5158.3376369999996</v>
      </c>
      <c r="F9" s="78" t="s">
        <v>66</v>
      </c>
    </row>
    <row r="10" spans="1:12">
      <c r="A10" s="78" t="s">
        <v>188</v>
      </c>
      <c r="B10" s="78">
        <v>1</v>
      </c>
      <c r="C10" s="78">
        <v>8</v>
      </c>
      <c r="D10" s="78">
        <v>4</v>
      </c>
      <c r="E10" s="79">
        <v>5240.7737269999998</v>
      </c>
      <c r="F10" s="78" t="s">
        <v>66</v>
      </c>
    </row>
    <row r="11" spans="1:12">
      <c r="A11" s="78" t="s">
        <v>188</v>
      </c>
      <c r="B11" s="78">
        <v>1</v>
      </c>
      <c r="C11" s="78">
        <v>16</v>
      </c>
      <c r="D11" s="78">
        <v>4</v>
      </c>
      <c r="E11" s="79">
        <v>5207.7800388300002</v>
      </c>
      <c r="F11" s="78" t="s">
        <v>66</v>
      </c>
    </row>
    <row r="12" spans="1:12">
      <c r="A12" s="78" t="s">
        <v>188</v>
      </c>
      <c r="B12" s="78">
        <v>1</v>
      </c>
      <c r="C12" s="78">
        <v>16</v>
      </c>
      <c r="D12" s="78">
        <v>4</v>
      </c>
      <c r="E12" s="79">
        <v>5193.0061578799996</v>
      </c>
      <c r="F12" s="78" t="s">
        <v>66</v>
      </c>
    </row>
    <row r="13" spans="1:12">
      <c r="A13" s="78" t="s">
        <v>188</v>
      </c>
      <c r="B13" s="78">
        <v>1</v>
      </c>
      <c r="C13" s="78">
        <v>16</v>
      </c>
      <c r="D13" s="78">
        <v>4</v>
      </c>
      <c r="E13" s="79">
        <v>5216.1367888499999</v>
      </c>
      <c r="F13" s="78" t="s">
        <v>66</v>
      </c>
    </row>
    <row r="14" spans="1:12">
      <c r="A14" s="78" t="s">
        <v>188</v>
      </c>
      <c r="B14" s="78">
        <v>1</v>
      </c>
      <c r="C14" s="78">
        <v>32</v>
      </c>
      <c r="D14" s="78">
        <v>4</v>
      </c>
      <c r="E14" s="79">
        <v>5382.3301620000002</v>
      </c>
      <c r="F14" s="78" t="s">
        <v>66</v>
      </c>
    </row>
    <row r="15" spans="1:12">
      <c r="A15" s="78" t="s">
        <v>188</v>
      </c>
      <c r="B15" s="78">
        <v>1</v>
      </c>
      <c r="C15" s="78">
        <v>32</v>
      </c>
      <c r="D15" s="78">
        <v>4</v>
      </c>
      <c r="E15" s="79">
        <v>5421.3847939999996</v>
      </c>
      <c r="F15" s="78" t="s">
        <v>66</v>
      </c>
    </row>
    <row r="16" spans="1:12">
      <c r="A16" s="75" t="s">
        <v>38</v>
      </c>
      <c r="B16" s="75">
        <v>1</v>
      </c>
      <c r="C16" s="75">
        <v>16</v>
      </c>
      <c r="D16" s="75">
        <v>4</v>
      </c>
      <c r="E16" s="80">
        <v>5308.8138790100002</v>
      </c>
      <c r="F16" s="75" t="s">
        <v>91</v>
      </c>
    </row>
    <row r="17" spans="1:6">
      <c r="A17" s="75" t="s">
        <v>38</v>
      </c>
      <c r="B17" s="75">
        <v>1</v>
      </c>
      <c r="C17" s="75">
        <v>16</v>
      </c>
      <c r="D17" s="75">
        <v>4</v>
      </c>
      <c r="E17" s="80">
        <v>5352.9993340999999</v>
      </c>
      <c r="F17" s="75" t="s">
        <v>91</v>
      </c>
    </row>
    <row r="18" spans="1:6">
      <c r="A18" s="75" t="s">
        <v>38</v>
      </c>
      <c r="B18" s="75">
        <v>1</v>
      </c>
      <c r="C18" s="75">
        <v>16</v>
      </c>
      <c r="D18" s="75">
        <v>4</v>
      </c>
      <c r="E18" s="80">
        <v>5265.4794118399996</v>
      </c>
      <c r="F18" s="75" t="s">
        <v>91</v>
      </c>
    </row>
    <row r="19" spans="1:6">
      <c r="A19" s="75" t="s">
        <v>152</v>
      </c>
      <c r="B19" s="75">
        <v>1</v>
      </c>
      <c r="C19" s="75">
        <v>16</v>
      </c>
      <c r="D19" s="75">
        <v>4</v>
      </c>
      <c r="E19" s="80">
        <v>5212.9427988500001</v>
      </c>
      <c r="F19" s="75" t="s">
        <v>19</v>
      </c>
    </row>
    <row r="20" spans="1:6">
      <c r="A20" s="75" t="s">
        <v>152</v>
      </c>
      <c r="B20" s="75">
        <v>1</v>
      </c>
      <c r="C20" s="75">
        <v>16</v>
      </c>
      <c r="D20" s="75">
        <v>4</v>
      </c>
      <c r="E20" s="80">
        <v>5202.5642039799995</v>
      </c>
      <c r="F20" s="75" t="s">
        <v>19</v>
      </c>
    </row>
    <row r="21" spans="1:6">
      <c r="A21" s="75" t="s">
        <v>152</v>
      </c>
      <c r="B21" s="75">
        <v>1</v>
      </c>
      <c r="C21" s="75">
        <v>16</v>
      </c>
      <c r="D21" s="75">
        <v>4</v>
      </c>
      <c r="E21" s="80">
        <v>5188.3370358900002</v>
      </c>
      <c r="F21" s="75" t="s">
        <v>19</v>
      </c>
    </row>
    <row r="22" spans="1:6">
      <c r="A22" s="75" t="s">
        <v>152</v>
      </c>
      <c r="B22" s="75">
        <v>1</v>
      </c>
      <c r="C22" s="75">
        <v>16</v>
      </c>
      <c r="D22" s="75">
        <v>4</v>
      </c>
      <c r="E22" s="80">
        <v>5284.6490089899999</v>
      </c>
      <c r="F22" s="75" t="s">
        <v>19</v>
      </c>
    </row>
    <row r="23" spans="1:6">
      <c r="A23" s="75" t="s">
        <v>152</v>
      </c>
      <c r="B23" s="75">
        <v>1</v>
      </c>
      <c r="C23" s="75">
        <v>16</v>
      </c>
      <c r="D23" s="75">
        <v>4</v>
      </c>
      <c r="E23" s="80">
        <v>5202.49168491</v>
      </c>
      <c r="F23" s="75" t="s">
        <v>20</v>
      </c>
    </row>
    <row r="24" spans="1:6">
      <c r="A24" s="75" t="s">
        <v>152</v>
      </c>
      <c r="B24" s="75">
        <v>1</v>
      </c>
      <c r="C24" s="75">
        <v>16</v>
      </c>
      <c r="D24" s="75">
        <v>4</v>
      </c>
      <c r="E24" s="80">
        <v>5155.4024429299998</v>
      </c>
      <c r="F24" s="75" t="s">
        <v>20</v>
      </c>
    </row>
    <row r="25" spans="1:6">
      <c r="A25" s="75" t="s">
        <v>152</v>
      </c>
      <c r="B25" s="75">
        <v>1</v>
      </c>
      <c r="C25" s="75">
        <v>16</v>
      </c>
      <c r="D25" s="75">
        <v>4</v>
      </c>
      <c r="E25" s="80">
        <v>5212.9427988500001</v>
      </c>
      <c r="F25" s="75" t="s">
        <v>20</v>
      </c>
    </row>
    <row r="26" spans="1:6">
      <c r="A26" s="75" t="s">
        <v>152</v>
      </c>
      <c r="B26" s="75">
        <v>1</v>
      </c>
      <c r="C26" s="75">
        <v>16</v>
      </c>
      <c r="D26" s="75">
        <v>4</v>
      </c>
      <c r="E26" s="80">
        <v>5308.8138790100002</v>
      </c>
      <c r="F26" s="75" t="s">
        <v>19</v>
      </c>
    </row>
    <row r="27" spans="1:6">
      <c r="A27" s="75" t="s">
        <v>121</v>
      </c>
      <c r="B27" s="75">
        <v>1</v>
      </c>
      <c r="C27" s="75">
        <v>16</v>
      </c>
      <c r="D27" s="75">
        <v>4</v>
      </c>
      <c r="E27" s="80">
        <v>6667.9942650800003</v>
      </c>
      <c r="F27" s="75" t="s">
        <v>92</v>
      </c>
    </row>
    <row r="28" spans="1:6">
      <c r="A28" s="75" t="s">
        <v>121</v>
      </c>
      <c r="B28" s="75">
        <v>1</v>
      </c>
      <c r="C28" s="75">
        <v>16</v>
      </c>
      <c r="D28" s="75">
        <v>4</v>
      </c>
      <c r="E28" s="80">
        <v>6726.6931519500004</v>
      </c>
      <c r="F28" s="75" t="s">
        <v>92</v>
      </c>
    </row>
    <row r="29" spans="1:6">
      <c r="A29" s="75" t="s">
        <v>121</v>
      </c>
      <c r="B29" s="75">
        <v>1</v>
      </c>
      <c r="C29" s="75">
        <v>16</v>
      </c>
      <c r="D29" s="75">
        <v>4</v>
      </c>
      <c r="E29" s="80">
        <v>6773.2417349799998</v>
      </c>
      <c r="F29" s="75" t="s">
        <v>92</v>
      </c>
    </row>
    <row r="30" spans="1:6">
      <c r="A30" s="75" t="s">
        <v>121</v>
      </c>
      <c r="B30" s="75">
        <v>1</v>
      </c>
      <c r="C30" s="75">
        <v>16</v>
      </c>
      <c r="D30" s="75">
        <v>4</v>
      </c>
      <c r="E30" s="80">
        <v>6785.3887209900004</v>
      </c>
      <c r="F30" s="75" t="s">
        <v>92</v>
      </c>
    </row>
    <row r="31" spans="1:6">
      <c r="A31" s="75" t="s">
        <v>121</v>
      </c>
      <c r="B31" s="75">
        <v>1</v>
      </c>
      <c r="C31" s="75">
        <v>16</v>
      </c>
      <c r="D31" s="75">
        <v>4</v>
      </c>
      <c r="E31" s="80">
        <v>6923.0692589299997</v>
      </c>
      <c r="F31" s="75" t="s">
        <v>92</v>
      </c>
    </row>
    <row r="32" spans="1:6">
      <c r="A32" s="75" t="s">
        <v>121</v>
      </c>
      <c r="B32" s="75">
        <v>1</v>
      </c>
      <c r="C32" s="75">
        <v>16</v>
      </c>
      <c r="D32" s="75">
        <v>4</v>
      </c>
      <c r="E32" s="80">
        <v>5381.4183900400003</v>
      </c>
      <c r="F32" s="75" t="s">
        <v>95</v>
      </c>
    </row>
    <row r="33" spans="1:18">
      <c r="A33" s="75" t="s">
        <v>121</v>
      </c>
      <c r="B33" s="75">
        <v>1</v>
      </c>
      <c r="C33" s="75">
        <v>16</v>
      </c>
      <c r="D33" s="75">
        <v>4</v>
      </c>
      <c r="E33" s="80">
        <v>5433.5929520099999</v>
      </c>
      <c r="F33" s="75" t="s">
        <v>95</v>
      </c>
    </row>
    <row r="34" spans="1:18">
      <c r="A34" s="75" t="s">
        <v>121</v>
      </c>
      <c r="B34" s="75">
        <v>1</v>
      </c>
      <c r="C34" s="75">
        <v>16</v>
      </c>
      <c r="D34" s="75">
        <v>4</v>
      </c>
      <c r="E34" s="80">
        <v>5260.5256700500004</v>
      </c>
      <c r="F34" s="75" t="s">
        <v>95</v>
      </c>
      <c r="J34" s="77" t="s">
        <v>196</v>
      </c>
    </row>
    <row r="35" spans="1:18">
      <c r="A35" s="75" t="s">
        <v>121</v>
      </c>
      <c r="B35" s="75">
        <v>1</v>
      </c>
      <c r="C35" s="75">
        <v>16</v>
      </c>
      <c r="D35" s="75">
        <v>4</v>
      </c>
      <c r="E35" s="80">
        <v>5255.02369189</v>
      </c>
      <c r="F35" s="75" t="s">
        <v>95</v>
      </c>
      <c r="I35" s="77" t="s">
        <v>195</v>
      </c>
      <c r="J35" s="77">
        <v>2</v>
      </c>
      <c r="K35" s="77">
        <v>4</v>
      </c>
      <c r="L35" s="77">
        <v>8</v>
      </c>
      <c r="M35" s="77">
        <v>16</v>
      </c>
      <c r="N35" s="77">
        <v>32</v>
      </c>
      <c r="O35" t="s">
        <v>205</v>
      </c>
      <c r="P35" t="s">
        <v>206</v>
      </c>
      <c r="Q35" t="s">
        <v>207</v>
      </c>
      <c r="R35" t="s">
        <v>34</v>
      </c>
    </row>
    <row r="36" spans="1:18">
      <c r="A36" s="75" t="s">
        <v>121</v>
      </c>
      <c r="B36" s="75">
        <v>1</v>
      </c>
      <c r="C36" s="75">
        <v>16</v>
      </c>
      <c r="D36" s="75">
        <v>4</v>
      </c>
      <c r="E36" s="80">
        <v>5214.6700560999998</v>
      </c>
      <c r="F36" s="75" t="s">
        <v>95</v>
      </c>
      <c r="I36" s="77" t="s">
        <v>198</v>
      </c>
      <c r="J36" s="76">
        <f>AVERAGE(E155:E157)/60</f>
        <v>85.873793250944431</v>
      </c>
      <c r="K36" s="76">
        <f>AVERAGE(E158:E160)/60</f>
        <v>86.0579628335</v>
      </c>
      <c r="L36" s="76">
        <f>AVERAGE(E164:E166)/60</f>
        <v>86.760683253111111</v>
      </c>
      <c r="M36" s="76">
        <f>AVERAGE(E164:E166)/60</f>
        <v>86.760683253111111</v>
      </c>
      <c r="N36" s="76">
        <f>AVERAGE(E167:E168)/60</f>
        <v>90.030957966666662</v>
      </c>
      <c r="O36" s="76">
        <f t="shared" ref="O36:O37" si="0">AVERAGE(J36:N36)</f>
        <v>87.096816111466666</v>
      </c>
      <c r="P36">
        <f>$O$36/O36</f>
        <v>1</v>
      </c>
      <c r="Q36">
        <f>P36/1</f>
        <v>1</v>
      </c>
      <c r="R36" s="84">
        <f>O36/J36-1</f>
        <v>1.4242096619026201E-2</v>
      </c>
    </row>
    <row r="37" spans="1:18">
      <c r="A37" s="75" t="s">
        <v>121</v>
      </c>
      <c r="B37" s="75">
        <v>1</v>
      </c>
      <c r="C37" s="75">
        <v>16</v>
      </c>
      <c r="D37" s="75">
        <v>4</v>
      </c>
      <c r="E37" s="80">
        <v>5197.2517461799998</v>
      </c>
      <c r="F37" s="75" t="s">
        <v>95</v>
      </c>
      <c r="I37" s="77" t="s">
        <v>200</v>
      </c>
      <c r="J37" s="76">
        <f>AVERAGE(E42:E46)/60</f>
        <v>53.555982869466668</v>
      </c>
      <c r="K37" s="76">
        <f>AVERAGE(E47:E50)/60</f>
        <v>53.937479001249997</v>
      </c>
      <c r="L37" s="76">
        <f>AVERAGE(E51:E53)/60</f>
        <v>54.959793672277776</v>
      </c>
      <c r="M37" s="76">
        <f>AVERAGE(E54:E56)/60</f>
        <v>54.435406076111114</v>
      </c>
      <c r="N37" s="76">
        <f>AVERAGE(E57:E59)/60</f>
        <v>57.030591033333344</v>
      </c>
      <c r="O37" s="76">
        <f t="shared" si="0"/>
        <v>54.783850530487783</v>
      </c>
      <c r="P37">
        <f t="shared" ref="P37:P39" si="1">$O$36/O37</f>
        <v>1.5898264774761748</v>
      </c>
      <c r="Q37">
        <f>P37/2</f>
        <v>0.79491323873808739</v>
      </c>
      <c r="R37" s="84">
        <f t="shared" ref="R37:R40" si="2">O37/J37-1</f>
        <v>2.2926806590662929E-2</v>
      </c>
    </row>
    <row r="38" spans="1:18">
      <c r="A38" s="75" t="s">
        <v>121</v>
      </c>
      <c r="B38" s="75">
        <v>1</v>
      </c>
      <c r="C38" s="75">
        <v>16</v>
      </c>
      <c r="D38" s="75">
        <v>4</v>
      </c>
      <c r="E38" s="80">
        <v>6961.1671140199996</v>
      </c>
      <c r="F38" s="75" t="s">
        <v>118</v>
      </c>
      <c r="I38" s="77" t="s">
        <v>202</v>
      </c>
      <c r="J38" s="76">
        <f>AVERAGE(E60:E65)/60</f>
        <v>36.774845852472218</v>
      </c>
      <c r="K38" s="76">
        <f>AVERAGE(E66:E70)/60</f>
        <v>36.7542692002</v>
      </c>
      <c r="L38" s="76">
        <f>AVERAGE(E71:E76)/60</f>
        <v>36.434054711777776</v>
      </c>
      <c r="M38" s="76">
        <f>AVERAGE(E77:E82)/60</f>
        <v>37.771046762333334</v>
      </c>
      <c r="N38" s="76">
        <f>AVERAGE(E83:E85)/60</f>
        <v>38.53255338933333</v>
      </c>
      <c r="O38" s="76">
        <f>AVERAGE(J38:N38)</f>
        <v>37.253353983223327</v>
      </c>
      <c r="P38">
        <f t="shared" si="1"/>
        <v>2.337959050631786</v>
      </c>
      <c r="Q38">
        <f>P38/4</f>
        <v>0.5844897626579465</v>
      </c>
      <c r="R38" s="84">
        <f t="shared" si="2"/>
        <v>1.3011832399535184E-2</v>
      </c>
    </row>
    <row r="39" spans="1:18">
      <c r="A39" s="75" t="s">
        <v>18</v>
      </c>
      <c r="B39" s="75">
        <v>1</v>
      </c>
      <c r="C39" s="75">
        <v>16</v>
      </c>
      <c r="D39" s="75">
        <v>4</v>
      </c>
      <c r="E39" s="80">
        <v>6703.2019269499997</v>
      </c>
      <c r="F39" s="75" t="s">
        <v>118</v>
      </c>
      <c r="I39" s="77" t="s">
        <v>204</v>
      </c>
      <c r="J39" s="76">
        <f>AVERAGE(E86:E102)/60</f>
        <v>29.755726918294116</v>
      </c>
      <c r="K39" s="76">
        <f>AVERAGE(E108:E110)/60</f>
        <v>29.533525637777775</v>
      </c>
      <c r="L39" s="76">
        <f>AVERAGE(E119:E135)/60</f>
        <v>30.22606411610785</v>
      </c>
      <c r="M39" s="76">
        <f>AVERAGE(E136:E140)/60</f>
        <v>29.968669529766665</v>
      </c>
      <c r="N39" s="76">
        <f>AVERAGE(E145:E146)/60</f>
        <v>28.153145275583331</v>
      </c>
      <c r="O39" s="76">
        <f>AVERAGE(J39:N39)</f>
        <v>29.527426295505951</v>
      </c>
      <c r="P39">
        <f t="shared" si="1"/>
        <v>2.9496921011609714</v>
      </c>
      <c r="Q39">
        <f>P39/8</f>
        <v>0.36871151264512142</v>
      </c>
      <c r="R39" s="84">
        <f>O39/J39-1</f>
        <v>-7.6724935477144873E-3</v>
      </c>
    </row>
    <row r="40" spans="1:18">
      <c r="A40" s="75" t="s">
        <v>18</v>
      </c>
      <c r="B40" s="75">
        <v>1</v>
      </c>
      <c r="C40" s="75">
        <v>16</v>
      </c>
      <c r="D40" s="75">
        <v>4</v>
      </c>
      <c r="E40" s="80">
        <v>6944.8268718700001</v>
      </c>
      <c r="F40" s="75" t="s">
        <v>118</v>
      </c>
      <c r="R40" s="84" t="e">
        <f t="shared" si="2"/>
        <v>#DIV/0!</v>
      </c>
    </row>
    <row r="41" spans="1:18">
      <c r="A41" s="75" t="s">
        <v>18</v>
      </c>
      <c r="B41" s="75">
        <v>1</v>
      </c>
      <c r="C41" s="75">
        <v>32</v>
      </c>
      <c r="D41" s="75">
        <v>4</v>
      </c>
      <c r="E41" s="80">
        <v>5636.6851661199998</v>
      </c>
      <c r="F41" s="75" t="s">
        <v>66</v>
      </c>
    </row>
    <row r="42" spans="1:18">
      <c r="A42" t="s">
        <v>209</v>
      </c>
      <c r="B42">
        <v>2</v>
      </c>
      <c r="C42">
        <v>2</v>
      </c>
      <c r="D42">
        <v>4</v>
      </c>
      <c r="E42" s="81">
        <v>3225.8662359700002</v>
      </c>
      <c r="F42" t="s">
        <v>66</v>
      </c>
    </row>
    <row r="43" spans="1:18">
      <c r="A43" t="s">
        <v>209</v>
      </c>
      <c r="B43">
        <v>2</v>
      </c>
      <c r="C43">
        <v>2</v>
      </c>
      <c r="D43">
        <v>4</v>
      </c>
      <c r="E43" s="81">
        <v>3214.2107047999998</v>
      </c>
      <c r="F43" t="s">
        <v>66</v>
      </c>
      <c r="I43" t="s">
        <v>187</v>
      </c>
      <c r="J43" t="s">
        <v>197</v>
      </c>
      <c r="K43" t="s">
        <v>199</v>
      </c>
      <c r="L43" t="s">
        <v>201</v>
      </c>
      <c r="M43" t="s">
        <v>203</v>
      </c>
    </row>
    <row r="44" spans="1:18">
      <c r="A44" t="s">
        <v>209</v>
      </c>
      <c r="B44">
        <v>2</v>
      </c>
      <c r="C44">
        <v>2</v>
      </c>
      <c r="D44">
        <v>4</v>
      </c>
      <c r="E44" s="81">
        <v>3152.3420839300002</v>
      </c>
      <c r="F44" t="s">
        <v>66</v>
      </c>
      <c r="I44">
        <v>2</v>
      </c>
      <c r="J44" s="76">
        <v>85.873793250944431</v>
      </c>
      <c r="K44" s="76">
        <v>53.555982869466668</v>
      </c>
      <c r="L44" s="76">
        <v>36.774845852472218</v>
      </c>
      <c r="M44" s="76">
        <v>29.755726918294116</v>
      </c>
    </row>
    <row r="45" spans="1:18">
      <c r="A45" t="s">
        <v>209</v>
      </c>
      <c r="B45">
        <v>2</v>
      </c>
      <c r="C45">
        <v>2</v>
      </c>
      <c r="D45">
        <v>4</v>
      </c>
      <c r="E45" s="81">
        <v>3248.9964771300001</v>
      </c>
      <c r="F45" t="s">
        <v>66</v>
      </c>
      <c r="I45">
        <v>4</v>
      </c>
      <c r="J45" s="76">
        <v>86.0579628335</v>
      </c>
      <c r="K45" s="76">
        <v>53.937479001249997</v>
      </c>
      <c r="L45" s="76">
        <v>36.7542692002</v>
      </c>
      <c r="M45" s="76">
        <v>29.533525637777775</v>
      </c>
    </row>
    <row r="46" spans="1:18">
      <c r="A46" t="s">
        <v>209</v>
      </c>
      <c r="B46">
        <v>2</v>
      </c>
      <c r="C46">
        <v>2</v>
      </c>
      <c r="D46">
        <v>4</v>
      </c>
      <c r="E46" s="81">
        <v>3225.3793590099999</v>
      </c>
      <c r="F46" t="s">
        <v>66</v>
      </c>
      <c r="I46">
        <v>8</v>
      </c>
      <c r="J46" s="76">
        <v>86.760683253111111</v>
      </c>
      <c r="K46" s="76">
        <v>54.959793672277776</v>
      </c>
      <c r="L46" s="76">
        <v>36.434054711777776</v>
      </c>
      <c r="M46" s="76">
        <v>30.22606411610785</v>
      </c>
    </row>
    <row r="47" spans="1:18">
      <c r="A47" t="s">
        <v>209</v>
      </c>
      <c r="B47">
        <v>2</v>
      </c>
      <c r="C47">
        <v>4</v>
      </c>
      <c r="D47">
        <v>4</v>
      </c>
      <c r="E47" s="81">
        <v>3268.6263411</v>
      </c>
      <c r="F47" t="s">
        <v>66</v>
      </c>
      <c r="I47">
        <v>16</v>
      </c>
      <c r="J47" s="76">
        <v>86.760683253111111</v>
      </c>
      <c r="K47" s="76">
        <v>54.435406076111114</v>
      </c>
      <c r="L47" s="76">
        <v>37.771046762333334</v>
      </c>
      <c r="M47" s="76">
        <v>29.968669529766665</v>
      </c>
    </row>
    <row r="48" spans="1:18">
      <c r="A48" t="s">
        <v>209</v>
      </c>
      <c r="B48">
        <v>2</v>
      </c>
      <c r="C48">
        <v>4</v>
      </c>
      <c r="D48">
        <v>4</v>
      </c>
      <c r="E48" s="81">
        <v>3221.2544090699998</v>
      </c>
      <c r="F48" t="s">
        <v>66</v>
      </c>
      <c r="I48">
        <v>32</v>
      </c>
      <c r="J48" s="76">
        <v>90.030957966666662</v>
      </c>
      <c r="K48" s="76">
        <v>57.030591033333344</v>
      </c>
      <c r="L48" s="76">
        <v>38.53255338933333</v>
      </c>
      <c r="M48" s="76">
        <v>28.153145275583331</v>
      </c>
    </row>
    <row r="49" spans="1:6">
      <c r="A49" t="s">
        <v>209</v>
      </c>
      <c r="B49">
        <v>2</v>
      </c>
      <c r="C49">
        <v>4</v>
      </c>
      <c r="D49">
        <v>4</v>
      </c>
      <c r="E49" s="81">
        <v>3260.8240931</v>
      </c>
      <c r="F49" t="s">
        <v>66</v>
      </c>
    </row>
    <row r="50" spans="1:6">
      <c r="A50" t="s">
        <v>209</v>
      </c>
      <c r="B50">
        <v>2</v>
      </c>
      <c r="C50">
        <v>4</v>
      </c>
      <c r="D50">
        <v>4</v>
      </c>
      <c r="E50" s="81">
        <v>3194.2901170300001</v>
      </c>
      <c r="F50" t="s">
        <v>66</v>
      </c>
    </row>
    <row r="51" spans="1:6">
      <c r="A51" t="s">
        <v>209</v>
      </c>
      <c r="B51">
        <v>2</v>
      </c>
      <c r="C51">
        <v>8</v>
      </c>
      <c r="D51">
        <v>4</v>
      </c>
      <c r="E51" s="81">
        <v>3285.76074505</v>
      </c>
      <c r="F51" t="s">
        <v>66</v>
      </c>
    </row>
    <row r="52" spans="1:6">
      <c r="A52" t="s">
        <v>209</v>
      </c>
      <c r="B52">
        <v>2</v>
      </c>
      <c r="C52">
        <v>8</v>
      </c>
      <c r="D52">
        <v>4</v>
      </c>
      <c r="E52" s="81">
        <v>3321.9480149699998</v>
      </c>
      <c r="F52" t="s">
        <v>66</v>
      </c>
    </row>
    <row r="53" spans="1:6">
      <c r="A53" t="s">
        <v>209</v>
      </c>
      <c r="B53">
        <v>2</v>
      </c>
      <c r="C53">
        <v>8</v>
      </c>
      <c r="D53">
        <v>4</v>
      </c>
      <c r="E53" s="81">
        <v>3285.0541009899998</v>
      </c>
      <c r="F53" t="s">
        <v>66</v>
      </c>
    </row>
    <row r="54" spans="1:6">
      <c r="A54" t="s">
        <v>209</v>
      </c>
      <c r="B54">
        <v>2</v>
      </c>
      <c r="C54">
        <v>16</v>
      </c>
      <c r="D54">
        <v>4</v>
      </c>
      <c r="E54" s="81">
        <v>3221.7468737999998</v>
      </c>
      <c r="F54" t="s">
        <v>66</v>
      </c>
    </row>
    <row r="55" spans="1:6">
      <c r="A55" t="s">
        <v>209</v>
      </c>
      <c r="B55">
        <v>2</v>
      </c>
      <c r="C55">
        <v>16</v>
      </c>
      <c r="D55">
        <v>4</v>
      </c>
      <c r="E55" s="81">
        <v>3247.048311</v>
      </c>
      <c r="F55" t="s">
        <v>66</v>
      </c>
    </row>
    <row r="56" spans="1:6">
      <c r="A56" t="s">
        <v>209</v>
      </c>
      <c r="B56">
        <v>2</v>
      </c>
      <c r="C56">
        <v>16</v>
      </c>
      <c r="D56">
        <v>4</v>
      </c>
      <c r="E56" s="81">
        <v>3329.5779088999998</v>
      </c>
      <c r="F56" t="s">
        <v>66</v>
      </c>
    </row>
    <row r="57" spans="1:6">
      <c r="A57" t="s">
        <v>190</v>
      </c>
      <c r="B57">
        <v>2</v>
      </c>
      <c r="C57">
        <v>32</v>
      </c>
      <c r="D57">
        <v>4</v>
      </c>
      <c r="E57" s="81">
        <v>3419.4934020000001</v>
      </c>
      <c r="F57" t="s">
        <v>66</v>
      </c>
    </row>
    <row r="58" spans="1:6">
      <c r="A58" t="s">
        <v>190</v>
      </c>
      <c r="B58">
        <v>2</v>
      </c>
      <c r="C58">
        <v>32</v>
      </c>
      <c r="D58">
        <v>4</v>
      </c>
      <c r="E58" s="81">
        <v>3470.7566931000001</v>
      </c>
      <c r="F58" t="s">
        <v>66</v>
      </c>
    </row>
    <row r="59" spans="1:6">
      <c r="A59" t="s">
        <v>190</v>
      </c>
      <c r="B59">
        <v>2</v>
      </c>
      <c r="C59">
        <v>32</v>
      </c>
      <c r="D59">
        <v>4</v>
      </c>
      <c r="E59" s="81">
        <v>3375.2562908999998</v>
      </c>
      <c r="F59" t="s">
        <v>66</v>
      </c>
    </row>
    <row r="60" spans="1:6">
      <c r="A60" s="74" t="s">
        <v>192</v>
      </c>
      <c r="B60" s="74">
        <v>4</v>
      </c>
      <c r="C60" s="74">
        <v>2</v>
      </c>
      <c r="D60" s="74">
        <v>4</v>
      </c>
      <c r="E60" s="82">
        <v>2165.2144379599999</v>
      </c>
      <c r="F60" s="82" t="s">
        <v>66</v>
      </c>
    </row>
    <row r="61" spans="1:6">
      <c r="A61" s="74" t="s">
        <v>192</v>
      </c>
      <c r="B61" s="74">
        <v>4</v>
      </c>
      <c r="C61" s="74">
        <v>2</v>
      </c>
      <c r="D61" s="74">
        <v>4</v>
      </c>
      <c r="E61" s="82">
        <v>2283.2516999200002</v>
      </c>
      <c r="F61" s="82" t="s">
        <v>66</v>
      </c>
    </row>
    <row r="62" spans="1:6">
      <c r="A62" s="74" t="s">
        <v>192</v>
      </c>
      <c r="B62" s="74">
        <v>4</v>
      </c>
      <c r="C62" s="74">
        <v>2</v>
      </c>
      <c r="D62" s="74">
        <v>4</v>
      </c>
      <c r="E62" s="82">
        <v>2173.3167338399999</v>
      </c>
      <c r="F62" s="82" t="s">
        <v>66</v>
      </c>
    </row>
    <row r="63" spans="1:6">
      <c r="A63" s="74" t="s">
        <v>192</v>
      </c>
      <c r="B63" s="74">
        <v>4</v>
      </c>
      <c r="C63" s="74">
        <v>2</v>
      </c>
      <c r="D63" s="74">
        <v>4</v>
      </c>
      <c r="E63" s="82">
        <v>2185.1247549099999</v>
      </c>
      <c r="F63" s="82" t="s">
        <v>66</v>
      </c>
    </row>
    <row r="64" spans="1:6">
      <c r="A64" s="74" t="s">
        <v>192</v>
      </c>
      <c r="B64" s="74">
        <v>4</v>
      </c>
      <c r="C64" s="74">
        <v>2</v>
      </c>
      <c r="D64" s="74">
        <v>4</v>
      </c>
      <c r="E64" s="82">
        <v>2269.9999311000001</v>
      </c>
      <c r="F64" s="82" t="s">
        <v>66</v>
      </c>
    </row>
    <row r="65" spans="1:6">
      <c r="A65" s="74" t="s">
        <v>192</v>
      </c>
      <c r="B65" s="74">
        <v>4</v>
      </c>
      <c r="C65" s="74">
        <v>2</v>
      </c>
      <c r="D65" s="74">
        <v>4</v>
      </c>
      <c r="E65" s="82">
        <v>2162.0369491599999</v>
      </c>
      <c r="F65" s="82" t="s">
        <v>66</v>
      </c>
    </row>
    <row r="66" spans="1:6">
      <c r="A66" s="74" t="s">
        <v>191</v>
      </c>
      <c r="B66" s="74">
        <v>4</v>
      </c>
      <c r="C66" s="74">
        <v>4</v>
      </c>
      <c r="D66" s="74">
        <v>4</v>
      </c>
      <c r="E66" s="82">
        <v>2319.98405099</v>
      </c>
      <c r="F66" s="82" t="s">
        <v>66</v>
      </c>
    </row>
    <row r="67" spans="1:6">
      <c r="A67" s="74" t="s">
        <v>191</v>
      </c>
      <c r="B67" s="74">
        <v>4</v>
      </c>
      <c r="C67" s="74">
        <v>4</v>
      </c>
      <c r="D67" s="74">
        <v>4</v>
      </c>
      <c r="E67" s="82">
        <v>2165.4693579700001</v>
      </c>
      <c r="F67" s="82" t="s">
        <v>66</v>
      </c>
    </row>
    <row r="68" spans="1:6">
      <c r="A68" s="74" t="s">
        <v>191</v>
      </c>
      <c r="B68" s="74">
        <v>4</v>
      </c>
      <c r="C68" s="74">
        <v>4</v>
      </c>
      <c r="D68" s="74">
        <v>4</v>
      </c>
      <c r="E68" s="82">
        <v>2171.7986049699998</v>
      </c>
      <c r="F68" s="82" t="s">
        <v>66</v>
      </c>
    </row>
    <row r="69" spans="1:6">
      <c r="A69" s="74" t="s">
        <v>191</v>
      </c>
      <c r="B69" s="74">
        <v>4</v>
      </c>
      <c r="C69" s="74">
        <v>4</v>
      </c>
      <c r="D69" s="74">
        <v>4</v>
      </c>
      <c r="E69" s="82">
        <v>2183.7792851899999</v>
      </c>
      <c r="F69" s="82" t="s">
        <v>66</v>
      </c>
    </row>
    <row r="70" spans="1:6">
      <c r="A70" s="74" t="s">
        <v>191</v>
      </c>
      <c r="B70" s="74">
        <v>4</v>
      </c>
      <c r="C70" s="74">
        <v>4</v>
      </c>
      <c r="D70" s="74">
        <v>4</v>
      </c>
      <c r="E70" s="82">
        <v>2185.2494609400001</v>
      </c>
      <c r="F70" s="82" t="s">
        <v>66</v>
      </c>
    </row>
    <row r="71" spans="1:6">
      <c r="A71" s="74" t="s">
        <v>191</v>
      </c>
      <c r="B71" s="74">
        <v>4</v>
      </c>
      <c r="C71" s="74">
        <v>8</v>
      </c>
      <c r="D71" s="74">
        <v>4</v>
      </c>
      <c r="E71" s="82">
        <v>2137.2723250399999</v>
      </c>
      <c r="F71" s="82" t="s">
        <v>66</v>
      </c>
    </row>
    <row r="72" spans="1:6">
      <c r="A72" s="74" t="s">
        <v>191</v>
      </c>
      <c r="B72" s="74">
        <v>4</v>
      </c>
      <c r="C72" s="74">
        <v>8</v>
      </c>
      <c r="D72" s="74">
        <v>4</v>
      </c>
      <c r="E72" s="82">
        <v>2220.7439541799999</v>
      </c>
      <c r="F72" s="82" t="s">
        <v>66</v>
      </c>
    </row>
    <row r="73" spans="1:6">
      <c r="A73" s="74" t="s">
        <v>191</v>
      </c>
      <c r="B73" s="74">
        <v>4</v>
      </c>
      <c r="C73" s="74">
        <v>8</v>
      </c>
      <c r="D73" s="74">
        <v>4</v>
      </c>
      <c r="E73" s="82">
        <v>2110.8885998699998</v>
      </c>
      <c r="F73" s="82" t="s">
        <v>66</v>
      </c>
    </row>
    <row r="74" spans="1:6">
      <c r="A74" s="74" t="s">
        <v>191</v>
      </c>
      <c r="B74" s="74">
        <v>4</v>
      </c>
      <c r="C74" s="74">
        <v>8</v>
      </c>
      <c r="D74" s="74">
        <v>4</v>
      </c>
      <c r="E74" s="82">
        <v>2212.8257401000001</v>
      </c>
      <c r="F74" s="82" t="s">
        <v>66</v>
      </c>
    </row>
    <row r="75" spans="1:6">
      <c r="A75" s="74" t="s">
        <v>191</v>
      </c>
      <c r="B75" s="74">
        <v>4</v>
      </c>
      <c r="C75" s="74">
        <v>8</v>
      </c>
      <c r="D75" s="74">
        <v>4</v>
      </c>
      <c r="E75" s="82">
        <v>2209.1583819399998</v>
      </c>
      <c r="F75" s="82" t="s">
        <v>66</v>
      </c>
    </row>
    <row r="76" spans="1:6">
      <c r="A76" s="74" t="s">
        <v>191</v>
      </c>
      <c r="B76" s="74">
        <v>4</v>
      </c>
      <c r="C76" s="74">
        <v>8</v>
      </c>
      <c r="D76" s="74">
        <v>4</v>
      </c>
      <c r="E76" s="82">
        <v>2225.3706951099998</v>
      </c>
      <c r="F76" s="82" t="s">
        <v>66</v>
      </c>
    </row>
    <row r="77" spans="1:6">
      <c r="A77" s="74" t="s">
        <v>191</v>
      </c>
      <c r="B77" s="74">
        <v>4</v>
      </c>
      <c r="C77" s="74">
        <v>16</v>
      </c>
      <c r="D77" s="74">
        <v>4</v>
      </c>
      <c r="E77" s="82">
        <v>2225.0072731999999</v>
      </c>
      <c r="F77" s="82" t="s">
        <v>66</v>
      </c>
    </row>
    <row r="78" spans="1:6">
      <c r="A78" s="74" t="s">
        <v>191</v>
      </c>
      <c r="B78" s="74">
        <v>4</v>
      </c>
      <c r="C78" s="74">
        <v>16</v>
      </c>
      <c r="D78" s="74">
        <v>4</v>
      </c>
      <c r="E78" s="82">
        <v>2296.1518640499999</v>
      </c>
      <c r="F78" s="82" t="s">
        <v>66</v>
      </c>
    </row>
    <row r="79" spans="1:6">
      <c r="A79" s="74" t="s">
        <v>191</v>
      </c>
      <c r="B79" s="74">
        <v>4</v>
      </c>
      <c r="C79" s="74">
        <v>16</v>
      </c>
      <c r="D79" s="74">
        <v>4</v>
      </c>
      <c r="E79" s="82">
        <v>2285.0504000199999</v>
      </c>
      <c r="F79" s="82" t="s">
        <v>66</v>
      </c>
    </row>
    <row r="80" spans="1:6">
      <c r="A80" s="74" t="s">
        <v>191</v>
      </c>
      <c r="B80" s="74">
        <v>4</v>
      </c>
      <c r="C80" s="74">
        <v>16</v>
      </c>
      <c r="D80" s="74">
        <v>4</v>
      </c>
      <c r="E80" s="82">
        <v>2199.4940891299998</v>
      </c>
      <c r="F80" s="82" t="s">
        <v>66</v>
      </c>
    </row>
    <row r="81" spans="1:6">
      <c r="A81" s="74" t="s">
        <v>191</v>
      </c>
      <c r="B81" s="74">
        <v>4</v>
      </c>
      <c r="C81" s="74">
        <v>16</v>
      </c>
      <c r="D81" s="74">
        <v>4</v>
      </c>
      <c r="E81" s="82">
        <v>2291.9013450100001</v>
      </c>
      <c r="F81" s="82" t="s">
        <v>66</v>
      </c>
    </row>
    <row r="82" spans="1:6">
      <c r="A82" s="74" t="s">
        <v>191</v>
      </c>
      <c r="B82" s="74">
        <v>4</v>
      </c>
      <c r="C82" s="74">
        <v>16</v>
      </c>
      <c r="D82" s="74">
        <v>4</v>
      </c>
      <c r="E82" s="82">
        <v>2299.9718630299999</v>
      </c>
      <c r="F82" s="82" t="s">
        <v>66</v>
      </c>
    </row>
    <row r="83" spans="1:6">
      <c r="A83" s="74" t="s">
        <v>191</v>
      </c>
      <c r="B83" s="74">
        <v>4</v>
      </c>
      <c r="C83" s="74">
        <v>32</v>
      </c>
      <c r="D83" s="74">
        <v>4</v>
      </c>
      <c r="E83" s="82">
        <v>2319.8565950399998</v>
      </c>
      <c r="F83" s="82" t="s">
        <v>66</v>
      </c>
    </row>
    <row r="84" spans="1:6">
      <c r="A84" s="74" t="s">
        <v>191</v>
      </c>
      <c r="B84" s="74">
        <v>4</v>
      </c>
      <c r="C84" s="74">
        <v>32</v>
      </c>
      <c r="D84" s="74">
        <v>4</v>
      </c>
      <c r="E84" s="82">
        <v>2326.5095250600002</v>
      </c>
      <c r="F84" s="82" t="s">
        <v>66</v>
      </c>
    </row>
    <row r="85" spans="1:6">
      <c r="A85" s="74" t="s">
        <v>191</v>
      </c>
      <c r="B85" s="74">
        <v>4</v>
      </c>
      <c r="C85" s="74">
        <v>32</v>
      </c>
      <c r="D85" s="74">
        <v>4</v>
      </c>
      <c r="E85" s="82">
        <v>2289.49348998</v>
      </c>
      <c r="F85" s="82" t="s">
        <v>66</v>
      </c>
    </row>
    <row r="86" spans="1:6">
      <c r="A86" t="s">
        <v>68</v>
      </c>
      <c r="B86">
        <v>8</v>
      </c>
      <c r="C86">
        <v>2</v>
      </c>
      <c r="D86">
        <v>4</v>
      </c>
      <c r="E86" s="81">
        <v>1755.41372609</v>
      </c>
      <c r="F86" t="s">
        <v>66</v>
      </c>
    </row>
    <row r="87" spans="1:6">
      <c r="A87" t="s">
        <v>68</v>
      </c>
      <c r="B87">
        <v>8</v>
      </c>
      <c r="C87">
        <v>2</v>
      </c>
      <c r="D87">
        <v>4</v>
      </c>
      <c r="E87" s="81">
        <v>1700.6529159500001</v>
      </c>
      <c r="F87" t="s">
        <v>66</v>
      </c>
    </row>
    <row r="88" spans="1:6">
      <c r="A88" t="s">
        <v>68</v>
      </c>
      <c r="B88">
        <v>8</v>
      </c>
      <c r="C88">
        <v>2</v>
      </c>
      <c r="D88">
        <v>4</v>
      </c>
      <c r="E88" s="81">
        <v>1791.71858215</v>
      </c>
      <c r="F88" t="s">
        <v>66</v>
      </c>
    </row>
    <row r="89" spans="1:6">
      <c r="A89" t="s">
        <v>68</v>
      </c>
      <c r="B89">
        <v>8</v>
      </c>
      <c r="C89">
        <v>2</v>
      </c>
      <c r="D89">
        <v>4</v>
      </c>
      <c r="E89" s="81">
        <v>1754.3026611800001</v>
      </c>
      <c r="F89" t="s">
        <v>66</v>
      </c>
    </row>
    <row r="90" spans="1:6">
      <c r="A90" t="s">
        <v>68</v>
      </c>
      <c r="B90">
        <v>8</v>
      </c>
      <c r="C90">
        <v>2</v>
      </c>
      <c r="D90">
        <v>4</v>
      </c>
      <c r="E90" s="81">
        <v>1795.45695019</v>
      </c>
      <c r="F90" t="s">
        <v>66</v>
      </c>
    </row>
    <row r="91" spans="1:6">
      <c r="A91" t="s">
        <v>68</v>
      </c>
      <c r="B91">
        <v>8</v>
      </c>
      <c r="C91">
        <v>2</v>
      </c>
      <c r="D91">
        <v>4</v>
      </c>
      <c r="E91" s="81">
        <v>1768.0575780900001</v>
      </c>
      <c r="F91" t="s">
        <v>66</v>
      </c>
    </row>
    <row r="92" spans="1:6">
      <c r="A92" t="s">
        <v>68</v>
      </c>
      <c r="B92">
        <v>8</v>
      </c>
      <c r="C92">
        <v>2</v>
      </c>
      <c r="D92">
        <v>4</v>
      </c>
      <c r="E92" s="81">
        <v>1768.25146008</v>
      </c>
      <c r="F92" t="s">
        <v>66</v>
      </c>
    </row>
    <row r="93" spans="1:6">
      <c r="A93" t="s">
        <v>68</v>
      </c>
      <c r="B93">
        <v>8</v>
      </c>
      <c r="C93">
        <v>2</v>
      </c>
      <c r="D93">
        <v>4</v>
      </c>
      <c r="E93" s="81">
        <v>1872.71734595</v>
      </c>
      <c r="F93" t="s">
        <v>66</v>
      </c>
    </row>
    <row r="94" spans="1:6">
      <c r="A94" t="s">
        <v>68</v>
      </c>
      <c r="B94">
        <v>8</v>
      </c>
      <c r="C94">
        <v>2</v>
      </c>
      <c r="D94">
        <v>4</v>
      </c>
      <c r="E94" s="81">
        <v>1780.7754190000001</v>
      </c>
      <c r="F94" t="s">
        <v>66</v>
      </c>
    </row>
    <row r="95" spans="1:6">
      <c r="A95" t="s">
        <v>68</v>
      </c>
      <c r="B95">
        <v>8</v>
      </c>
      <c r="C95">
        <v>2</v>
      </c>
      <c r="D95">
        <v>4</v>
      </c>
      <c r="E95" s="81">
        <v>1772.9535300699999</v>
      </c>
      <c r="F95" t="s">
        <v>66</v>
      </c>
    </row>
    <row r="96" spans="1:6">
      <c r="A96" t="s">
        <v>68</v>
      </c>
      <c r="B96">
        <v>8</v>
      </c>
      <c r="C96">
        <v>2</v>
      </c>
      <c r="D96">
        <v>4</v>
      </c>
      <c r="E96" s="81">
        <v>1673.50027084</v>
      </c>
      <c r="F96" t="s">
        <v>66</v>
      </c>
    </row>
    <row r="97" spans="1:6">
      <c r="A97" t="s">
        <v>68</v>
      </c>
      <c r="B97">
        <v>8</v>
      </c>
      <c r="C97">
        <v>2</v>
      </c>
      <c r="D97">
        <v>4</v>
      </c>
      <c r="E97" s="81">
        <v>1788.05790305</v>
      </c>
      <c r="F97" t="s">
        <v>66</v>
      </c>
    </row>
    <row r="98" spans="1:6">
      <c r="A98" t="s">
        <v>68</v>
      </c>
      <c r="B98">
        <v>8</v>
      </c>
      <c r="C98">
        <v>2</v>
      </c>
      <c r="D98">
        <v>4</v>
      </c>
      <c r="E98" s="81">
        <v>1892.5188911</v>
      </c>
      <c r="F98" t="s">
        <v>66</v>
      </c>
    </row>
    <row r="99" spans="1:6">
      <c r="A99" t="s">
        <v>68</v>
      </c>
      <c r="B99">
        <v>8</v>
      </c>
      <c r="C99">
        <v>2</v>
      </c>
      <c r="D99">
        <v>4</v>
      </c>
      <c r="E99" s="81">
        <v>1890.1004610099999</v>
      </c>
      <c r="F99" t="s">
        <v>66</v>
      </c>
    </row>
    <row r="100" spans="1:6">
      <c r="A100" t="s">
        <v>68</v>
      </c>
      <c r="B100">
        <v>8</v>
      </c>
      <c r="C100">
        <v>2</v>
      </c>
      <c r="D100">
        <v>4</v>
      </c>
      <c r="E100" s="81">
        <v>1800.52480197</v>
      </c>
      <c r="F100" t="s">
        <v>66</v>
      </c>
    </row>
    <row r="101" spans="1:6">
      <c r="A101" t="s">
        <v>68</v>
      </c>
      <c r="B101">
        <v>8</v>
      </c>
      <c r="C101">
        <v>2</v>
      </c>
      <c r="D101">
        <v>4</v>
      </c>
      <c r="E101" s="81">
        <v>1778.2094800499999</v>
      </c>
      <c r="F101" t="s">
        <v>66</v>
      </c>
    </row>
    <row r="102" spans="1:6">
      <c r="A102" t="s">
        <v>68</v>
      </c>
      <c r="B102">
        <v>8</v>
      </c>
      <c r="C102">
        <v>2</v>
      </c>
      <c r="D102">
        <v>4</v>
      </c>
      <c r="E102" s="81">
        <v>1767.6294798900001</v>
      </c>
      <c r="F102" t="s">
        <v>66</v>
      </c>
    </row>
    <row r="103" spans="1:6">
      <c r="A103" t="s">
        <v>68</v>
      </c>
      <c r="B103">
        <v>8</v>
      </c>
      <c r="C103">
        <v>2</v>
      </c>
      <c r="D103">
        <v>4</v>
      </c>
      <c r="E103" s="81">
        <v>1755.7615511399999</v>
      </c>
    </row>
    <row r="104" spans="1:6">
      <c r="A104" t="s">
        <v>68</v>
      </c>
      <c r="B104">
        <v>8</v>
      </c>
      <c r="C104">
        <v>2</v>
      </c>
      <c r="D104">
        <v>4</v>
      </c>
      <c r="E104" s="81">
        <v>1755.3108708899999</v>
      </c>
    </row>
    <row r="105" spans="1:6">
      <c r="A105" t="s">
        <v>68</v>
      </c>
      <c r="B105">
        <v>8</v>
      </c>
      <c r="C105">
        <v>2</v>
      </c>
      <c r="D105">
        <v>4</v>
      </c>
      <c r="E105" s="81">
        <v>1776.3025808299999</v>
      </c>
    </row>
    <row r="106" spans="1:6">
      <c r="A106" t="s">
        <v>68</v>
      </c>
      <c r="B106">
        <v>8</v>
      </c>
      <c r="C106">
        <v>2</v>
      </c>
      <c r="D106">
        <v>4</v>
      </c>
      <c r="E106" s="81">
        <v>1775.4375519800001</v>
      </c>
    </row>
    <row r="107" spans="1:6">
      <c r="A107" t="s">
        <v>68</v>
      </c>
      <c r="B107">
        <v>8</v>
      </c>
      <c r="C107">
        <v>2</v>
      </c>
      <c r="D107">
        <v>4</v>
      </c>
      <c r="E107" s="81">
        <v>1771.63202095</v>
      </c>
    </row>
    <row r="108" spans="1:6">
      <c r="A108" t="s">
        <v>68</v>
      </c>
      <c r="B108">
        <v>8</v>
      </c>
      <c r="C108">
        <v>4</v>
      </c>
      <c r="D108">
        <v>4</v>
      </c>
      <c r="E108" s="81">
        <v>1727.25121689</v>
      </c>
      <c r="F108" t="s">
        <v>66</v>
      </c>
    </row>
    <row r="109" spans="1:6">
      <c r="A109" t="s">
        <v>68</v>
      </c>
      <c r="B109">
        <v>8</v>
      </c>
      <c r="C109">
        <v>4</v>
      </c>
      <c r="D109">
        <v>4</v>
      </c>
      <c r="E109" s="81">
        <v>1818.3420629499999</v>
      </c>
      <c r="F109" t="s">
        <v>66</v>
      </c>
    </row>
    <row r="110" spans="1:6">
      <c r="A110" t="s">
        <v>68</v>
      </c>
      <c r="B110">
        <v>8</v>
      </c>
      <c r="C110">
        <v>4</v>
      </c>
      <c r="D110">
        <v>4</v>
      </c>
      <c r="E110" s="81">
        <v>1770.4413349599999</v>
      </c>
      <c r="F110" t="s">
        <v>66</v>
      </c>
    </row>
    <row r="111" spans="1:6">
      <c r="A111" t="s">
        <v>68</v>
      </c>
      <c r="B111">
        <v>8</v>
      </c>
      <c r="C111">
        <v>4</v>
      </c>
      <c r="D111">
        <v>4</v>
      </c>
      <c r="E111" s="81">
        <v>1894.0333972000001</v>
      </c>
      <c r="F111" t="s">
        <v>66</v>
      </c>
    </row>
    <row r="112" spans="1:6">
      <c r="A112" t="s">
        <v>68</v>
      </c>
      <c r="B112">
        <v>8</v>
      </c>
      <c r="C112">
        <v>4</v>
      </c>
      <c r="D112">
        <v>4</v>
      </c>
      <c r="E112" s="81">
        <v>1777.12373996</v>
      </c>
      <c r="F112" t="s">
        <v>66</v>
      </c>
    </row>
    <row r="113" spans="1:6">
      <c r="A113" t="s">
        <v>68</v>
      </c>
      <c r="B113">
        <v>8</v>
      </c>
      <c r="C113">
        <v>4</v>
      </c>
      <c r="D113">
        <v>4</v>
      </c>
      <c r="E113" s="81">
        <v>1777.3397109499999</v>
      </c>
      <c r="F113" t="s">
        <v>66</v>
      </c>
    </row>
    <row r="114" spans="1:6">
      <c r="A114" t="s">
        <v>68</v>
      </c>
      <c r="B114">
        <v>8</v>
      </c>
      <c r="C114">
        <v>4</v>
      </c>
      <c r="D114">
        <v>4</v>
      </c>
      <c r="E114" s="81">
        <v>1770.9294168900001</v>
      </c>
      <c r="F114" t="s">
        <v>66</v>
      </c>
    </row>
    <row r="115" spans="1:6">
      <c r="A115" t="s">
        <v>68</v>
      </c>
      <c r="B115">
        <v>8</v>
      </c>
      <c r="C115">
        <v>8</v>
      </c>
      <c r="D115">
        <v>4</v>
      </c>
      <c r="E115" s="81">
        <v>1827.6398251099999</v>
      </c>
      <c r="F115" t="s">
        <v>66</v>
      </c>
    </row>
    <row r="116" spans="1:6">
      <c r="A116" t="s">
        <v>68</v>
      </c>
      <c r="B116">
        <v>8</v>
      </c>
      <c r="C116">
        <v>8</v>
      </c>
      <c r="D116">
        <v>4</v>
      </c>
      <c r="E116" s="81">
        <v>1673.44356012</v>
      </c>
      <c r="F116" t="s">
        <v>66</v>
      </c>
    </row>
    <row r="117" spans="1:6">
      <c r="A117" t="s">
        <v>68</v>
      </c>
      <c r="B117">
        <v>8</v>
      </c>
      <c r="C117">
        <v>8</v>
      </c>
      <c r="D117">
        <v>4</v>
      </c>
      <c r="E117" s="81">
        <v>1804.07670403</v>
      </c>
      <c r="F117" t="s">
        <v>66</v>
      </c>
    </row>
    <row r="118" spans="1:6">
      <c r="A118" t="s">
        <v>68</v>
      </c>
      <c r="B118">
        <v>8</v>
      </c>
      <c r="C118">
        <v>8</v>
      </c>
      <c r="D118">
        <v>4</v>
      </c>
      <c r="E118" s="81">
        <v>1803.94324398</v>
      </c>
      <c r="F118" t="s">
        <v>66</v>
      </c>
    </row>
    <row r="119" spans="1:6">
      <c r="A119" t="s">
        <v>68</v>
      </c>
      <c r="B119">
        <v>8</v>
      </c>
      <c r="C119">
        <v>8</v>
      </c>
      <c r="D119">
        <v>4</v>
      </c>
      <c r="E119" s="81">
        <v>1806.8634729400001</v>
      </c>
      <c r="F119" t="s">
        <v>66</v>
      </c>
    </row>
    <row r="120" spans="1:6">
      <c r="A120" t="s">
        <v>68</v>
      </c>
      <c r="B120">
        <v>8</v>
      </c>
      <c r="C120">
        <v>8</v>
      </c>
      <c r="D120">
        <v>4</v>
      </c>
      <c r="E120" s="81">
        <v>1810.6687281100001</v>
      </c>
      <c r="F120" t="s">
        <v>66</v>
      </c>
    </row>
    <row r="121" spans="1:6">
      <c r="A121" t="s">
        <v>68</v>
      </c>
      <c r="B121">
        <v>8</v>
      </c>
      <c r="C121">
        <v>8</v>
      </c>
      <c r="D121">
        <v>4</v>
      </c>
      <c r="E121" s="81">
        <v>1781.2703998100001</v>
      </c>
      <c r="F121" t="s">
        <v>66</v>
      </c>
    </row>
    <row r="122" spans="1:6">
      <c r="A122" t="s">
        <v>68</v>
      </c>
      <c r="B122">
        <v>8</v>
      </c>
      <c r="C122">
        <v>8</v>
      </c>
      <c r="D122">
        <v>4</v>
      </c>
      <c r="E122" s="81">
        <v>1815.0974919800001</v>
      </c>
      <c r="F122" t="s">
        <v>66</v>
      </c>
    </row>
    <row r="123" spans="1:6">
      <c r="A123" t="s">
        <v>68</v>
      </c>
      <c r="B123">
        <v>8</v>
      </c>
      <c r="C123">
        <v>8</v>
      </c>
      <c r="D123">
        <v>4</v>
      </c>
      <c r="E123" s="81">
        <v>1888.6297318899999</v>
      </c>
      <c r="F123" t="s">
        <v>66</v>
      </c>
    </row>
    <row r="124" spans="1:6">
      <c r="A124" t="s">
        <v>68</v>
      </c>
      <c r="B124">
        <v>8</v>
      </c>
      <c r="C124">
        <v>8</v>
      </c>
      <c r="D124">
        <v>4</v>
      </c>
      <c r="E124" s="81">
        <v>1798.8409340400001</v>
      </c>
      <c r="F124" t="s">
        <v>66</v>
      </c>
    </row>
    <row r="125" spans="1:6">
      <c r="A125" t="s">
        <v>68</v>
      </c>
      <c r="B125">
        <v>8</v>
      </c>
      <c r="C125">
        <v>8</v>
      </c>
      <c r="D125">
        <v>4</v>
      </c>
      <c r="E125" s="81">
        <v>1800.7364668800001</v>
      </c>
      <c r="F125" t="s">
        <v>66</v>
      </c>
    </row>
    <row r="126" spans="1:6">
      <c r="A126" t="s">
        <v>68</v>
      </c>
      <c r="B126">
        <v>8</v>
      </c>
      <c r="C126">
        <v>8</v>
      </c>
      <c r="D126">
        <v>4</v>
      </c>
      <c r="E126" s="81">
        <v>1777.75735998</v>
      </c>
      <c r="F126" t="s">
        <v>66</v>
      </c>
    </row>
    <row r="127" spans="1:6">
      <c r="A127" t="s">
        <v>68</v>
      </c>
      <c r="B127">
        <v>8</v>
      </c>
      <c r="C127">
        <v>8</v>
      </c>
      <c r="D127">
        <v>4</v>
      </c>
      <c r="E127" s="81">
        <v>1790.2442941700001</v>
      </c>
      <c r="F127" t="s">
        <v>66</v>
      </c>
    </row>
    <row r="128" spans="1:6">
      <c r="A128" t="s">
        <v>68</v>
      </c>
      <c r="B128">
        <v>8</v>
      </c>
      <c r="C128">
        <v>8</v>
      </c>
      <c r="D128">
        <v>4</v>
      </c>
      <c r="E128" s="81">
        <v>1921.4787900399999</v>
      </c>
      <c r="F128" t="s">
        <v>66</v>
      </c>
    </row>
    <row r="129" spans="1:6">
      <c r="A129" t="s">
        <v>68</v>
      </c>
      <c r="B129">
        <v>8</v>
      </c>
      <c r="C129">
        <v>8</v>
      </c>
      <c r="D129">
        <v>4</v>
      </c>
      <c r="E129" s="81">
        <v>1807.1237280400001</v>
      </c>
      <c r="F129" t="s">
        <v>66</v>
      </c>
    </row>
    <row r="130" spans="1:6">
      <c r="A130" t="s">
        <v>68</v>
      </c>
      <c r="B130">
        <v>8</v>
      </c>
      <c r="C130">
        <v>8</v>
      </c>
      <c r="D130">
        <v>4</v>
      </c>
      <c r="E130" s="81">
        <v>1918.3057050699999</v>
      </c>
      <c r="F130" t="s">
        <v>66</v>
      </c>
    </row>
    <row r="131" spans="1:6">
      <c r="A131" t="s">
        <v>68</v>
      </c>
      <c r="B131">
        <v>8</v>
      </c>
      <c r="C131">
        <v>8</v>
      </c>
      <c r="D131">
        <v>4</v>
      </c>
      <c r="E131" s="81">
        <v>1782.99450207</v>
      </c>
      <c r="F131" t="s">
        <v>66</v>
      </c>
    </row>
    <row r="132" spans="1:6">
      <c r="A132" t="s">
        <v>68</v>
      </c>
      <c r="B132">
        <v>8</v>
      </c>
      <c r="C132">
        <v>8</v>
      </c>
      <c r="D132">
        <v>4</v>
      </c>
      <c r="E132" s="81">
        <v>1789.0848701</v>
      </c>
      <c r="F132" t="s">
        <v>66</v>
      </c>
    </row>
    <row r="133" spans="1:6">
      <c r="A133" t="s">
        <v>68</v>
      </c>
      <c r="B133">
        <v>8</v>
      </c>
      <c r="C133">
        <v>8</v>
      </c>
      <c r="D133">
        <v>4</v>
      </c>
      <c r="E133" s="81">
        <v>1712.9129622</v>
      </c>
      <c r="F133" t="s">
        <v>66</v>
      </c>
    </row>
    <row r="134" spans="1:6">
      <c r="A134" t="s">
        <v>68</v>
      </c>
      <c r="B134">
        <v>8</v>
      </c>
      <c r="C134">
        <v>8</v>
      </c>
      <c r="D134">
        <v>4</v>
      </c>
      <c r="E134" s="81">
        <v>1810.1466629500001</v>
      </c>
      <c r="F134" t="s">
        <v>66</v>
      </c>
    </row>
    <row r="135" spans="1:6">
      <c r="A135" t="s">
        <v>68</v>
      </c>
      <c r="B135">
        <v>8</v>
      </c>
      <c r="C135">
        <v>8</v>
      </c>
      <c r="D135">
        <v>4</v>
      </c>
      <c r="E135" s="81">
        <v>1818.4292981599999</v>
      </c>
      <c r="F135" t="s">
        <v>66</v>
      </c>
    </row>
    <row r="136" spans="1:6">
      <c r="A136" s="72" t="s">
        <v>68</v>
      </c>
      <c r="B136" s="72">
        <v>8</v>
      </c>
      <c r="C136" s="72">
        <v>16</v>
      </c>
      <c r="D136" s="72">
        <v>4</v>
      </c>
      <c r="E136" s="83">
        <v>1842.58875704</v>
      </c>
      <c r="F136" s="72" t="s">
        <v>66</v>
      </c>
    </row>
    <row r="137" spans="1:6">
      <c r="A137" t="s">
        <v>68</v>
      </c>
      <c r="B137" s="47">
        <v>8</v>
      </c>
      <c r="C137" s="47">
        <v>16</v>
      </c>
      <c r="D137" s="47">
        <v>4</v>
      </c>
      <c r="E137" s="81">
        <v>1835.8984041199999</v>
      </c>
      <c r="F137" t="s">
        <v>66</v>
      </c>
    </row>
    <row r="138" spans="1:6">
      <c r="A138" t="s">
        <v>68</v>
      </c>
      <c r="B138" s="47">
        <v>8</v>
      </c>
      <c r="C138" s="47">
        <v>16</v>
      </c>
      <c r="D138" s="47">
        <v>4</v>
      </c>
      <c r="E138" s="81">
        <v>1715.9458088900001</v>
      </c>
      <c r="F138" t="s">
        <v>66</v>
      </c>
    </row>
    <row r="139" spans="1:6">
      <c r="A139" t="s">
        <v>68</v>
      </c>
      <c r="B139" s="47">
        <v>8</v>
      </c>
      <c r="C139" s="47">
        <v>16</v>
      </c>
      <c r="D139" s="47">
        <v>4</v>
      </c>
      <c r="E139" s="81">
        <v>1759.9219129099999</v>
      </c>
      <c r="F139" t="s">
        <v>66</v>
      </c>
    </row>
    <row r="140" spans="1:6">
      <c r="A140" t="s">
        <v>68</v>
      </c>
      <c r="B140" s="47">
        <v>8</v>
      </c>
      <c r="C140" s="47">
        <v>16</v>
      </c>
      <c r="D140" s="47">
        <v>4</v>
      </c>
      <c r="E140" s="81">
        <v>1836.24597597</v>
      </c>
      <c r="F140" t="s">
        <v>66</v>
      </c>
    </row>
    <row r="141" spans="1:6">
      <c r="A141" t="s">
        <v>68</v>
      </c>
      <c r="B141" s="47">
        <v>8</v>
      </c>
      <c r="C141" s="47">
        <v>16</v>
      </c>
      <c r="D141" s="47">
        <v>4</v>
      </c>
      <c r="E141" s="81">
        <v>1839.4019022</v>
      </c>
      <c r="F141" t="s">
        <v>66</v>
      </c>
    </row>
    <row r="142" spans="1:6">
      <c r="A142" t="s">
        <v>68</v>
      </c>
      <c r="B142" s="47">
        <v>8</v>
      </c>
      <c r="C142" s="47">
        <v>16</v>
      </c>
      <c r="D142" s="47">
        <v>4</v>
      </c>
      <c r="E142" s="81">
        <v>1706.54768085</v>
      </c>
      <c r="F142" t="s">
        <v>66</v>
      </c>
    </row>
    <row r="143" spans="1:6">
      <c r="A143" t="s">
        <v>68</v>
      </c>
      <c r="B143" s="47">
        <v>8</v>
      </c>
      <c r="C143" s="47">
        <v>16</v>
      </c>
      <c r="D143" s="47">
        <v>4</v>
      </c>
      <c r="E143" s="81">
        <v>1824.0260689300001</v>
      </c>
      <c r="F143" t="s">
        <v>66</v>
      </c>
    </row>
    <row r="144" spans="1:6">
      <c r="A144" t="s">
        <v>68</v>
      </c>
      <c r="B144" s="47">
        <v>8</v>
      </c>
      <c r="C144" s="47">
        <v>16</v>
      </c>
      <c r="D144" s="47">
        <v>4</v>
      </c>
      <c r="E144" s="81">
        <v>1812.6436419500001</v>
      </c>
      <c r="F144" t="s">
        <v>66</v>
      </c>
    </row>
    <row r="145" spans="1:6">
      <c r="A145" t="s">
        <v>67</v>
      </c>
      <c r="B145">
        <v>8</v>
      </c>
      <c r="C145">
        <v>32</v>
      </c>
      <c r="D145">
        <v>4</v>
      </c>
      <c r="E145" s="81">
        <v>1658.3445510900001</v>
      </c>
      <c r="F145" t="s">
        <v>66</v>
      </c>
    </row>
    <row r="146" spans="1:6">
      <c r="A146" t="s">
        <v>67</v>
      </c>
      <c r="B146">
        <v>8</v>
      </c>
      <c r="C146">
        <v>32</v>
      </c>
      <c r="D146">
        <v>4</v>
      </c>
      <c r="E146" s="81">
        <v>1720.03288198</v>
      </c>
      <c r="F146" t="s">
        <v>66</v>
      </c>
    </row>
    <row r="147" spans="1:6">
      <c r="A147" t="s">
        <v>67</v>
      </c>
      <c r="B147">
        <v>8</v>
      </c>
      <c r="C147">
        <v>32</v>
      </c>
      <c r="D147">
        <v>4</v>
      </c>
      <c r="E147" s="81">
        <v>1711.9533910800001</v>
      </c>
      <c r="F147" t="s">
        <v>66</v>
      </c>
    </row>
    <row r="148" spans="1:6">
      <c r="A148" t="s">
        <v>67</v>
      </c>
      <c r="B148">
        <v>8</v>
      </c>
      <c r="C148">
        <v>32</v>
      </c>
      <c r="D148">
        <v>4</v>
      </c>
      <c r="E148" s="81">
        <v>1668.2077360200001</v>
      </c>
      <c r="F148" t="s">
        <v>66</v>
      </c>
    </row>
    <row r="149" spans="1:6">
      <c r="A149" t="s">
        <v>67</v>
      </c>
      <c r="B149">
        <v>8</v>
      </c>
      <c r="C149">
        <v>32</v>
      </c>
      <c r="D149">
        <v>4</v>
      </c>
      <c r="E149" s="81">
        <v>1698.93364692</v>
      </c>
      <c r="F149" t="s">
        <v>66</v>
      </c>
    </row>
    <row r="154" spans="1:6">
      <c r="A154" t="s">
        <v>210</v>
      </c>
    </row>
    <row r="155" spans="1:6">
      <c r="A155" t="s">
        <v>189</v>
      </c>
      <c r="B155">
        <v>1</v>
      </c>
      <c r="C155">
        <v>2</v>
      </c>
      <c r="D155">
        <v>4</v>
      </c>
      <c r="E155">
        <v>5144.30550408</v>
      </c>
    </row>
    <row r="156" spans="1:6">
      <c r="A156" t="s">
        <v>189</v>
      </c>
      <c r="B156">
        <v>1</v>
      </c>
      <c r="C156">
        <v>2</v>
      </c>
      <c r="D156">
        <v>4</v>
      </c>
      <c r="E156">
        <v>5111.4611360999997</v>
      </c>
    </row>
    <row r="157" spans="1:6">
      <c r="A157" t="s">
        <v>189</v>
      </c>
      <c r="B157">
        <v>1</v>
      </c>
      <c r="C157">
        <v>2</v>
      </c>
      <c r="D157">
        <v>4</v>
      </c>
      <c r="E157">
        <v>5201.5161449899997</v>
      </c>
    </row>
    <row r="158" spans="1:6">
      <c r="A158" t="s">
        <v>189</v>
      </c>
      <c r="B158">
        <v>1</v>
      </c>
      <c r="C158">
        <v>4</v>
      </c>
      <c r="D158">
        <v>4</v>
      </c>
      <c r="E158">
        <v>5209.3013448700003</v>
      </c>
    </row>
    <row r="159" spans="1:6">
      <c r="A159" t="s">
        <v>189</v>
      </c>
      <c r="B159">
        <v>1</v>
      </c>
      <c r="C159">
        <v>4</v>
      </c>
      <c r="D159">
        <v>4</v>
      </c>
      <c r="E159">
        <v>5101.5123591399997</v>
      </c>
    </row>
    <row r="160" spans="1:6">
      <c r="A160" t="s">
        <v>189</v>
      </c>
      <c r="B160">
        <v>1</v>
      </c>
      <c r="C160">
        <v>4</v>
      </c>
      <c r="D160">
        <v>4</v>
      </c>
      <c r="E160">
        <v>5179.61960602</v>
      </c>
    </row>
    <row r="161" spans="1:5">
      <c r="A161" t="s">
        <v>188</v>
      </c>
      <c r="B161">
        <v>1</v>
      </c>
      <c r="C161">
        <v>8</v>
      </c>
      <c r="D161">
        <v>4</v>
      </c>
      <c r="E161">
        <v>5135.1033690000004</v>
      </c>
    </row>
    <row r="162" spans="1:5">
      <c r="A162" t="s">
        <v>188</v>
      </c>
      <c r="B162">
        <v>1</v>
      </c>
      <c r="C162">
        <v>8</v>
      </c>
      <c r="D162">
        <v>4</v>
      </c>
      <c r="E162">
        <v>5158.3376369999996</v>
      </c>
    </row>
    <row r="163" spans="1:5">
      <c r="A163" t="s">
        <v>188</v>
      </c>
      <c r="B163">
        <v>1</v>
      </c>
      <c r="C163">
        <v>8</v>
      </c>
      <c r="D163">
        <v>4</v>
      </c>
      <c r="E163">
        <v>5240.7737269999998</v>
      </c>
    </row>
    <row r="164" spans="1:5">
      <c r="A164" t="s">
        <v>188</v>
      </c>
      <c r="B164">
        <v>1</v>
      </c>
      <c r="C164">
        <v>16</v>
      </c>
      <c r="D164">
        <v>4</v>
      </c>
      <c r="E164">
        <v>5207.7800388300002</v>
      </c>
    </row>
    <row r="165" spans="1:5">
      <c r="A165" t="s">
        <v>188</v>
      </c>
      <c r="B165">
        <v>1</v>
      </c>
      <c r="C165">
        <v>16</v>
      </c>
      <c r="D165">
        <v>4</v>
      </c>
      <c r="E165">
        <v>5193.0061578799996</v>
      </c>
    </row>
    <row r="166" spans="1:5">
      <c r="A166" t="s">
        <v>188</v>
      </c>
      <c r="B166">
        <v>1</v>
      </c>
      <c r="C166">
        <v>16</v>
      </c>
      <c r="D166">
        <v>4</v>
      </c>
      <c r="E166">
        <v>5216.1367888499999</v>
      </c>
    </row>
    <row r="167" spans="1:5">
      <c r="A167" t="s">
        <v>188</v>
      </c>
      <c r="B167">
        <v>1</v>
      </c>
      <c r="C167">
        <v>32</v>
      </c>
      <c r="D167">
        <v>4</v>
      </c>
      <c r="E167">
        <v>5382.3301620000002</v>
      </c>
    </row>
    <row r="168" spans="1:5">
      <c r="A168" t="s">
        <v>188</v>
      </c>
      <c r="B168">
        <v>1</v>
      </c>
      <c r="C168">
        <v>32</v>
      </c>
      <c r="D168">
        <v>4</v>
      </c>
      <c r="E168">
        <v>5421.3847939999996</v>
      </c>
    </row>
    <row r="169" spans="1:5">
      <c r="A169" t="s">
        <v>188</v>
      </c>
      <c r="B169">
        <v>1</v>
      </c>
      <c r="C169">
        <v>32</v>
      </c>
      <c r="D169">
        <v>4</v>
      </c>
    </row>
    <row r="171" spans="1:5">
      <c r="A171" s="74" t="s">
        <v>192</v>
      </c>
      <c r="B171" s="74">
        <v>4</v>
      </c>
      <c r="C171" s="74">
        <v>2</v>
      </c>
      <c r="D171" s="74">
        <v>4</v>
      </c>
      <c r="E171">
        <v>2165.2144379599999</v>
      </c>
    </row>
    <row r="172" spans="1:5">
      <c r="A172" s="74" t="s">
        <v>192</v>
      </c>
      <c r="B172" s="74">
        <v>4</v>
      </c>
      <c r="C172" s="74">
        <v>2</v>
      </c>
      <c r="D172" s="74">
        <v>4</v>
      </c>
      <c r="E172">
        <v>2283.2516999200002</v>
      </c>
    </row>
    <row r="173" spans="1:5">
      <c r="A173" s="74" t="s">
        <v>192</v>
      </c>
      <c r="B173" s="74">
        <v>4</v>
      </c>
      <c r="C173" s="74">
        <v>2</v>
      </c>
      <c r="D173" s="74">
        <v>4</v>
      </c>
      <c r="E173">
        <v>2173.3167338399999</v>
      </c>
    </row>
    <row r="174" spans="1:5">
      <c r="A174" s="74" t="s">
        <v>192</v>
      </c>
      <c r="B174" s="74">
        <v>4</v>
      </c>
      <c r="C174" s="74">
        <v>2</v>
      </c>
      <c r="D174" s="74">
        <v>4</v>
      </c>
      <c r="E174">
        <v>2185.1247549099999</v>
      </c>
    </row>
    <row r="175" spans="1:5">
      <c r="A175" s="74" t="s">
        <v>192</v>
      </c>
      <c r="B175" s="74">
        <v>4</v>
      </c>
      <c r="C175" s="74">
        <v>2</v>
      </c>
      <c r="D175" s="74">
        <v>4</v>
      </c>
      <c r="E175">
        <v>2269.9999311000001</v>
      </c>
    </row>
    <row r="176" spans="1:5">
      <c r="A176" s="74" t="s">
        <v>192</v>
      </c>
      <c r="B176" s="74">
        <v>4</v>
      </c>
      <c r="C176" s="74">
        <v>2</v>
      </c>
      <c r="D176" s="74">
        <v>4</v>
      </c>
      <c r="E176">
        <v>2162.0369491599999</v>
      </c>
    </row>
    <row r="177" spans="1:5">
      <c r="A177" s="74" t="s">
        <v>191</v>
      </c>
      <c r="B177" s="74">
        <v>4</v>
      </c>
      <c r="C177" s="74">
        <v>4</v>
      </c>
      <c r="D177" s="74">
        <v>4</v>
      </c>
      <c r="E177">
        <v>2319.98405099</v>
      </c>
    </row>
    <row r="178" spans="1:5">
      <c r="A178" s="74" t="s">
        <v>191</v>
      </c>
      <c r="B178" s="74">
        <v>4</v>
      </c>
      <c r="C178" s="74">
        <v>4</v>
      </c>
      <c r="D178" s="74">
        <v>4</v>
      </c>
      <c r="E178">
        <v>2165.4693579700001</v>
      </c>
    </row>
    <row r="179" spans="1:5">
      <c r="A179" s="74" t="s">
        <v>191</v>
      </c>
      <c r="B179" s="74">
        <v>4</v>
      </c>
      <c r="C179" s="74">
        <v>4</v>
      </c>
      <c r="D179" s="74">
        <v>4</v>
      </c>
      <c r="E179">
        <v>2171.7986049699998</v>
      </c>
    </row>
    <row r="180" spans="1:5">
      <c r="A180" s="74" t="s">
        <v>191</v>
      </c>
      <c r="B180" s="74">
        <v>4</v>
      </c>
      <c r="C180" s="74">
        <v>4</v>
      </c>
      <c r="D180" s="74">
        <v>4</v>
      </c>
      <c r="E180">
        <v>2183.7792851899999</v>
      </c>
    </row>
    <row r="181" spans="1:5">
      <c r="A181" s="74" t="s">
        <v>191</v>
      </c>
      <c r="B181" s="74">
        <v>4</v>
      </c>
      <c r="C181" s="74">
        <v>4</v>
      </c>
      <c r="D181" s="74">
        <v>4</v>
      </c>
      <c r="E181">
        <v>2185.2494609400001</v>
      </c>
    </row>
    <row r="182" spans="1:5">
      <c r="A182" s="74" t="s">
        <v>191</v>
      </c>
      <c r="B182" s="74">
        <v>4</v>
      </c>
      <c r="C182" s="74">
        <v>8</v>
      </c>
      <c r="D182" s="74">
        <v>4</v>
      </c>
      <c r="E182">
        <v>2137.2723250399999</v>
      </c>
    </row>
    <row r="183" spans="1:5">
      <c r="A183" s="74" t="s">
        <v>191</v>
      </c>
      <c r="B183" s="74">
        <v>4</v>
      </c>
      <c r="C183" s="74">
        <v>8</v>
      </c>
      <c r="D183" s="74">
        <v>4</v>
      </c>
      <c r="E183">
        <v>2220.7439541799999</v>
      </c>
    </row>
    <row r="184" spans="1:5">
      <c r="A184" s="74" t="s">
        <v>191</v>
      </c>
      <c r="B184" s="74">
        <v>4</v>
      </c>
      <c r="C184" s="74">
        <v>8</v>
      </c>
      <c r="D184" s="74">
        <v>4</v>
      </c>
      <c r="E184">
        <v>2110.8885998699998</v>
      </c>
    </row>
    <row r="185" spans="1:5">
      <c r="A185" s="74" t="s">
        <v>191</v>
      </c>
      <c r="B185" s="74">
        <v>4</v>
      </c>
      <c r="C185" s="74">
        <v>8</v>
      </c>
      <c r="D185" s="74">
        <v>4</v>
      </c>
      <c r="E185">
        <v>2212.8257401000001</v>
      </c>
    </row>
    <row r="186" spans="1:5">
      <c r="A186" s="74" t="s">
        <v>191</v>
      </c>
      <c r="B186" s="74">
        <v>4</v>
      </c>
      <c r="C186" s="74">
        <v>8</v>
      </c>
      <c r="D186" s="74">
        <v>4</v>
      </c>
      <c r="E186">
        <v>2209.1583819399998</v>
      </c>
    </row>
    <row r="187" spans="1:5">
      <c r="A187" s="74" t="s">
        <v>191</v>
      </c>
      <c r="B187" s="74">
        <v>4</v>
      </c>
      <c r="C187" s="74">
        <v>8</v>
      </c>
      <c r="D187" s="74">
        <v>4</v>
      </c>
      <c r="E187">
        <v>2225.3706951099998</v>
      </c>
    </row>
    <row r="188" spans="1:5">
      <c r="A188" s="74" t="s">
        <v>191</v>
      </c>
      <c r="B188" s="74">
        <v>4</v>
      </c>
      <c r="C188" s="74">
        <v>16</v>
      </c>
      <c r="D188" s="74">
        <v>4</v>
      </c>
      <c r="E188">
        <v>2225.0072731999999</v>
      </c>
    </row>
    <row r="189" spans="1:5">
      <c r="A189" s="74" t="s">
        <v>191</v>
      </c>
      <c r="B189" s="74">
        <v>4</v>
      </c>
      <c r="C189" s="74">
        <v>16</v>
      </c>
      <c r="D189" s="74">
        <v>4</v>
      </c>
      <c r="E189">
        <v>2296.1518640499999</v>
      </c>
    </row>
    <row r="190" spans="1:5">
      <c r="A190" s="74" t="s">
        <v>191</v>
      </c>
      <c r="B190" s="74">
        <v>4</v>
      </c>
      <c r="C190" s="74">
        <v>16</v>
      </c>
      <c r="D190" s="74">
        <v>4</v>
      </c>
      <c r="E190">
        <v>2285.0504000199999</v>
      </c>
    </row>
    <row r="191" spans="1:5">
      <c r="A191" s="74" t="s">
        <v>191</v>
      </c>
      <c r="B191" s="74">
        <v>4</v>
      </c>
      <c r="C191" s="74">
        <v>16</v>
      </c>
      <c r="D191" s="74">
        <v>4</v>
      </c>
      <c r="E191">
        <v>2199.4940891299998</v>
      </c>
    </row>
    <row r="192" spans="1:5">
      <c r="A192" s="74" t="s">
        <v>191</v>
      </c>
      <c r="B192" s="74">
        <v>4</v>
      </c>
      <c r="C192" s="74">
        <v>16</v>
      </c>
      <c r="D192" s="74">
        <v>4</v>
      </c>
      <c r="E192">
        <v>2291.9013450100001</v>
      </c>
    </row>
    <row r="193" spans="1:5">
      <c r="A193" s="74" t="s">
        <v>191</v>
      </c>
      <c r="B193" s="74">
        <v>4</v>
      </c>
      <c r="C193" s="74">
        <v>16</v>
      </c>
      <c r="D193" s="74">
        <v>4</v>
      </c>
      <c r="E193">
        <v>2299.9718630299999</v>
      </c>
    </row>
    <row r="194" spans="1:5">
      <c r="A194" s="74" t="s">
        <v>191</v>
      </c>
      <c r="B194" s="74">
        <v>4</v>
      </c>
      <c r="C194" s="74">
        <v>32</v>
      </c>
      <c r="D194" s="74">
        <v>4</v>
      </c>
      <c r="E194">
        <v>3112.5267729799998</v>
      </c>
    </row>
    <row r="195" spans="1:5">
      <c r="A195" s="74" t="s">
        <v>191</v>
      </c>
      <c r="B195" s="74">
        <v>4</v>
      </c>
      <c r="C195" s="74">
        <v>32</v>
      </c>
      <c r="D195" s="74">
        <v>4</v>
      </c>
      <c r="E195">
        <v>3114.49228692</v>
      </c>
    </row>
    <row r="196" spans="1:5">
      <c r="A196" s="74" t="s">
        <v>191</v>
      </c>
      <c r="B196" s="74">
        <v>4</v>
      </c>
      <c r="C196" s="74">
        <v>32</v>
      </c>
      <c r="D196" s="74">
        <v>4</v>
      </c>
      <c r="E196">
        <v>2319.8565950399998</v>
      </c>
    </row>
    <row r="197" spans="1:5">
      <c r="A197" s="74" t="s">
        <v>191</v>
      </c>
      <c r="B197" s="74">
        <v>4</v>
      </c>
      <c r="C197" s="74">
        <v>32</v>
      </c>
      <c r="D197" s="74">
        <v>4</v>
      </c>
      <c r="E197">
        <v>2326.5095250600002</v>
      </c>
    </row>
    <row r="198" spans="1:5">
      <c r="A198" s="74" t="s">
        <v>191</v>
      </c>
      <c r="B198" s="74">
        <v>4</v>
      </c>
      <c r="C198" s="74">
        <v>32</v>
      </c>
      <c r="D198" s="74">
        <v>4</v>
      </c>
      <c r="E198">
        <v>3192.1907022</v>
      </c>
    </row>
    <row r="199" spans="1:5">
      <c r="A199" s="74" t="s">
        <v>191</v>
      </c>
      <c r="B199" s="74">
        <v>4</v>
      </c>
      <c r="C199" s="74">
        <v>32</v>
      </c>
      <c r="D199" s="74">
        <v>4</v>
      </c>
      <c r="E199">
        <v>2289.49348998</v>
      </c>
    </row>
  </sheetData>
  <sheetCalcPr fullCalcOnLoad="1"/>
  <phoneticPr fontId="17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92"/>
  <sheetViews>
    <sheetView topLeftCell="B1" workbookViewId="0">
      <selection activeCell="J34" sqref="J34"/>
    </sheetView>
  </sheetViews>
  <sheetFormatPr baseColWidth="10" defaultRowHeight="13"/>
  <cols>
    <col min="1" max="1" width="18.7109375" customWidth="1"/>
    <col min="2" max="2" width="16.7109375" customWidth="1"/>
    <col min="3" max="3" width="21.85546875" bestFit="1" customWidth="1"/>
    <col min="4" max="4" width="21.85546875" customWidth="1"/>
    <col min="5" max="5" width="18.5703125" bestFit="1" customWidth="1"/>
    <col min="6" max="8" width="18.140625" customWidth="1"/>
    <col min="11" max="11" width="12.7109375" customWidth="1"/>
    <col min="13" max="13" width="14.85546875" bestFit="1" customWidth="1"/>
  </cols>
  <sheetData>
    <row r="1" spans="1:15">
      <c r="A1" s="70" t="s">
        <v>23</v>
      </c>
      <c r="B1" s="70" t="s">
        <v>185</v>
      </c>
      <c r="C1" s="71" t="s">
        <v>184</v>
      </c>
      <c r="D1" s="71" t="s">
        <v>220</v>
      </c>
      <c r="E1" s="71" t="s">
        <v>221</v>
      </c>
      <c r="F1" s="71" t="s">
        <v>148</v>
      </c>
      <c r="G1" s="71" t="s">
        <v>223</v>
      </c>
      <c r="H1" s="71" t="s">
        <v>222</v>
      </c>
      <c r="I1" s="71" t="s">
        <v>183</v>
      </c>
    </row>
    <row r="2" spans="1:15">
      <c r="A2" t="s">
        <v>25</v>
      </c>
      <c r="B2">
        <v>4355246080</v>
      </c>
      <c r="C2">
        <v>1703546</v>
      </c>
      <c r="D2">
        <f>C2/1000</f>
        <v>1703.546</v>
      </c>
      <c r="E2">
        <f>B2/(1024*1024)/D2</f>
        <v>2.438141575352236</v>
      </c>
      <c r="F2">
        <v>668820</v>
      </c>
      <c r="G2">
        <f t="shared" ref="G2:G45" si="0">F2/1000</f>
        <v>668.82</v>
      </c>
      <c r="H2">
        <f t="shared" ref="H2:H45" si="1">B2/(1024*1024)/G2</f>
        <v>6.2101706410170143</v>
      </c>
    </row>
    <row r="3" spans="1:15">
      <c r="A3" t="s">
        <v>25</v>
      </c>
      <c r="B3">
        <v>4355246080</v>
      </c>
      <c r="C3">
        <v>1685499</v>
      </c>
      <c r="D3">
        <f t="shared" ref="D3:D45" si="2">C3/1000</f>
        <v>1685.499</v>
      </c>
      <c r="E3">
        <f t="shared" ref="E3:E45" si="3">B3/(1024*1024)/D3</f>
        <v>2.464247281146414</v>
      </c>
      <c r="F3">
        <v>655307</v>
      </c>
      <c r="G3">
        <f t="shared" si="0"/>
        <v>655.30700000000002</v>
      </c>
      <c r="H3">
        <f t="shared" si="1"/>
        <v>6.338229758151523</v>
      </c>
    </row>
    <row r="4" spans="1:15">
      <c r="A4" t="s">
        <v>25</v>
      </c>
      <c r="B4">
        <v>4355246080</v>
      </c>
      <c r="C4">
        <v>1688129</v>
      </c>
      <c r="D4">
        <f t="shared" si="2"/>
        <v>1688.1289999999999</v>
      </c>
      <c r="E4">
        <f t="shared" si="3"/>
        <v>2.4604081371299231</v>
      </c>
      <c r="F4">
        <v>636038</v>
      </c>
      <c r="G4">
        <f t="shared" si="0"/>
        <v>636.03800000000001</v>
      </c>
      <c r="H4">
        <f t="shared" si="1"/>
        <v>6.5302487086070329</v>
      </c>
      <c r="L4" t="s">
        <v>225</v>
      </c>
      <c r="M4" t="s">
        <v>226</v>
      </c>
      <c r="N4" t="s">
        <v>186</v>
      </c>
      <c r="O4" t="s">
        <v>227</v>
      </c>
    </row>
    <row r="5" spans="1:15">
      <c r="A5" t="s">
        <v>25</v>
      </c>
      <c r="B5">
        <v>4355246080</v>
      </c>
      <c r="C5">
        <v>1695271</v>
      </c>
      <c r="D5">
        <f t="shared" si="2"/>
        <v>1695.271</v>
      </c>
      <c r="E5">
        <f t="shared" si="3"/>
        <v>2.4500426941326787</v>
      </c>
      <c r="F5">
        <v>606384</v>
      </c>
      <c r="G5">
        <f t="shared" si="0"/>
        <v>606.38400000000001</v>
      </c>
      <c r="H5">
        <f t="shared" si="1"/>
        <v>6.8495974961822865</v>
      </c>
      <c r="K5" t="s">
        <v>228</v>
      </c>
      <c r="L5">
        <f>AVERAGE(E25:E26)</f>
        <v>0.53995934379886701</v>
      </c>
      <c r="M5">
        <f>STDEV(E25:E26)</f>
        <v>5.8470845595116861E-4</v>
      </c>
      <c r="N5">
        <f>AVERAGE(H25)</f>
        <v>2.0374459257692261</v>
      </c>
      <c r="O5">
        <v>0</v>
      </c>
    </row>
    <row r="6" spans="1:15">
      <c r="A6" t="s">
        <v>25</v>
      </c>
      <c r="B6">
        <v>4355246080</v>
      </c>
      <c r="C6">
        <v>1703947</v>
      </c>
      <c r="D6">
        <f t="shared" si="2"/>
        <v>1703.9469999999999</v>
      </c>
      <c r="E6">
        <f t="shared" si="3"/>
        <v>2.4375677929683262</v>
      </c>
      <c r="F6">
        <v>638583</v>
      </c>
      <c r="G6">
        <f t="shared" si="0"/>
        <v>638.58299999999997</v>
      </c>
      <c r="H6">
        <f t="shared" si="1"/>
        <v>6.5042231442506306</v>
      </c>
      <c r="K6" t="s">
        <v>229</v>
      </c>
      <c r="L6">
        <f>AVERAGE(E36)</f>
        <v>0.18721848747180331</v>
      </c>
      <c r="M6">
        <v>0</v>
      </c>
      <c r="N6">
        <f>AVERAGE(H36)</f>
        <v>0.18689037767301703</v>
      </c>
      <c r="O6">
        <v>0</v>
      </c>
    </row>
    <row r="7" spans="1:15">
      <c r="A7" t="s">
        <v>25</v>
      </c>
      <c r="B7">
        <v>4355246080</v>
      </c>
      <c r="C7">
        <v>1666747</v>
      </c>
      <c r="D7">
        <f t="shared" si="2"/>
        <v>1666.7470000000001</v>
      </c>
      <c r="E7">
        <f t="shared" si="3"/>
        <v>2.4919716838398389</v>
      </c>
      <c r="F7">
        <v>643709</v>
      </c>
      <c r="G7">
        <f t="shared" si="0"/>
        <v>643.70899999999995</v>
      </c>
      <c r="H7">
        <f t="shared" si="1"/>
        <v>6.4524285478764476</v>
      </c>
      <c r="K7" t="s">
        <v>25</v>
      </c>
      <c r="L7">
        <f>AVERAGE(E2:E24)</f>
        <v>5.6373976750563823</v>
      </c>
      <c r="M7">
        <f>STDEV(E2:E24)</f>
        <v>4.7904172347188725</v>
      </c>
      <c r="N7">
        <f>AVERAGE(H2:H12)</f>
        <v>5.7917082210983217</v>
      </c>
      <c r="O7">
        <f>STDEV(H2:H12)</f>
        <v>1.4395778216821631</v>
      </c>
    </row>
    <row r="8" spans="1:15">
      <c r="A8" t="s">
        <v>25</v>
      </c>
      <c r="B8">
        <v>4355246080</v>
      </c>
      <c r="C8">
        <v>1710871</v>
      </c>
      <c r="D8">
        <f t="shared" si="2"/>
        <v>1710.8710000000001</v>
      </c>
      <c r="E8">
        <f t="shared" si="3"/>
        <v>2.4277028064214075</v>
      </c>
      <c r="F8">
        <v>654158</v>
      </c>
      <c r="G8">
        <f t="shared" si="0"/>
        <v>654.15800000000002</v>
      </c>
      <c r="H8">
        <f t="shared" si="1"/>
        <v>6.3493625823195616</v>
      </c>
      <c r="K8" t="s">
        <v>63</v>
      </c>
      <c r="L8">
        <f>AVERAGE(E46:E51)</f>
        <v>12.874956950059754</v>
      </c>
      <c r="M8">
        <f>STDEV(E46:E51)</f>
        <v>0.82385857024095521</v>
      </c>
      <c r="N8">
        <f>AVERAGE(H46:H50)</f>
        <v>12.035037363947911</v>
      </c>
      <c r="O8">
        <f>STDEV(H46:H50)</f>
        <v>0.43713392686590519</v>
      </c>
    </row>
    <row r="9" spans="1:15">
      <c r="A9" t="s">
        <v>25</v>
      </c>
      <c r="B9">
        <v>4355246080</v>
      </c>
      <c r="C9">
        <v>1684736</v>
      </c>
      <c r="D9">
        <f t="shared" si="2"/>
        <v>1684.7360000000001</v>
      </c>
      <c r="E9">
        <f t="shared" si="3"/>
        <v>2.46536331397026</v>
      </c>
      <c r="F9">
        <v>673985</v>
      </c>
      <c r="G9">
        <f t="shared" si="0"/>
        <v>673.98500000000001</v>
      </c>
      <c r="H9">
        <f t="shared" si="1"/>
        <v>6.1625797727323306</v>
      </c>
      <c r="L9">
        <f>AVERAGE(E67:E73)</f>
        <v>13.770031078086097</v>
      </c>
      <c r="M9">
        <f>STDEV(E67:E73)</f>
        <v>1.4011170313972556</v>
      </c>
      <c r="N9">
        <f>AVERAGE(H67:H78)</f>
        <v>11.927974397960371</v>
      </c>
      <c r="O9">
        <f>STDEV(H67:H78)</f>
        <v>0.6064747988724396</v>
      </c>
    </row>
    <row r="10" spans="1:15">
      <c r="A10" t="s">
        <v>25</v>
      </c>
      <c r="B10">
        <v>4355246080</v>
      </c>
      <c r="C10">
        <v>1694185</v>
      </c>
      <c r="D10">
        <f t="shared" si="2"/>
        <v>1694.1849999999999</v>
      </c>
      <c r="E10">
        <f t="shared" si="3"/>
        <v>2.451613211145772</v>
      </c>
      <c r="F10">
        <v>669021</v>
      </c>
      <c r="G10">
        <f t="shared" si="0"/>
        <v>669.02099999999996</v>
      </c>
      <c r="H10">
        <f t="shared" si="1"/>
        <v>6.2083048635618319</v>
      </c>
    </row>
    <row r="11" spans="1:15">
      <c r="A11" t="s">
        <v>25</v>
      </c>
      <c r="B11">
        <v>4355246080</v>
      </c>
      <c r="C11">
        <v>1677345</v>
      </c>
      <c r="D11">
        <f t="shared" si="2"/>
        <v>1677.345</v>
      </c>
      <c r="E11">
        <f t="shared" si="3"/>
        <v>2.4762266129657284</v>
      </c>
      <c r="F11">
        <v>2025579</v>
      </c>
      <c r="G11">
        <f t="shared" si="0"/>
        <v>2025.579</v>
      </c>
      <c r="H11">
        <f t="shared" si="1"/>
        <v>2.0505180632920266</v>
      </c>
    </row>
    <row r="12" spans="1:15">
      <c r="A12" t="s">
        <v>25</v>
      </c>
      <c r="B12">
        <v>4355246080</v>
      </c>
      <c r="C12">
        <v>1712438</v>
      </c>
      <c r="D12">
        <f t="shared" si="2"/>
        <v>1712.4380000000001</v>
      </c>
      <c r="E12">
        <f t="shared" si="3"/>
        <v>2.4254812893225912</v>
      </c>
      <c r="F12">
        <v>1024761</v>
      </c>
      <c r="G12">
        <f t="shared" si="0"/>
        <v>1024.761</v>
      </c>
      <c r="H12">
        <f t="shared" si="1"/>
        <v>4.0531268540908565</v>
      </c>
    </row>
    <row r="13" spans="1:15">
      <c r="A13" t="s">
        <v>25</v>
      </c>
      <c r="B13">
        <v>4355246080</v>
      </c>
      <c r="C13">
        <v>1667097</v>
      </c>
      <c r="D13">
        <f t="shared" si="2"/>
        <v>1667.097</v>
      </c>
      <c r="E13">
        <f t="shared" si="3"/>
        <v>2.4914485048710424</v>
      </c>
      <c r="G13">
        <f t="shared" si="0"/>
        <v>0</v>
      </c>
      <c r="H13" t="e">
        <f t="shared" si="1"/>
        <v>#DIV/0!</v>
      </c>
      <c r="L13" t="s">
        <v>64</v>
      </c>
      <c r="M13" t="s">
        <v>65</v>
      </c>
    </row>
    <row r="14" spans="1:15">
      <c r="A14" t="s">
        <v>25</v>
      </c>
      <c r="B14">
        <v>4355246080</v>
      </c>
      <c r="C14">
        <v>1669436</v>
      </c>
      <c r="D14">
        <f t="shared" si="2"/>
        <v>1669.4359999999999</v>
      </c>
      <c r="E14">
        <f t="shared" si="3"/>
        <v>2.4879578061842444</v>
      </c>
      <c r="G14">
        <f t="shared" si="0"/>
        <v>0</v>
      </c>
      <c r="H14" t="e">
        <f t="shared" si="1"/>
        <v>#DIV/0!</v>
      </c>
      <c r="K14" t="s">
        <v>228</v>
      </c>
      <c r="L14">
        <f>AVERAGE($E$25:$E$33,$H$25)</f>
        <v>0.66270802548830832</v>
      </c>
      <c r="M14">
        <f>STDEV($E$25:$E$33,$H$25)</f>
        <v>0.48330095616278679</v>
      </c>
    </row>
    <row r="15" spans="1:15">
      <c r="A15" t="s">
        <v>25</v>
      </c>
      <c r="B15">
        <v>4355246080</v>
      </c>
      <c r="C15">
        <v>1692244</v>
      </c>
      <c r="D15">
        <f t="shared" si="2"/>
        <v>1692.2439999999999</v>
      </c>
      <c r="E15">
        <f t="shared" ref="E15:E16" si="4">B15/(1024*1024)/D15</f>
        <v>2.4544252058952494</v>
      </c>
      <c r="K15" t="s">
        <v>229</v>
      </c>
      <c r="L15">
        <f>AVERAGE($E$36:$E$39,$H$36)</f>
        <v>0.43788055525012098</v>
      </c>
      <c r="M15">
        <f>STDEV($E$36:$E$39,$H$36)</f>
        <v>0.56227613928511544</v>
      </c>
    </row>
    <row r="16" spans="1:15">
      <c r="A16" t="s">
        <v>25</v>
      </c>
      <c r="B16">
        <v>4355246080</v>
      </c>
      <c r="C16">
        <v>1016449</v>
      </c>
      <c r="D16">
        <f t="shared" si="2"/>
        <v>1016.449</v>
      </c>
      <c r="E16">
        <f t="shared" si="4"/>
        <v>4.0862712522959832</v>
      </c>
      <c r="K16" t="s">
        <v>114</v>
      </c>
      <c r="L16">
        <f>AVERAGE($E$2:$E$24,$H$2:$H$12)</f>
        <v>5.6873216752464222</v>
      </c>
      <c r="M16">
        <f>STDEV($E$2:$E$24,$H$2:$H$12)</f>
        <v>3.9915029851673469</v>
      </c>
    </row>
    <row r="17" spans="1:13">
      <c r="A17" t="s">
        <v>25</v>
      </c>
      <c r="B17">
        <v>4355246080</v>
      </c>
      <c r="C17">
        <v>1709461</v>
      </c>
      <c r="D17">
        <f t="shared" si="2"/>
        <v>1709.461</v>
      </c>
      <c r="E17">
        <f t="shared" ref="E17" si="5">B17/(1024*1024)/D17</f>
        <v>2.4297052276273048</v>
      </c>
      <c r="K17" t="s">
        <v>208</v>
      </c>
      <c r="L17">
        <f>AVERAGE($E$46:$E$66,$H$46:$H$66)</f>
        <v>12.238433485708399</v>
      </c>
      <c r="M17">
        <f>STDEV($E$46:$E$66,$H$46:$H$66)</f>
        <v>0.65871082610483966</v>
      </c>
    </row>
    <row r="18" spans="1:13">
      <c r="A18" t="s">
        <v>114</v>
      </c>
      <c r="B18">
        <v>4355246080</v>
      </c>
      <c r="C18">
        <v>286717</v>
      </c>
      <c r="D18">
        <f t="shared" ref="D18" si="6">C18/1000</f>
        <v>286.71699999999998</v>
      </c>
      <c r="E18">
        <f t="shared" ref="E18" si="7">B18/(1024*1024)/D18</f>
        <v>14.48636226008573</v>
      </c>
      <c r="K18" t="s">
        <v>230</v>
      </c>
      <c r="L18">
        <f>AVERAGE($E$67:$E$92,$H$67:$H$92)</f>
        <v>12.537790232152085</v>
      </c>
      <c r="M18">
        <f>STDEV($E$67:$E$92,$H$67:$H$92)</f>
        <v>0.83502398880295914</v>
      </c>
    </row>
    <row r="19" spans="1:13">
      <c r="A19" t="s">
        <v>114</v>
      </c>
      <c r="B19">
        <v>4355246081</v>
      </c>
      <c r="C19">
        <v>338319</v>
      </c>
      <c r="D19">
        <f t="shared" ref="D19:D24" si="8">C19/1000</f>
        <v>338.31900000000002</v>
      </c>
      <c r="E19">
        <f t="shared" ref="E19:E24" si="9">B19/(1024*1024)/D19</f>
        <v>12.27683437548194</v>
      </c>
    </row>
    <row r="20" spans="1:13">
      <c r="A20" t="s">
        <v>114</v>
      </c>
      <c r="B20">
        <v>4355246082</v>
      </c>
      <c r="C20">
        <v>343427</v>
      </c>
      <c r="D20">
        <f t="shared" si="8"/>
        <v>343.42700000000002</v>
      </c>
      <c r="E20">
        <f t="shared" si="9"/>
        <v>12.094233505322379</v>
      </c>
    </row>
    <row r="21" spans="1:13">
      <c r="A21" t="s">
        <v>114</v>
      </c>
      <c r="B21">
        <v>4355246083</v>
      </c>
      <c r="C21">
        <v>328322</v>
      </c>
      <c r="D21">
        <f t="shared" si="8"/>
        <v>328.322</v>
      </c>
      <c r="E21">
        <f t="shared" si="9"/>
        <v>12.650648847734915</v>
      </c>
    </row>
    <row r="22" spans="1:13">
      <c r="A22" t="s">
        <v>114</v>
      </c>
      <c r="B22">
        <v>4355246084</v>
      </c>
      <c r="C22">
        <v>331102</v>
      </c>
      <c r="D22">
        <f t="shared" si="8"/>
        <v>331.10199999999998</v>
      </c>
      <c r="E22">
        <f t="shared" si="9"/>
        <v>12.544431419742851</v>
      </c>
    </row>
    <row r="23" spans="1:13">
      <c r="A23" t="s">
        <v>114</v>
      </c>
      <c r="B23">
        <v>4355246085</v>
      </c>
      <c r="C23">
        <v>333385</v>
      </c>
      <c r="D23">
        <f t="shared" si="8"/>
        <v>333.38499999999999</v>
      </c>
      <c r="E23">
        <f t="shared" si="9"/>
        <v>12.458527926851453</v>
      </c>
    </row>
    <row r="24" spans="1:13">
      <c r="A24" t="s">
        <v>114</v>
      </c>
      <c r="B24">
        <v>4355246086</v>
      </c>
      <c r="C24">
        <v>340156</v>
      </c>
      <c r="D24">
        <f t="shared" si="8"/>
        <v>340.15600000000001</v>
      </c>
      <c r="E24">
        <f t="shared" si="9"/>
        <v>12.210533795808528</v>
      </c>
    </row>
    <row r="25" spans="1:13">
      <c r="A25" t="s">
        <v>150</v>
      </c>
      <c r="B25">
        <v>4355246080</v>
      </c>
      <c r="C25">
        <v>7686335</v>
      </c>
      <c r="D25">
        <f t="shared" si="2"/>
        <v>7686.335</v>
      </c>
      <c r="E25">
        <f t="shared" si="3"/>
        <v>0.5403727951130155</v>
      </c>
      <c r="F25">
        <v>2038575</v>
      </c>
      <c r="G25">
        <f t="shared" si="0"/>
        <v>2038.575</v>
      </c>
      <c r="H25">
        <f t="shared" si="1"/>
        <v>2.0374459257692261</v>
      </c>
    </row>
    <row r="26" spans="1:13">
      <c r="A26" t="s">
        <v>150</v>
      </c>
      <c r="B26">
        <v>4355246080</v>
      </c>
      <c r="C26">
        <v>7698115</v>
      </c>
      <c r="D26">
        <f t="shared" si="2"/>
        <v>7698.1149999999998</v>
      </c>
      <c r="E26">
        <f t="shared" si="3"/>
        <v>0.53954589248471863</v>
      </c>
      <c r="G26">
        <f t="shared" si="0"/>
        <v>0</v>
      </c>
      <c r="H26" t="e">
        <f t="shared" si="1"/>
        <v>#DIV/0!</v>
      </c>
    </row>
    <row r="27" spans="1:13">
      <c r="A27" t="s">
        <v>150</v>
      </c>
      <c r="B27">
        <v>4355246080</v>
      </c>
      <c r="C27">
        <v>8306031</v>
      </c>
      <c r="D27">
        <f t="shared" si="2"/>
        <v>8306.0310000000009</v>
      </c>
      <c r="E27">
        <f t="shared" si="3"/>
        <v>0.50005668509123069</v>
      </c>
      <c r="G27">
        <f t="shared" si="0"/>
        <v>0</v>
      </c>
      <c r="H27" t="e">
        <f t="shared" si="1"/>
        <v>#DIV/0!</v>
      </c>
    </row>
    <row r="28" spans="1:13">
      <c r="A28" t="s">
        <v>150</v>
      </c>
      <c r="B28">
        <v>4355246080</v>
      </c>
      <c r="C28">
        <v>8303976</v>
      </c>
      <c r="D28">
        <f t="shared" si="2"/>
        <v>8303.9760000000006</v>
      </c>
      <c r="E28">
        <f t="shared" si="3"/>
        <v>0.50018043502594411</v>
      </c>
      <c r="G28">
        <f t="shared" si="0"/>
        <v>0</v>
      </c>
      <c r="H28" t="e">
        <f t="shared" si="1"/>
        <v>#DIV/0!</v>
      </c>
    </row>
    <row r="29" spans="1:13">
      <c r="A29" t="s">
        <v>150</v>
      </c>
      <c r="B29">
        <v>4355246080</v>
      </c>
      <c r="C29">
        <v>8289427</v>
      </c>
      <c r="D29">
        <f t="shared" si="2"/>
        <v>8289.4269999999997</v>
      </c>
      <c r="E29">
        <f t="shared" si="3"/>
        <v>0.50105831538476664</v>
      </c>
      <c r="G29">
        <f t="shared" si="0"/>
        <v>0</v>
      </c>
      <c r="H29" t="e">
        <f t="shared" si="1"/>
        <v>#DIV/0!</v>
      </c>
    </row>
    <row r="30" spans="1:13">
      <c r="A30" t="s">
        <v>150</v>
      </c>
      <c r="B30">
        <v>4355246080</v>
      </c>
      <c r="C30">
        <v>8274647</v>
      </c>
      <c r="D30">
        <f t="shared" si="2"/>
        <v>8274.6470000000008</v>
      </c>
      <c r="E30">
        <f t="shared" si="3"/>
        <v>0.50195329518286391</v>
      </c>
      <c r="G30">
        <f t="shared" si="0"/>
        <v>0</v>
      </c>
      <c r="H30" t="e">
        <f t="shared" si="1"/>
        <v>#DIV/0!</v>
      </c>
    </row>
    <row r="31" spans="1:13">
      <c r="A31" t="s">
        <v>150</v>
      </c>
      <c r="B31">
        <v>4355246080</v>
      </c>
      <c r="C31">
        <v>8258730</v>
      </c>
      <c r="D31">
        <f t="shared" si="2"/>
        <v>8258.73</v>
      </c>
      <c r="E31">
        <f t="shared" si="3"/>
        <v>0.50292070670974842</v>
      </c>
      <c r="G31">
        <f t="shared" si="0"/>
        <v>0</v>
      </c>
      <c r="H31" t="e">
        <f t="shared" si="1"/>
        <v>#DIV/0!</v>
      </c>
    </row>
    <row r="32" spans="1:13">
      <c r="A32" t="s">
        <v>150</v>
      </c>
      <c r="B32">
        <v>4355246080</v>
      </c>
      <c r="C32">
        <v>8255123</v>
      </c>
      <c r="D32">
        <f t="shared" si="2"/>
        <v>8255.1229999999996</v>
      </c>
      <c r="E32">
        <f t="shared" si="3"/>
        <v>0.50314045328276757</v>
      </c>
      <c r="G32">
        <f t="shared" si="0"/>
        <v>0</v>
      </c>
      <c r="H32" t="e">
        <f t="shared" si="1"/>
        <v>#DIV/0!</v>
      </c>
    </row>
    <row r="33" spans="1:8">
      <c r="A33" t="s">
        <v>150</v>
      </c>
      <c r="B33">
        <v>4355246080</v>
      </c>
      <c r="C33">
        <v>8300237</v>
      </c>
      <c r="D33">
        <f t="shared" si="2"/>
        <v>8300.2369999999992</v>
      </c>
      <c r="E33">
        <f t="shared" si="3"/>
        <v>0.50040575083880146</v>
      </c>
      <c r="G33">
        <f t="shared" si="0"/>
        <v>0</v>
      </c>
      <c r="H33" t="e">
        <f t="shared" si="1"/>
        <v>#DIV/0!</v>
      </c>
    </row>
    <row r="34" spans="1:8">
      <c r="A34" t="s">
        <v>150</v>
      </c>
      <c r="B34">
        <v>4355246080</v>
      </c>
      <c r="D34">
        <f t="shared" si="2"/>
        <v>0</v>
      </c>
      <c r="E34" t="e">
        <f t="shared" si="3"/>
        <v>#DIV/0!</v>
      </c>
      <c r="G34">
        <f t="shared" si="0"/>
        <v>0</v>
      </c>
      <c r="H34" t="e">
        <f t="shared" si="1"/>
        <v>#DIV/0!</v>
      </c>
    </row>
    <row r="35" spans="1:8">
      <c r="A35" t="s">
        <v>150</v>
      </c>
      <c r="B35">
        <v>4355246080</v>
      </c>
      <c r="D35">
        <f t="shared" si="2"/>
        <v>0</v>
      </c>
      <c r="E35" t="e">
        <f t="shared" si="3"/>
        <v>#DIV/0!</v>
      </c>
      <c r="G35">
        <f t="shared" si="0"/>
        <v>0</v>
      </c>
      <c r="H35" t="e">
        <f t="shared" si="1"/>
        <v>#DIV/0!</v>
      </c>
    </row>
    <row r="36" spans="1:8">
      <c r="A36" t="s">
        <v>24</v>
      </c>
      <c r="B36">
        <v>4355246080</v>
      </c>
      <c r="C36">
        <v>22185236</v>
      </c>
      <c r="D36">
        <f t="shared" si="2"/>
        <v>22185.236000000001</v>
      </c>
      <c r="E36">
        <f t="shared" si="3"/>
        <v>0.18721848747180331</v>
      </c>
      <c r="F36">
        <v>22224185</v>
      </c>
      <c r="G36">
        <f t="shared" si="0"/>
        <v>22224.185000000001</v>
      </c>
      <c r="H36">
        <f t="shared" si="1"/>
        <v>0.18689037767301703</v>
      </c>
    </row>
    <row r="37" spans="1:8">
      <c r="A37" t="s">
        <v>24</v>
      </c>
      <c r="B37">
        <v>4355246080</v>
      </c>
      <c r="C37">
        <v>22172687</v>
      </c>
      <c r="D37">
        <f t="shared" si="2"/>
        <v>22172.687000000002</v>
      </c>
      <c r="E37">
        <f t="shared" si="3"/>
        <v>0.18732444688029914</v>
      </c>
      <c r="G37">
        <f t="shared" si="0"/>
        <v>0</v>
      </c>
      <c r="H37" t="e">
        <f t="shared" si="1"/>
        <v>#DIV/0!</v>
      </c>
    </row>
    <row r="38" spans="1:8">
      <c r="A38" t="s">
        <v>24</v>
      </c>
      <c r="B38">
        <v>4355246080</v>
      </c>
      <c r="C38">
        <v>2876957</v>
      </c>
      <c r="D38">
        <f t="shared" si="2"/>
        <v>2876.9569999999999</v>
      </c>
      <c r="E38">
        <f t="shared" si="3"/>
        <v>1.4437081708642152</v>
      </c>
      <c r="G38">
        <f t="shared" si="0"/>
        <v>0</v>
      </c>
      <c r="H38" t="e">
        <f t="shared" si="1"/>
        <v>#DIV/0!</v>
      </c>
    </row>
    <row r="39" spans="1:8">
      <c r="A39" t="s">
        <v>24</v>
      </c>
      <c r="B39">
        <v>4355246080</v>
      </c>
      <c r="C39">
        <v>22541285</v>
      </c>
      <c r="D39">
        <f t="shared" si="2"/>
        <v>22541.285</v>
      </c>
      <c r="E39">
        <f t="shared" si="3"/>
        <v>0.18426129336127023</v>
      </c>
      <c r="G39">
        <f t="shared" si="0"/>
        <v>0</v>
      </c>
      <c r="H39" t="e">
        <f t="shared" si="1"/>
        <v>#DIV/0!</v>
      </c>
    </row>
    <row r="40" spans="1:8">
      <c r="A40" t="s">
        <v>24</v>
      </c>
      <c r="B40">
        <v>4355246080</v>
      </c>
      <c r="D40">
        <f t="shared" si="2"/>
        <v>0</v>
      </c>
      <c r="E40" t="e">
        <f t="shared" si="3"/>
        <v>#DIV/0!</v>
      </c>
      <c r="G40">
        <f t="shared" si="0"/>
        <v>0</v>
      </c>
      <c r="H40" t="e">
        <f t="shared" si="1"/>
        <v>#DIV/0!</v>
      </c>
    </row>
    <row r="41" spans="1:8">
      <c r="A41" t="s">
        <v>24</v>
      </c>
      <c r="B41">
        <v>4355246080</v>
      </c>
      <c r="D41">
        <f t="shared" si="2"/>
        <v>0</v>
      </c>
      <c r="E41" t="e">
        <f t="shared" si="3"/>
        <v>#DIV/0!</v>
      </c>
      <c r="G41">
        <f t="shared" si="0"/>
        <v>0</v>
      </c>
      <c r="H41" t="e">
        <f t="shared" si="1"/>
        <v>#DIV/0!</v>
      </c>
    </row>
    <row r="42" spans="1:8">
      <c r="A42" t="s">
        <v>24</v>
      </c>
      <c r="B42">
        <v>4355246080</v>
      </c>
      <c r="D42">
        <f t="shared" si="2"/>
        <v>0</v>
      </c>
      <c r="E42" t="e">
        <f t="shared" si="3"/>
        <v>#DIV/0!</v>
      </c>
      <c r="G42">
        <f t="shared" si="0"/>
        <v>0</v>
      </c>
      <c r="H42" t="e">
        <f t="shared" si="1"/>
        <v>#DIV/0!</v>
      </c>
    </row>
    <row r="43" spans="1:8">
      <c r="A43" t="s">
        <v>24</v>
      </c>
      <c r="B43">
        <v>4355246080</v>
      </c>
      <c r="D43">
        <f t="shared" si="2"/>
        <v>0</v>
      </c>
      <c r="E43" t="e">
        <f t="shared" si="3"/>
        <v>#DIV/0!</v>
      </c>
      <c r="G43">
        <f t="shared" si="0"/>
        <v>0</v>
      </c>
      <c r="H43" t="e">
        <f t="shared" si="1"/>
        <v>#DIV/0!</v>
      </c>
    </row>
    <row r="44" spans="1:8">
      <c r="A44" t="s">
        <v>24</v>
      </c>
      <c r="B44">
        <v>4355246080</v>
      </c>
      <c r="D44">
        <f t="shared" si="2"/>
        <v>0</v>
      </c>
      <c r="E44" t="e">
        <f t="shared" si="3"/>
        <v>#DIV/0!</v>
      </c>
      <c r="G44">
        <f t="shared" si="0"/>
        <v>0</v>
      </c>
      <c r="H44" t="e">
        <f t="shared" si="1"/>
        <v>#DIV/0!</v>
      </c>
    </row>
    <row r="45" spans="1:8">
      <c r="A45" t="s">
        <v>24</v>
      </c>
      <c r="B45">
        <v>4355246080</v>
      </c>
      <c r="D45">
        <f t="shared" si="2"/>
        <v>0</v>
      </c>
      <c r="E45" t="e">
        <f t="shared" si="3"/>
        <v>#DIV/0!</v>
      </c>
      <c r="G45">
        <f t="shared" si="0"/>
        <v>0</v>
      </c>
      <c r="H45" t="e">
        <f t="shared" si="1"/>
        <v>#DIV/0!</v>
      </c>
    </row>
    <row r="46" spans="1:8">
      <c r="A46" t="s">
        <v>62</v>
      </c>
      <c r="B46">
        <v>4355246080</v>
      </c>
      <c r="C46">
        <v>286856</v>
      </c>
      <c r="D46">
        <f t="shared" ref="D46:D54" si="10">C46/1000</f>
        <v>286.85599999999999</v>
      </c>
      <c r="E46">
        <f t="shared" ref="E46:E54" si="11">B46/(1024*1024)/D46</f>
        <v>14.479342695028167</v>
      </c>
      <c r="F46">
        <v>330871</v>
      </c>
      <c r="G46">
        <f t="shared" ref="G46:G54" si="12">F46/1000</f>
        <v>330.87099999999998</v>
      </c>
      <c r="H46">
        <f t="shared" ref="H46:H54" si="13">B46/(1024*1024)/G46</f>
        <v>12.553189394431667</v>
      </c>
    </row>
    <row r="47" spans="1:8">
      <c r="A47" t="s">
        <v>62</v>
      </c>
      <c r="B47">
        <v>4355246080</v>
      </c>
      <c r="C47">
        <v>318638</v>
      </c>
      <c r="D47">
        <f t="shared" si="10"/>
        <v>318.63799999999998</v>
      </c>
      <c r="E47">
        <f t="shared" si="11"/>
        <v>13.035125528420968</v>
      </c>
      <c r="F47">
        <v>333129</v>
      </c>
      <c r="G47">
        <f t="shared" si="12"/>
        <v>333.12900000000002</v>
      </c>
      <c r="H47">
        <f t="shared" si="13"/>
        <v>12.468101930858616</v>
      </c>
    </row>
    <row r="48" spans="1:8">
      <c r="A48" t="s">
        <v>62</v>
      </c>
      <c r="B48">
        <v>4355246080</v>
      </c>
      <c r="C48">
        <v>332872</v>
      </c>
      <c r="D48">
        <f t="shared" si="10"/>
        <v>332.87200000000001</v>
      </c>
      <c r="E48">
        <f t="shared" si="11"/>
        <v>12.477728160148645</v>
      </c>
      <c r="F48">
        <v>352454</v>
      </c>
      <c r="G48">
        <f t="shared" si="12"/>
        <v>352.45400000000001</v>
      </c>
      <c r="H48">
        <f t="shared" si="13"/>
        <v>11.784477770503385</v>
      </c>
    </row>
    <row r="49" spans="1:8">
      <c r="A49" t="s">
        <v>62</v>
      </c>
      <c r="B49">
        <v>4355246080</v>
      </c>
      <c r="C49">
        <v>336935</v>
      </c>
      <c r="D49">
        <f t="shared" si="10"/>
        <v>336.935</v>
      </c>
      <c r="E49">
        <f t="shared" si="11"/>
        <v>12.327262908647068</v>
      </c>
      <c r="F49">
        <v>355274</v>
      </c>
      <c r="G49">
        <f t="shared" si="12"/>
        <v>355.274</v>
      </c>
      <c r="H49">
        <f t="shared" si="13"/>
        <v>11.690938059427371</v>
      </c>
    </row>
    <row r="50" spans="1:8">
      <c r="A50" t="s">
        <v>62</v>
      </c>
      <c r="B50">
        <v>4355246080</v>
      </c>
      <c r="C50">
        <v>332855</v>
      </c>
      <c r="D50">
        <f t="shared" si="10"/>
        <v>332.85500000000002</v>
      </c>
      <c r="E50">
        <f t="shared" si="11"/>
        <v>12.478365438779647</v>
      </c>
      <c r="F50">
        <v>355653</v>
      </c>
      <c r="G50">
        <f t="shared" si="12"/>
        <v>355.65300000000002</v>
      </c>
      <c r="H50">
        <f t="shared" si="13"/>
        <v>11.678479664518505</v>
      </c>
    </row>
    <row r="51" spans="1:8">
      <c r="A51" t="s">
        <v>62</v>
      </c>
      <c r="B51">
        <v>4355246080</v>
      </c>
      <c r="C51">
        <v>333562</v>
      </c>
      <c r="D51">
        <f t="shared" si="10"/>
        <v>333.56200000000001</v>
      </c>
      <c r="E51">
        <f t="shared" si="11"/>
        <v>12.451916969334036</v>
      </c>
      <c r="F51">
        <v>359521</v>
      </c>
      <c r="G51">
        <f>F51/1000</f>
        <v>359.52100000000002</v>
      </c>
      <c r="H51">
        <f t="shared" si="13"/>
        <v>11.55283370964422</v>
      </c>
    </row>
    <row r="52" spans="1:8">
      <c r="A52" t="s">
        <v>62</v>
      </c>
      <c r="B52">
        <v>4355246080</v>
      </c>
      <c r="C52">
        <v>334445</v>
      </c>
      <c r="D52">
        <f>C52/1000</f>
        <v>334.44499999999999</v>
      </c>
      <c r="E52">
        <f t="shared" si="11"/>
        <v>12.419041481035746</v>
      </c>
      <c r="F52">
        <v>356603</v>
      </c>
      <c r="G52">
        <f t="shared" si="12"/>
        <v>356.60300000000001</v>
      </c>
      <c r="H52">
        <f t="shared" si="13"/>
        <v>11.647367880037464</v>
      </c>
    </row>
    <row r="53" spans="1:8">
      <c r="A53" t="s">
        <v>62</v>
      </c>
      <c r="B53">
        <v>4355246080</v>
      </c>
      <c r="C53">
        <v>332699</v>
      </c>
      <c r="D53">
        <f t="shared" si="10"/>
        <v>332.69900000000001</v>
      </c>
      <c r="E53">
        <f t="shared" si="11"/>
        <v>12.484216448276069</v>
      </c>
      <c r="F53">
        <v>342481</v>
      </c>
      <c r="G53">
        <f t="shared" si="12"/>
        <v>342.48099999999999</v>
      </c>
      <c r="H53">
        <f t="shared" si="13"/>
        <v>12.127640155585274</v>
      </c>
    </row>
    <row r="54" spans="1:8">
      <c r="A54" t="s">
        <v>62</v>
      </c>
      <c r="B54">
        <v>4355246080</v>
      </c>
      <c r="C54">
        <v>331304</v>
      </c>
      <c r="D54">
        <f t="shared" si="10"/>
        <v>331.30399999999997</v>
      </c>
      <c r="E54">
        <f t="shared" si="11"/>
        <v>12.536782918784562</v>
      </c>
      <c r="F54">
        <v>353258</v>
      </c>
      <c r="G54">
        <f t="shared" si="12"/>
        <v>353.25799999999998</v>
      </c>
      <c r="H54">
        <f t="shared" si="13"/>
        <v>11.757656806427597</v>
      </c>
    </row>
    <row r="55" spans="1:8">
      <c r="A55" t="s">
        <v>62</v>
      </c>
      <c r="B55">
        <v>4355246081</v>
      </c>
      <c r="C55">
        <v>320390</v>
      </c>
      <c r="D55">
        <f t="shared" ref="D55" si="14">C55/1000</f>
        <v>320.39</v>
      </c>
      <c r="E55">
        <f t="shared" ref="E55" si="15">B55/(1024*1024)/D55</f>
        <v>12.963845092164782</v>
      </c>
      <c r="F55">
        <v>350498</v>
      </c>
      <c r="G55">
        <f t="shared" ref="G55" si="16">F55/1000</f>
        <v>350.49799999999999</v>
      </c>
      <c r="H55">
        <f t="shared" ref="H55" si="17">B55/(1024*1024)/G55</f>
        <v>11.850242595046689</v>
      </c>
    </row>
    <row r="56" spans="1:8">
      <c r="A56" t="s">
        <v>62</v>
      </c>
      <c r="B56">
        <v>4355246082</v>
      </c>
      <c r="C56">
        <v>285353</v>
      </c>
      <c r="D56">
        <f t="shared" ref="D56:D58" si="18">C56/1000</f>
        <v>285.35300000000001</v>
      </c>
      <c r="E56">
        <f t="shared" ref="E56:E58" si="19">B56/(1024*1024)/D56</f>
        <v>14.555607721076521</v>
      </c>
      <c r="F56">
        <v>345136</v>
      </c>
      <c r="G56">
        <f t="shared" ref="G56:G58" si="20">F56/1000</f>
        <v>345.13600000000002</v>
      </c>
      <c r="H56">
        <f t="shared" ref="H56:H58" si="21">B56/(1024*1024)/G56</f>
        <v>12.034346837282545</v>
      </c>
    </row>
    <row r="57" spans="1:8">
      <c r="A57" t="s">
        <v>62</v>
      </c>
      <c r="B57">
        <v>4355246083</v>
      </c>
      <c r="C57">
        <v>335816</v>
      </c>
      <c r="D57">
        <f t="shared" si="18"/>
        <v>335.81599999999997</v>
      </c>
      <c r="E57">
        <f t="shared" si="19"/>
        <v>12.3683395996201</v>
      </c>
      <c r="F57">
        <v>342316</v>
      </c>
      <c r="G57">
        <f t="shared" si="20"/>
        <v>342.31599999999997</v>
      </c>
      <c r="H57">
        <f t="shared" si="21"/>
        <v>12.133485817157315</v>
      </c>
    </row>
    <row r="58" spans="1:8">
      <c r="A58" t="s">
        <v>62</v>
      </c>
      <c r="B58">
        <v>4355246084</v>
      </c>
      <c r="C58">
        <v>334638</v>
      </c>
      <c r="D58">
        <f t="shared" si="18"/>
        <v>334.63799999999998</v>
      </c>
      <c r="E58">
        <f t="shared" si="19"/>
        <v>12.411878901797458</v>
      </c>
      <c r="F58">
        <v>343990</v>
      </c>
      <c r="G58">
        <f t="shared" si="20"/>
        <v>343.99</v>
      </c>
      <c r="H58">
        <f t="shared" si="21"/>
        <v>12.074439175382125</v>
      </c>
    </row>
    <row r="59" spans="1:8">
      <c r="A59" t="s">
        <v>62</v>
      </c>
      <c r="B59">
        <v>4355246085</v>
      </c>
      <c r="C59">
        <v>336913</v>
      </c>
      <c r="D59">
        <f t="shared" ref="D59:D66" si="22">C59/1000</f>
        <v>336.91300000000001</v>
      </c>
      <c r="E59">
        <f t="shared" ref="E59:E66" si="23">B59/(1024*1024)/D59</f>
        <v>12.328067877741054</v>
      </c>
      <c r="F59">
        <v>367009</v>
      </c>
      <c r="G59">
        <f t="shared" ref="G59:G66" si="24">F59/1000</f>
        <v>367.00900000000001</v>
      </c>
      <c r="H59">
        <f t="shared" ref="H59:H66" si="25">B59/(1024*1024)/G59</f>
        <v>11.317123920376261</v>
      </c>
    </row>
    <row r="60" spans="1:8">
      <c r="A60" t="s">
        <v>62</v>
      </c>
      <c r="B60">
        <v>4355246086</v>
      </c>
      <c r="C60">
        <v>334774</v>
      </c>
      <c r="D60">
        <f t="shared" si="22"/>
        <v>334.774</v>
      </c>
      <c r="E60">
        <f t="shared" si="23"/>
        <v>12.406836653524604</v>
      </c>
      <c r="F60">
        <v>357224</v>
      </c>
      <c r="G60">
        <f t="shared" si="24"/>
        <v>357.22399999999999</v>
      </c>
      <c r="H60">
        <f t="shared" si="25"/>
        <v>11.627120053095666</v>
      </c>
    </row>
    <row r="61" spans="1:8">
      <c r="A61" t="s">
        <v>62</v>
      </c>
      <c r="B61">
        <v>4355246087</v>
      </c>
      <c r="C61">
        <v>338770</v>
      </c>
      <c r="D61">
        <f t="shared" si="22"/>
        <v>338.77</v>
      </c>
      <c r="E61">
        <f t="shared" si="23"/>
        <v>12.260490405882223</v>
      </c>
      <c r="F61">
        <v>356051</v>
      </c>
      <c r="G61">
        <f t="shared" si="24"/>
        <v>356.05099999999999</v>
      </c>
      <c r="H61">
        <f t="shared" si="25"/>
        <v>11.665425275594565</v>
      </c>
    </row>
    <row r="62" spans="1:8">
      <c r="A62" t="s">
        <v>62</v>
      </c>
      <c r="B62">
        <v>4355246088</v>
      </c>
      <c r="C62">
        <v>335725</v>
      </c>
      <c r="D62">
        <f t="shared" si="22"/>
        <v>335.72500000000002</v>
      </c>
      <c r="E62">
        <f t="shared" si="23"/>
        <v>12.371692116328525</v>
      </c>
      <c r="F62">
        <v>363561</v>
      </c>
      <c r="G62">
        <f t="shared" si="24"/>
        <v>363.56099999999998</v>
      </c>
      <c r="H62">
        <f t="shared" si="25"/>
        <v>11.424455141652693</v>
      </c>
    </row>
    <row r="63" spans="1:8">
      <c r="A63" t="s">
        <v>62</v>
      </c>
      <c r="B63">
        <v>4355246089</v>
      </c>
      <c r="C63">
        <v>338402</v>
      </c>
      <c r="D63">
        <f t="shared" si="22"/>
        <v>338.40199999999999</v>
      </c>
      <c r="E63">
        <f t="shared" si="23"/>
        <v>12.273823253728018</v>
      </c>
      <c r="F63">
        <v>367236</v>
      </c>
      <c r="G63">
        <f t="shared" si="24"/>
        <v>367.23599999999999</v>
      </c>
      <c r="H63">
        <f t="shared" si="25"/>
        <v>11.310128464279289</v>
      </c>
    </row>
    <row r="64" spans="1:8">
      <c r="A64" t="s">
        <v>62</v>
      </c>
      <c r="B64">
        <v>4355246090</v>
      </c>
      <c r="C64">
        <v>339686</v>
      </c>
      <c r="D64">
        <f t="shared" si="22"/>
        <v>339.68599999999998</v>
      </c>
      <c r="E64">
        <f t="shared" si="23"/>
        <v>12.227428677254121</v>
      </c>
      <c r="F64">
        <v>349741</v>
      </c>
      <c r="G64">
        <f t="shared" si="24"/>
        <v>349.74099999999999</v>
      </c>
      <c r="H64">
        <f t="shared" si="25"/>
        <v>11.875891981957343</v>
      </c>
    </row>
    <row r="65" spans="1:8">
      <c r="A65" t="s">
        <v>62</v>
      </c>
      <c r="B65">
        <v>4355246091</v>
      </c>
      <c r="C65">
        <v>336031</v>
      </c>
      <c r="D65">
        <f t="shared" si="22"/>
        <v>336.03100000000001</v>
      </c>
      <c r="E65">
        <f t="shared" si="23"/>
        <v>12.360426087519953</v>
      </c>
      <c r="F65">
        <v>349976</v>
      </c>
      <c r="G65">
        <f t="shared" si="24"/>
        <v>349.976</v>
      </c>
      <c r="H65">
        <f t="shared" si="25"/>
        <v>11.867917624681171</v>
      </c>
    </row>
    <row r="66" spans="1:8">
      <c r="A66" t="s">
        <v>62</v>
      </c>
      <c r="B66">
        <v>4355246092</v>
      </c>
      <c r="C66">
        <v>333479</v>
      </c>
      <c r="D66">
        <f t="shared" si="22"/>
        <v>333.47899999999998</v>
      </c>
      <c r="E66">
        <f t="shared" si="23"/>
        <v>12.455016176638084</v>
      </c>
      <c r="F66">
        <v>349041</v>
      </c>
      <c r="G66">
        <f t="shared" si="24"/>
        <v>349.041</v>
      </c>
      <c r="H66">
        <f t="shared" si="25"/>
        <v>11.89970903008269</v>
      </c>
    </row>
    <row r="67" spans="1:8">
      <c r="A67" t="s">
        <v>149</v>
      </c>
      <c r="B67">
        <v>4355246080</v>
      </c>
      <c r="C67">
        <v>274028</v>
      </c>
      <c r="D67">
        <f t="shared" ref="D67:D78" si="26">C67/1000</f>
        <v>274.02800000000002</v>
      </c>
      <c r="E67">
        <f t="shared" ref="E67:E78" si="27">B67/(1024*1024)/D67</f>
        <v>15.157160319839578</v>
      </c>
      <c r="F67">
        <v>342445</v>
      </c>
      <c r="G67">
        <f t="shared" ref="G67:G78" si="28">F67/1000</f>
        <v>342.44499999999999</v>
      </c>
      <c r="H67">
        <f t="shared" ref="H67:H78" si="29">B67/(1024*1024)/G67</f>
        <v>12.128915090379477</v>
      </c>
    </row>
    <row r="68" spans="1:8">
      <c r="A68" t="s">
        <v>224</v>
      </c>
      <c r="B68">
        <v>4355246080</v>
      </c>
      <c r="C68">
        <v>275148</v>
      </c>
      <c r="D68">
        <f t="shared" si="26"/>
        <v>275.14800000000002</v>
      </c>
      <c r="E68">
        <f t="shared" si="27"/>
        <v>15.095462544248912</v>
      </c>
      <c r="F68">
        <v>330437</v>
      </c>
      <c r="G68">
        <f t="shared" si="28"/>
        <v>330.43700000000001</v>
      </c>
      <c r="H68">
        <f t="shared" si="29"/>
        <v>12.569676907020098</v>
      </c>
    </row>
    <row r="69" spans="1:8">
      <c r="A69" t="s">
        <v>149</v>
      </c>
      <c r="B69">
        <v>4355246080</v>
      </c>
      <c r="C69">
        <v>338720</v>
      </c>
      <c r="D69">
        <f t="shared" si="26"/>
        <v>338.72</v>
      </c>
      <c r="E69">
        <f t="shared" si="27"/>
        <v>12.262300212933987</v>
      </c>
      <c r="F69">
        <v>335768</v>
      </c>
      <c r="G69">
        <f t="shared" si="28"/>
        <v>335.76799999999997</v>
      </c>
      <c r="H69">
        <f t="shared" si="29"/>
        <v>12.37010771760561</v>
      </c>
    </row>
    <row r="70" spans="1:8">
      <c r="A70" t="s">
        <v>149</v>
      </c>
      <c r="B70">
        <v>4355246080</v>
      </c>
      <c r="C70">
        <v>275148</v>
      </c>
      <c r="D70">
        <f t="shared" si="26"/>
        <v>275.14800000000002</v>
      </c>
      <c r="E70">
        <f t="shared" si="27"/>
        <v>15.095462544248912</v>
      </c>
      <c r="F70">
        <v>329786</v>
      </c>
      <c r="G70">
        <f t="shared" si="28"/>
        <v>329.786</v>
      </c>
      <c r="H70">
        <f t="shared" si="29"/>
        <v>12.594489542081835</v>
      </c>
    </row>
    <row r="71" spans="1:8">
      <c r="A71" t="s">
        <v>149</v>
      </c>
      <c r="B71">
        <v>4355246080</v>
      </c>
      <c r="C71">
        <v>295371</v>
      </c>
      <c r="D71">
        <f t="shared" si="26"/>
        <v>295.37099999999998</v>
      </c>
      <c r="E71">
        <f t="shared" si="27"/>
        <v>14.061930007092776</v>
      </c>
      <c r="F71">
        <v>335190</v>
      </c>
      <c r="G71">
        <f t="shared" si="28"/>
        <v>335.19</v>
      </c>
      <c r="H71">
        <f t="shared" si="29"/>
        <v>12.391438670977655</v>
      </c>
    </row>
    <row r="72" spans="1:8">
      <c r="A72" t="s">
        <v>149</v>
      </c>
      <c r="B72">
        <v>4355246080</v>
      </c>
      <c r="C72">
        <v>335708</v>
      </c>
      <c r="D72">
        <f t="shared" si="26"/>
        <v>335.70800000000003</v>
      </c>
      <c r="E72">
        <f t="shared" si="27"/>
        <v>12.3723185867629</v>
      </c>
      <c r="F72">
        <v>325824</v>
      </c>
      <c r="G72">
        <f t="shared" si="28"/>
        <v>325.82400000000001</v>
      </c>
      <c r="H72">
        <f t="shared" si="29"/>
        <v>12.747637768012792</v>
      </c>
    </row>
    <row r="73" spans="1:8">
      <c r="A73" t="s">
        <v>149</v>
      </c>
      <c r="B73">
        <v>4355246080</v>
      </c>
      <c r="C73">
        <v>336435</v>
      </c>
      <c r="D73">
        <f t="shared" si="26"/>
        <v>336.435</v>
      </c>
      <c r="E73">
        <f t="shared" si="27"/>
        <v>12.34558333147562</v>
      </c>
      <c r="F73">
        <v>369794</v>
      </c>
      <c r="G73">
        <f t="shared" si="28"/>
        <v>369.79399999999998</v>
      </c>
      <c r="H73">
        <f t="shared" si="29"/>
        <v>11.231892156511464</v>
      </c>
    </row>
    <row r="74" spans="1:8">
      <c r="A74" t="s">
        <v>149</v>
      </c>
      <c r="B74">
        <v>4355246080</v>
      </c>
      <c r="C74">
        <v>332613</v>
      </c>
      <c r="D74">
        <f t="shared" si="26"/>
        <v>332.613</v>
      </c>
      <c r="E74">
        <f t="shared" si="27"/>
        <v>12.487444351618848</v>
      </c>
      <c r="F74">
        <v>372435</v>
      </c>
      <c r="G74">
        <f t="shared" si="28"/>
        <v>372.435</v>
      </c>
      <c r="H74">
        <f t="shared" si="29"/>
        <v>11.152244896760509</v>
      </c>
    </row>
    <row r="75" spans="1:8">
      <c r="A75" t="s">
        <v>149</v>
      </c>
      <c r="B75">
        <v>4355246080</v>
      </c>
      <c r="C75">
        <v>322678</v>
      </c>
      <c r="D75">
        <f t="shared" si="26"/>
        <v>322.678</v>
      </c>
      <c r="E75">
        <f t="shared" si="27"/>
        <v>12.871922870865074</v>
      </c>
      <c r="F75">
        <v>373397</v>
      </c>
      <c r="G75">
        <f t="shared" si="28"/>
        <v>373.39699999999999</v>
      </c>
      <c r="H75">
        <f t="shared" si="29"/>
        <v>11.123512851268222</v>
      </c>
    </row>
    <row r="76" spans="1:8">
      <c r="A76" t="s">
        <v>149</v>
      </c>
      <c r="B76">
        <v>4355246080</v>
      </c>
      <c r="C76">
        <v>338743</v>
      </c>
      <c r="D76">
        <f t="shared" si="26"/>
        <v>338.74299999999999</v>
      </c>
      <c r="E76">
        <f t="shared" si="27"/>
        <v>12.261467626268292</v>
      </c>
      <c r="F76">
        <v>356242</v>
      </c>
      <c r="G76">
        <f t="shared" si="28"/>
        <v>356.24200000000002</v>
      </c>
      <c r="H76">
        <f t="shared" si="29"/>
        <v>11.659170811204181</v>
      </c>
    </row>
    <row r="77" spans="1:8">
      <c r="A77" t="s">
        <v>149</v>
      </c>
      <c r="B77">
        <v>4355246080</v>
      </c>
      <c r="C77">
        <v>335161</v>
      </c>
      <c r="D77">
        <f t="shared" si="26"/>
        <v>335.161</v>
      </c>
      <c r="E77">
        <f t="shared" si="27"/>
        <v>12.392510847398713</v>
      </c>
      <c r="F77">
        <v>355209</v>
      </c>
      <c r="G77">
        <f t="shared" si="28"/>
        <v>355.209</v>
      </c>
      <c r="H77">
        <f t="shared" si="29"/>
        <v>11.693077394224245</v>
      </c>
    </row>
    <row r="78" spans="1:8">
      <c r="A78" t="s">
        <v>149</v>
      </c>
      <c r="B78">
        <v>4355246080</v>
      </c>
      <c r="C78">
        <v>341798</v>
      </c>
      <c r="D78">
        <f t="shared" si="26"/>
        <v>341.798</v>
      </c>
      <c r="E78">
        <f t="shared" si="27"/>
        <v>12.151874288688056</v>
      </c>
      <c r="F78">
        <v>362006</v>
      </c>
      <c r="G78">
        <f t="shared" si="28"/>
        <v>362.00599999999997</v>
      </c>
      <c r="H78">
        <f t="shared" si="29"/>
        <v>11.473528969478407</v>
      </c>
    </row>
    <row r="79" spans="1:8">
      <c r="A79" t="s">
        <v>149</v>
      </c>
      <c r="B79">
        <v>4355246080</v>
      </c>
      <c r="C79">
        <v>333360</v>
      </c>
      <c r="D79">
        <f t="shared" ref="D79:D90" si="30">C79/1000</f>
        <v>333.36</v>
      </c>
      <c r="E79">
        <f t="shared" ref="E79:E90" si="31">B79/(1024*1024)/D79</f>
        <v>12.459462227396807</v>
      </c>
      <c r="F79">
        <v>323471</v>
      </c>
      <c r="G79">
        <f t="shared" ref="G79:G92" si="32">F79/1000</f>
        <v>323.471</v>
      </c>
      <c r="H79">
        <f t="shared" ref="H79:H90" si="33">B79/(1024*1024)/G79</f>
        <v>12.840366920450364</v>
      </c>
    </row>
    <row r="80" spans="1:8">
      <c r="A80" t="s">
        <v>224</v>
      </c>
      <c r="B80">
        <v>4355246080</v>
      </c>
      <c r="C80">
        <v>331633</v>
      </c>
      <c r="D80">
        <f t="shared" si="30"/>
        <v>331.63299999999998</v>
      </c>
      <c r="E80">
        <f t="shared" si="31"/>
        <v>12.524345671646067</v>
      </c>
      <c r="F80">
        <v>321314</v>
      </c>
      <c r="G80">
        <f t="shared" si="32"/>
        <v>321.31400000000002</v>
      </c>
      <c r="H80">
        <f t="shared" si="33"/>
        <v>12.926565067581866</v>
      </c>
    </row>
    <row r="81" spans="1:8">
      <c r="A81" t="s">
        <v>149</v>
      </c>
      <c r="B81">
        <v>4355246080</v>
      </c>
      <c r="C81">
        <v>334494</v>
      </c>
      <c r="D81">
        <f t="shared" si="30"/>
        <v>334.49400000000003</v>
      </c>
      <c r="E81">
        <f t="shared" si="31"/>
        <v>12.417222216616739</v>
      </c>
      <c r="F81">
        <v>324159</v>
      </c>
      <c r="G81">
        <f t="shared" si="32"/>
        <v>324.15899999999999</v>
      </c>
      <c r="H81">
        <f t="shared" si="33"/>
        <v>12.813114330081843</v>
      </c>
    </row>
    <row r="82" spans="1:8">
      <c r="A82" t="s">
        <v>149</v>
      </c>
      <c r="B82">
        <v>4355246080</v>
      </c>
      <c r="C82">
        <v>331114</v>
      </c>
      <c r="D82">
        <f t="shared" si="30"/>
        <v>331.11399999999998</v>
      </c>
      <c r="E82">
        <f t="shared" si="31"/>
        <v>12.543976781788146</v>
      </c>
      <c r="F82">
        <v>312137</v>
      </c>
      <c r="G82">
        <f t="shared" si="32"/>
        <v>312.137</v>
      </c>
      <c r="H82">
        <f t="shared" si="33"/>
        <v>13.306613211906951</v>
      </c>
    </row>
    <row r="83" spans="1:8">
      <c r="A83" t="s">
        <v>149</v>
      </c>
      <c r="B83">
        <v>4355246080</v>
      </c>
      <c r="C83">
        <v>334528</v>
      </c>
      <c r="D83">
        <f t="shared" si="30"/>
        <v>334.52800000000002</v>
      </c>
      <c r="E83">
        <f t="shared" si="31"/>
        <v>12.415960183078845</v>
      </c>
      <c r="F83">
        <v>324248</v>
      </c>
      <c r="G83">
        <f t="shared" si="32"/>
        <v>324.24799999999999</v>
      </c>
      <c r="H83">
        <f t="shared" si="33"/>
        <v>12.809597370299894</v>
      </c>
    </row>
    <row r="84" spans="1:8">
      <c r="A84" t="s">
        <v>149</v>
      </c>
      <c r="B84">
        <v>4355246080</v>
      </c>
      <c r="C84">
        <v>332863</v>
      </c>
      <c r="D84">
        <f t="shared" si="30"/>
        <v>332.863</v>
      </c>
      <c r="E84">
        <f t="shared" si="31"/>
        <v>12.478065534844665</v>
      </c>
      <c r="F84">
        <v>320090</v>
      </c>
      <c r="G84">
        <f t="shared" si="32"/>
        <v>320.08999999999997</v>
      </c>
      <c r="H84">
        <f t="shared" si="33"/>
        <v>12.975995276719049</v>
      </c>
    </row>
    <row r="85" spans="1:8">
      <c r="A85" t="s">
        <v>149</v>
      </c>
      <c r="B85">
        <v>4355246080</v>
      </c>
      <c r="C85">
        <v>338583</v>
      </c>
      <c r="D85">
        <f t="shared" si="30"/>
        <v>338.58300000000003</v>
      </c>
      <c r="E85">
        <f t="shared" si="31"/>
        <v>12.267261877072977</v>
      </c>
      <c r="F85">
        <v>317698</v>
      </c>
      <c r="G85">
        <f t="shared" si="32"/>
        <v>317.69799999999998</v>
      </c>
      <c r="H85">
        <f t="shared" si="33"/>
        <v>13.073693659151145</v>
      </c>
    </row>
    <row r="86" spans="1:8">
      <c r="A86" t="s">
        <v>149</v>
      </c>
      <c r="B86">
        <v>4355246080</v>
      </c>
      <c r="C86">
        <v>340749</v>
      </c>
      <c r="D86">
        <f t="shared" si="30"/>
        <v>340.74900000000002</v>
      </c>
      <c r="E86">
        <f t="shared" si="31"/>
        <v>12.189283983592027</v>
      </c>
      <c r="F86">
        <v>339613</v>
      </c>
      <c r="G86">
        <f t="shared" si="32"/>
        <v>339.613</v>
      </c>
      <c r="H86">
        <f t="shared" si="33"/>
        <v>12.230056941651233</v>
      </c>
    </row>
    <row r="87" spans="1:8">
      <c r="A87" t="s">
        <v>149</v>
      </c>
      <c r="B87">
        <v>4355246080</v>
      </c>
      <c r="C87">
        <v>335684</v>
      </c>
      <c r="D87">
        <f t="shared" si="30"/>
        <v>335.68400000000003</v>
      </c>
      <c r="E87">
        <f t="shared" si="31"/>
        <v>12.373203155720855</v>
      </c>
      <c r="F87">
        <v>343237</v>
      </c>
      <c r="G87">
        <f t="shared" si="32"/>
        <v>343.23700000000002</v>
      </c>
      <c r="H87">
        <f t="shared" si="33"/>
        <v>12.100928303548276</v>
      </c>
    </row>
    <row r="88" spans="1:8">
      <c r="A88" t="s">
        <v>149</v>
      </c>
      <c r="B88">
        <v>4355246080</v>
      </c>
      <c r="C88">
        <v>336787</v>
      </c>
      <c r="D88">
        <f t="shared" si="30"/>
        <v>336.78699999999998</v>
      </c>
      <c r="E88">
        <f t="shared" si="31"/>
        <v>12.332680086003915</v>
      </c>
      <c r="F88">
        <v>319514</v>
      </c>
      <c r="G88">
        <f t="shared" si="32"/>
        <v>319.51400000000001</v>
      </c>
      <c r="H88">
        <f t="shared" si="33"/>
        <v>12.999387595300988</v>
      </c>
    </row>
    <row r="89" spans="1:8">
      <c r="A89" t="s">
        <v>149</v>
      </c>
      <c r="B89">
        <v>4355246080</v>
      </c>
      <c r="C89">
        <v>334777</v>
      </c>
      <c r="D89">
        <f t="shared" si="30"/>
        <v>334.77699999999999</v>
      </c>
      <c r="E89">
        <f t="shared" si="31"/>
        <v>12.406725456423231</v>
      </c>
      <c r="F89">
        <v>356203</v>
      </c>
      <c r="G89">
        <f t="shared" si="32"/>
        <v>356.20299999999997</v>
      </c>
      <c r="H89">
        <f t="shared" si="33"/>
        <v>11.660447352001528</v>
      </c>
    </row>
    <row r="90" spans="1:8">
      <c r="A90" t="s">
        <v>149</v>
      </c>
      <c r="B90">
        <v>4355246080</v>
      </c>
      <c r="C90">
        <v>333844</v>
      </c>
      <c r="D90">
        <f t="shared" si="30"/>
        <v>333.84399999999999</v>
      </c>
      <c r="E90">
        <f t="shared" si="31"/>
        <v>12.441398761472424</v>
      </c>
      <c r="F90">
        <v>325899</v>
      </c>
      <c r="G90">
        <f t="shared" si="32"/>
        <v>325.899</v>
      </c>
      <c r="H90">
        <f t="shared" si="33"/>
        <v>12.744704120371649</v>
      </c>
    </row>
    <row r="91" spans="1:8">
      <c r="A91" t="s">
        <v>149</v>
      </c>
      <c r="B91">
        <v>4355246081</v>
      </c>
      <c r="C91">
        <v>336748</v>
      </c>
      <c r="D91">
        <f t="shared" ref="D91:D92" si="34">C91/1000</f>
        <v>336.74799999999999</v>
      </c>
      <c r="E91">
        <f t="shared" ref="E91:E92" si="35">B91/(1024*1024)/D91</f>
        <v>12.334108380981251</v>
      </c>
      <c r="F91">
        <v>325379</v>
      </c>
      <c r="G91">
        <f t="shared" si="32"/>
        <v>325.37900000000002</v>
      </c>
      <c r="H91">
        <f t="shared" ref="H91:H92" si="36">B91/(1024*1024)/G91</f>
        <v>12.76507189793648</v>
      </c>
    </row>
    <row r="92" spans="1:8">
      <c r="A92" t="s">
        <v>149</v>
      </c>
      <c r="B92">
        <v>4355246082</v>
      </c>
      <c r="C92">
        <v>336938</v>
      </c>
      <c r="D92">
        <f t="shared" si="34"/>
        <v>336.93799999999999</v>
      </c>
      <c r="E92">
        <f t="shared" si="35"/>
        <v>12.327153155869475</v>
      </c>
      <c r="F92">
        <v>360653</v>
      </c>
      <c r="G92">
        <f t="shared" si="32"/>
        <v>360.65300000000002</v>
      </c>
      <c r="H92">
        <f t="shared" si="36"/>
        <v>11.516572245433556</v>
      </c>
    </row>
  </sheetData>
  <phoneticPr fontId="17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NAMD Runtimes</vt:lpstr>
      <vt:lpstr>Setup Times</vt:lpstr>
      <vt:lpstr>Adaptive</vt:lpstr>
      <vt:lpstr>Fixed</vt:lpstr>
      <vt:lpstr>Deadline</vt:lpstr>
      <vt:lpstr>Pivot</vt:lpstr>
      <vt:lpstr>Repex</vt:lpstr>
      <vt:lpstr>Azure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2010-10-09T21:17:55Z</dcterms:modified>
</cp:coreProperties>
</file>