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3" i="1" l="1"/>
  <c r="E843" i="1"/>
  <c r="D843" i="1"/>
  <c r="C843" i="1"/>
  <c r="B843" i="1"/>
  <c r="F841" i="1"/>
  <c r="E841" i="1"/>
  <c r="D841" i="1"/>
  <c r="C841" i="1"/>
  <c r="B839" i="1"/>
  <c r="B841" i="1"/>
  <c r="F835" i="1"/>
  <c r="E835" i="1"/>
  <c r="D835" i="1"/>
  <c r="C835" i="1"/>
  <c r="B835" i="1"/>
  <c r="F833" i="1"/>
  <c r="E831" i="1"/>
  <c r="E833" i="1"/>
  <c r="D831" i="1"/>
  <c r="D833" i="1"/>
  <c r="C831" i="1"/>
  <c r="C833" i="1"/>
  <c r="B831" i="1"/>
  <c r="B833" i="1"/>
  <c r="F827" i="1"/>
  <c r="E827" i="1"/>
  <c r="D827" i="1"/>
  <c r="C827" i="1"/>
  <c r="B827" i="1"/>
  <c r="F823" i="1"/>
  <c r="F825" i="1"/>
  <c r="E823" i="1"/>
  <c r="E825" i="1"/>
  <c r="D823" i="1"/>
  <c r="D825" i="1"/>
  <c r="C823" i="1"/>
  <c r="C825" i="1"/>
  <c r="B823" i="1"/>
  <c r="B825" i="1"/>
  <c r="G260" i="1"/>
  <c r="F260" i="1"/>
  <c r="E260" i="1"/>
  <c r="D260" i="1"/>
  <c r="C260" i="1"/>
  <c r="B260" i="1"/>
  <c r="G256" i="1"/>
  <c r="G258" i="1"/>
  <c r="F258" i="1"/>
  <c r="E258" i="1"/>
  <c r="D256" i="1"/>
  <c r="D258" i="1"/>
  <c r="C256" i="1"/>
  <c r="C258" i="1"/>
  <c r="F253" i="1"/>
  <c r="E253" i="1"/>
  <c r="D253" i="1"/>
  <c r="C253" i="1"/>
  <c r="F249" i="1"/>
  <c r="F251" i="1"/>
  <c r="E249" i="1"/>
  <c r="E251" i="1"/>
  <c r="D249" i="1"/>
  <c r="D251" i="1"/>
  <c r="E247" i="1"/>
  <c r="D247" i="1"/>
  <c r="C247" i="1"/>
  <c r="B247" i="1"/>
  <c r="E245" i="1"/>
  <c r="D245" i="1"/>
  <c r="C245" i="1"/>
  <c r="G237" i="1"/>
  <c r="F237" i="1"/>
  <c r="E237" i="1"/>
  <c r="D237" i="1"/>
  <c r="C237" i="1"/>
  <c r="B237" i="1"/>
  <c r="G233" i="1"/>
  <c r="G235" i="1"/>
  <c r="F233" i="1"/>
  <c r="F235" i="1"/>
  <c r="E235" i="1"/>
  <c r="D235" i="1"/>
  <c r="C233" i="1"/>
  <c r="C235" i="1"/>
  <c r="H230" i="1"/>
  <c r="G230" i="1"/>
  <c r="F230" i="1"/>
  <c r="E230" i="1"/>
  <c r="D230" i="1"/>
  <c r="C230" i="1"/>
  <c r="B230" i="1"/>
  <c r="H228" i="1"/>
  <c r="G228" i="1"/>
  <c r="F228" i="1"/>
  <c r="E228" i="1"/>
  <c r="D228" i="1"/>
  <c r="C228" i="1"/>
  <c r="H223" i="1"/>
  <c r="G223" i="1"/>
  <c r="F223" i="1"/>
  <c r="E223" i="1"/>
  <c r="D223" i="1"/>
  <c r="C223" i="1"/>
  <c r="B223" i="1"/>
  <c r="H219" i="1"/>
  <c r="H221" i="1"/>
  <c r="G221" i="1"/>
  <c r="F219" i="1"/>
  <c r="F221" i="1"/>
  <c r="F496" i="1"/>
  <c r="D496" i="1"/>
  <c r="C496" i="1"/>
  <c r="B496" i="1"/>
  <c r="F486" i="1"/>
  <c r="E486" i="1"/>
  <c r="D486" i="1"/>
  <c r="C486" i="1"/>
  <c r="B486" i="1"/>
  <c r="K717" i="1"/>
  <c r="J717" i="1"/>
  <c r="I717" i="1"/>
  <c r="H717" i="1"/>
  <c r="G717" i="1"/>
  <c r="K713" i="1"/>
  <c r="K715" i="1"/>
  <c r="J713" i="1"/>
  <c r="J715" i="1"/>
  <c r="I713" i="1"/>
  <c r="I715" i="1"/>
  <c r="H713" i="1"/>
  <c r="H715" i="1"/>
  <c r="G713" i="1"/>
  <c r="G715" i="1"/>
  <c r="L700" i="1"/>
  <c r="K700" i="1"/>
  <c r="J700" i="1"/>
  <c r="I700" i="1"/>
  <c r="H700" i="1"/>
  <c r="L698" i="1"/>
  <c r="K698" i="1"/>
  <c r="J698" i="1"/>
  <c r="I698" i="1"/>
  <c r="H698" i="1"/>
  <c r="U540" i="1"/>
  <c r="T540" i="1"/>
  <c r="S540" i="1"/>
  <c r="R540" i="1"/>
  <c r="Q540" i="1"/>
  <c r="U536" i="1"/>
  <c r="U538" i="1"/>
  <c r="T536" i="1"/>
  <c r="T538" i="1"/>
  <c r="S536" i="1"/>
  <c r="S538" i="1"/>
  <c r="R536" i="1"/>
  <c r="R538" i="1"/>
  <c r="Q536" i="1"/>
  <c r="Q538" i="1"/>
  <c r="V530" i="1"/>
  <c r="U530" i="1"/>
  <c r="T530" i="1"/>
  <c r="S530" i="1"/>
  <c r="R530" i="1"/>
  <c r="Q530" i="1"/>
  <c r="V528" i="1"/>
  <c r="U528" i="1"/>
  <c r="T528" i="1"/>
  <c r="S526" i="1"/>
  <c r="S528" i="1"/>
  <c r="R528" i="1"/>
  <c r="Q526" i="1"/>
  <c r="Q528" i="1"/>
  <c r="E450" i="1"/>
  <c r="D450" i="1"/>
  <c r="C450" i="1"/>
  <c r="B450" i="1"/>
  <c r="E448" i="1"/>
  <c r="D448" i="1"/>
  <c r="C448" i="1"/>
  <c r="M660" i="1"/>
  <c r="L660" i="1"/>
  <c r="K660" i="1"/>
  <c r="J660" i="1"/>
  <c r="I660" i="1"/>
  <c r="M658" i="1"/>
  <c r="L658" i="1"/>
  <c r="K658" i="1"/>
  <c r="J658" i="1"/>
  <c r="N652" i="1"/>
  <c r="M652" i="1"/>
  <c r="L652" i="1"/>
  <c r="K652" i="1"/>
  <c r="J652" i="1"/>
  <c r="N650" i="1"/>
  <c r="M650" i="1"/>
  <c r="L650" i="1"/>
  <c r="K650" i="1"/>
  <c r="E623" i="1"/>
  <c r="D623" i="1"/>
  <c r="C623" i="1"/>
  <c r="B623" i="1"/>
  <c r="E621" i="1"/>
  <c r="L570" i="1"/>
  <c r="K570" i="1"/>
  <c r="J570" i="1"/>
  <c r="L568" i="1"/>
  <c r="K568" i="1"/>
  <c r="J568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M510" i="1"/>
  <c r="L510" i="1"/>
  <c r="K510" i="1"/>
  <c r="J510" i="1"/>
  <c r="M506" i="1"/>
  <c r="M508" i="1"/>
  <c r="L506" i="1"/>
  <c r="L508" i="1"/>
  <c r="K506" i="1"/>
  <c r="K508" i="1"/>
  <c r="J506" i="1"/>
  <c r="J508" i="1"/>
  <c r="M632" i="1"/>
  <c r="L632" i="1"/>
  <c r="K632" i="1"/>
  <c r="J632" i="1"/>
  <c r="I632" i="1"/>
  <c r="F632" i="1"/>
  <c r="M630" i="1"/>
  <c r="L630" i="1"/>
  <c r="K630" i="1"/>
  <c r="J630" i="1"/>
  <c r="I630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8" i="1"/>
  <c r="E498" i="1"/>
  <c r="D498" i="1"/>
  <c r="C498" i="1"/>
  <c r="B498" i="1"/>
  <c r="F490" i="1"/>
  <c r="E490" i="1"/>
  <c r="D490" i="1"/>
  <c r="C490" i="1"/>
  <c r="B490" i="1"/>
  <c r="F488" i="1"/>
  <c r="E488" i="1"/>
  <c r="D488" i="1"/>
  <c r="C488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21" i="1"/>
  <c r="D221" i="1"/>
  <c r="E399" i="1"/>
  <c r="D399" i="1"/>
  <c r="F737" i="1"/>
  <c r="E737" i="1"/>
  <c r="D737" i="1"/>
  <c r="C737" i="1"/>
  <c r="F735" i="1"/>
  <c r="E735" i="1"/>
  <c r="D735" i="1"/>
  <c r="C735" i="1"/>
  <c r="B676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49" i="1"/>
  <c r="C251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B245" i="1"/>
  <c r="B448" i="1"/>
  <c r="B438" i="1"/>
  <c r="B418" i="1"/>
  <c r="B419" i="1"/>
  <c r="B420" i="1"/>
  <c r="B397" i="1"/>
  <c r="B399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<sst xmlns="http://schemas.openxmlformats.org/spreadsheetml/2006/main" count="699" uniqueCount="200">
  <si>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</si>
  <si>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</si>
  <si>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</si>
  <si>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</si>
  <si>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</si>
  <si>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</si>
  <si>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</si>
  <si>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</si>
  <si>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</si>
  <si>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</si>
  <si>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</si>
  <si>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</si>
  <si>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</si>
  <si>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</si>
  <si>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</si>
  <si>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</si>
  <si>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</si>
  <si>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</si>
  <si>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</si>
  <si>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</si>
  <si>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</si>
  <si>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</si>
  <si>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</si>
  <si>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</si>
  <si>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</si>
  <si>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</si>
  <si>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</si>
  <si>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</si>
  <si>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</si>
  <si>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</si>
  <si>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</si>
  <si>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</si>
  <si>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</si>
  <si>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</si>
  <si>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</si>
  <si>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</si>
  <si>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</si>
  <si>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</si>
  <si>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</si>
  <si>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</si>
  <si>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</si>
  <si>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</si>
  <si>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</si>
  <si>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</si>
  <si>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</si>
  <si>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</si>
  <si>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</si>
  <si>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</si>
  <si>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</si>
  <si>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</si>
  <si>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</si>
  <si>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</si>
  <si>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</si>
  <si>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</si>
  <si>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</si>
  <si>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</si>
  <si>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</si>
  <si>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</si>
  <si>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</si>
  <si>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</si>
  <si>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</si>
  <si>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</si>
  <si>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</si>
  <si>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</si>
  <si>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</si>
  <si>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</si>
  <si>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</si>
  <si>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</si>
  <si>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</si>
  <si>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</si>
  <si>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</si>
  <si>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</si>
  <si>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</si>
  <si>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</si>
  <si>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</si>
  <si>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</si>
  <si>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</si>
  <si>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</si>
  <si>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</si>
  <si>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</si>
  <si>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</si>
  <si>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</si>
  <si>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</si>
  <si>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</si>
  <si>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</si>
  <si>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</si>
  <si>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</si>
  <si>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</si>
  <si>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</si>
  <si>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</si>
  <si>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</si>
  <si>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</si>
  <si>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</si>
  <si>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</si>
  <si>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</si>
  <si>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</si>
  <si>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</si>
  <si>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</si>
  <si>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</si>
  <si>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</si>
  <si>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</si>
  <si>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</si>
  <si>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</si>
  <si>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</si>
  <si>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</si>
  <si>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</si>
  <si>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</si>
  <si>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</si>
  <si>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</si>
  <si>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</si>
  <si>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</si>
  <si>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</si>
  <si>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</si>
  <si>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</si>
  <si>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</si>
  <si>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</si>
  <si>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</si>
  <si>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</si>
  <si>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</si>
  <si>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</si>
  <si>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</si>
  <si>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</si>
  <si>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</si>
  <si>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</si>
  <si>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</si>
  <si>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</si>
  <si>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</si>
  <si>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</si>
  <si>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</si>
  <si>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</si>
  <si>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</si>
  <si>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</si>
  <si>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</si>
  <si>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</si>
  <si>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</si>
  <si>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</si>
  <si>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</si>
  <si>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</si>
  <si>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</si>
  <si>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</si>
  <si>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</si>
  <si>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</si>
  <si>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</si>
  <si>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</si>
  <si>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</si>
  <si>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</si>
  <si>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</si>
  <si>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</si>
  <si>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</si>
  <si>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</si>
  <si>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</si>
  <si>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</si>
  <si>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</si>
  <si>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</si>
  <si>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</si>
  <si>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</si>
  <si>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</si>
  <si>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</si>
  <si>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</si>
  <si>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</si>
  <si>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</si>
  <si>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</si>
  <si>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</si>
  <si>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</si>
  <si>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</si>
  <si>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</si>
  <si>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</si>
  <si>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</si>
  <si>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</si>
  <si>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</si>
  <si>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</si>
  <si>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</si>
  <si>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</si>
  <si>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</si>
  <si>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</si>
  <si>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</si>
  <si>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</si>
  <si>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</si>
  <si>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</si>
  <si>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</si>
  <si>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</si>
  <si>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</si>
  <si>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</si>
  <si>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</si>
  <si>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</si>
  <si>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</si>
  <si>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</si>
  <si>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</si>
  <si>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</si>
  <si>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</si>
  <si>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</si>
  <si>
    <t>hetero</t>
  </si>
  <si>
    <t>exp #</t>
  </si>
  <si>
    <t>exp#</t>
  </si>
  <si>
    <t>Homogeneous</t>
  </si>
  <si>
    <t>Heterogeneous</t>
  </si>
  <si>
    <t>Synchronous</t>
  </si>
  <si>
    <t>Asynchronous (centralized)</t>
  </si>
  <si>
    <t>Asynchronous (decentralized)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</si>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</sst>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8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8619858087024"/>
          <c:y val="0.0167924409448819"/>
          <c:w val="0.807810356450369"/>
          <c:h val="0.918514330708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Sheet1!$I$853</c:f>
              <c:strCache>
                <c:ptCount val="1"/>
                <c:pt idx="0">
                  <c:v>Homogeneous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Sheet1!$J$856:$L$856</c:f>
                <c:numCache>
                  <c:formatCode>General</c:formatCode>
                  <c:ptCount val="3"/>
                  <c:pt idx="0">
                    <c:v>19.0</c:v>
                  </c:pt>
                  <c:pt idx="1">
                    <c:v>15.0</c:v>
                  </c:pt>
                  <c:pt idx="2">
                    <c:v>1.0</c:v>
                  </c:pt>
                </c:numCache>
              </c:numRef>
            </c:plus>
            <c:minus>
              <c:numRef>
                <c:f>Sheet1!$J$856:$L$856</c:f>
                <c:numCache>
                  <c:formatCode>General</c:formatCode>
                  <c:ptCount val="3"/>
                  <c:pt idx="0">
                    <c:v>19.0</c:v>
                  </c:pt>
                  <c:pt idx="1">
                    <c:v>15.0</c:v>
                  </c:pt>
                  <c:pt idx="2">
                    <c:v>1.0</c:v>
                  </c:pt>
                </c:numCache>
              </c:numRef>
            </c:minus>
          </c:errBars>
          <c:cat>
            <c:strRef>
              <c:f>Sheet1!$J$852:$L$852</c:f>
              <c:strCache>
                <c:ptCount val="3"/>
                <c:pt idx="0">
                  <c:v>Synchronous</c:v>
                </c:pt>
                <c:pt idx="1">
                  <c:v>Asynchronous (centralized)</c:v>
                </c:pt>
                <c:pt idx="2">
                  <c:v>Asynchronous (decentralized)</c:v>
                </c:pt>
              </c:strCache>
            </c:strRef>
          </c:cat>
          <c:val>
            <c:numRef>
              <c:f>Sheet1!$J$853:$L$853</c:f>
              <c:numCache>
                <c:formatCode>General</c:formatCode>
                <c:ptCount val="3"/>
                <c:pt idx="0">
                  <c:v>1008.0</c:v>
                </c:pt>
                <c:pt idx="1">
                  <c:v>816.0</c:v>
                </c:pt>
                <c:pt idx="2">
                  <c:v>642.0</c:v>
                </c:pt>
              </c:numCache>
            </c:numRef>
          </c:val>
        </c:ser>
        <c:ser>
          <c:idx val="1"/>
          <c:order val="1"/>
          <c:tx>
            <c:strRef>
              <c:f>Sheet1!$I$854</c:f>
              <c:strCache>
                <c:ptCount val="1"/>
                <c:pt idx="0">
                  <c:v>Heterogeneous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Sheet1!$J$857:$L$857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6.25</c:v>
                  </c:pt>
                  <c:pt idx="2">
                    <c:v>1.34</c:v>
                  </c:pt>
                </c:numCache>
              </c:numRef>
            </c:plus>
            <c:minus>
              <c:numRef>
                <c:f>Sheet1!$J$857:$L$857</c:f>
                <c:numCache>
                  <c:formatCode>General</c:formatCode>
                  <c:ptCount val="3"/>
                  <c:pt idx="0">
                    <c:v>12.0</c:v>
                  </c:pt>
                  <c:pt idx="1">
                    <c:v>6.25</c:v>
                  </c:pt>
                  <c:pt idx="2">
                    <c:v>1.34</c:v>
                  </c:pt>
                </c:numCache>
              </c:numRef>
            </c:minus>
          </c:errBars>
          <c:cat>
            <c:strRef>
              <c:f>Sheet1!$J$852:$L$852</c:f>
              <c:strCache>
                <c:ptCount val="3"/>
                <c:pt idx="0">
                  <c:v>Synchronous</c:v>
                </c:pt>
                <c:pt idx="1">
                  <c:v>Asynchronous (centralized)</c:v>
                </c:pt>
                <c:pt idx="2">
                  <c:v>Asynchronous (decentralized)</c:v>
                </c:pt>
              </c:strCache>
            </c:strRef>
          </c:cat>
          <c:val>
            <c:numRef>
              <c:f>Sheet1!$J$854:$L$854</c:f>
              <c:numCache>
                <c:formatCode>General</c:formatCode>
                <c:ptCount val="3"/>
                <c:pt idx="0">
                  <c:v>1371.0</c:v>
                </c:pt>
                <c:pt idx="1">
                  <c:v>885.0</c:v>
                </c:pt>
                <c:pt idx="2">
                  <c:v>781.0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14712"/>
        <c:axId val="117417720"/>
      </c:barChart>
      <c:catAx>
        <c:axId val="117414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7417720"/>
        <c:crosses val="autoZero"/>
        <c:auto val="1"/>
        <c:lblAlgn val="ctr"/>
        <c:lblOffset val="100"/>
        <c:noMultiLvlLbl val="0"/>
      </c:catAx>
      <c:valAx>
        <c:axId val="117417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time to completion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7414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9095460289686"/>
          <c:y val="0.0571907188072079"/>
          <c:w val="0.21322235183565"/>
          <c:h val="0.188139570788945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 w="0"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86040"/>
        <c:axId val="137792056"/>
      </c:barChart>
      <c:catAx>
        <c:axId val="13778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792056"/>
        <c:crosses val="autoZero"/>
        <c:auto val="1"/>
        <c:lblAlgn val="ctr"/>
        <c:lblOffset val="100"/>
        <c:noMultiLvlLbl val="0"/>
      </c:catAx>
      <c:valAx>
        <c:axId val="13779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23864"/>
        <c:axId val="137429400"/>
      </c:barChart>
      <c:catAx>
        <c:axId val="13742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429400"/>
        <c:crosses val="autoZero"/>
        <c:auto val="1"/>
        <c:lblAlgn val="ctr"/>
        <c:lblOffset val="100"/>
        <c:noMultiLvlLbl val="0"/>
      </c:catAx>
      <c:valAx>
        <c:axId val="13742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2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64920"/>
        <c:axId val="137470504"/>
      </c:barChart>
      <c:catAx>
        <c:axId val="13746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470504"/>
        <c:crosses val="autoZero"/>
        <c:auto val="1"/>
        <c:lblAlgn val="ctr"/>
        <c:lblOffset val="100"/>
        <c:noMultiLvlLbl val="0"/>
      </c:catAx>
      <c:valAx>
        <c:axId val="137470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6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05416"/>
        <c:axId val="137510920"/>
      </c:barChart>
      <c:catAx>
        <c:axId val="13750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510920"/>
        <c:crosses val="autoZero"/>
        <c:auto val="1"/>
        <c:lblAlgn val="ctr"/>
        <c:lblOffset val="100"/>
        <c:noMultiLvlLbl val="0"/>
      </c:catAx>
      <c:valAx>
        <c:axId val="137510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0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544024"/>
        <c:axId val="137546808"/>
      </c:barChart>
      <c:catAx>
        <c:axId val="1375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46808"/>
        <c:crosses val="autoZero"/>
        <c:auto val="1"/>
        <c:lblAlgn val="ctr"/>
        <c:lblOffset val="100"/>
        <c:noMultiLvlLbl val="0"/>
      </c:catAx>
      <c:valAx>
        <c:axId val="13754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80344"/>
        <c:axId val="137585864"/>
      </c:barChart>
      <c:catAx>
        <c:axId val="13758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585864"/>
        <c:crosses val="autoZero"/>
        <c:auto val="1"/>
        <c:lblAlgn val="ctr"/>
        <c:lblOffset val="100"/>
        <c:noMultiLvlLbl val="0"/>
      </c:catAx>
      <c:valAx>
        <c:axId val="137585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8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21256"/>
        <c:axId val="137626776"/>
      </c:barChart>
      <c:catAx>
        <c:axId val="13762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7626776"/>
        <c:crosses val="autoZero"/>
        <c:auto val="1"/>
        <c:lblAlgn val="ctr"/>
        <c:lblOffset val="100"/>
        <c:noMultiLvlLbl val="0"/>
      </c:catAx>
      <c:valAx>
        <c:axId val="137626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2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10312"/>
        <c:axId val="137713288"/>
      </c:barChart>
      <c:catAx>
        <c:axId val="1377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13288"/>
        <c:crosses val="autoZero"/>
        <c:auto val="1"/>
        <c:lblAlgn val="ctr"/>
        <c:lblOffset val="100"/>
        <c:noMultiLvlLbl val="0"/>
      </c:catAx>
      <c:valAx>
        <c:axId val="137713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10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43544"/>
        <c:axId val="137746520"/>
      </c:barChart>
      <c:catAx>
        <c:axId val="13774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46520"/>
        <c:crosses val="autoZero"/>
        <c:auto val="1"/>
        <c:lblAlgn val="ctr"/>
        <c:lblOffset val="100"/>
        <c:noMultiLvlLbl val="0"/>
      </c:catAx>
      <c:valAx>
        <c:axId val="137746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4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849</xdr:row>
      <xdr:rowOff>114300</xdr:rowOff>
    </xdr:from>
    <xdr:to>
      <xdr:col>16</xdr:col>
      <xdr:colOff>419100</xdr:colOff>
      <xdr:row>926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0"/>
  <sheetViews>
    <sheetView tabSelected="1" topLeftCell="A833" workbookViewId="0">
      <selection activeCell="I841" sqref="I841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8" spans="1:9">
      <c r="F218">
        <v>207</v>
      </c>
      <c r="G218">
        <v>208</v>
      </c>
      <c r="H218">
        <v>209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  <c r="F219">
        <f>14*60+17</f>
        <v>857</v>
      </c>
      <c r="G219">
        <v>859</v>
      </c>
      <c r="H219">
        <f>12*60+19</f>
        <v>739</v>
      </c>
    </row>
    <row r="220" spans="1:9">
      <c r="A220" t="s">
        <v>26</v>
      </c>
      <c r="B220">
        <v>815.57142857142856</v>
      </c>
      <c r="C220">
        <v>815.57142857142856</v>
      </c>
      <c r="D220" s="6">
        <v>815.57142857142856</v>
      </c>
      <c r="E220" s="6">
        <v>815.57142857142856</v>
      </c>
      <c r="F220">
        <v>815.57142857142856</v>
      </c>
      <c r="G220">
        <v>815.57142857142856</v>
      </c>
      <c r="H220">
        <v>815.57142857142856</v>
      </c>
    </row>
    <row r="221" spans="1:9">
      <c r="A221" t="s">
        <v>27</v>
      </c>
      <c r="B221">
        <f>(B219-B220)*(B219-B220)</f>
        <v>934.61224489795813</v>
      </c>
      <c r="C221">
        <f>(C219-C220)*(C219-C220)</f>
        <v>55.183673469387998</v>
      </c>
      <c r="D221" s="6">
        <f>(D219-D220)*(D219-D220)</f>
        <v>12.75510204081621</v>
      </c>
      <c r="E221" s="6">
        <f>(E219-E220)*(E219-E220)</f>
        <v>339.61224489795978</v>
      </c>
      <c r="F221" s="18">
        <f t="shared" ref="F221:H221" si="32">(F219-F220)*(F219-F220)</f>
        <v>1716.3265306122462</v>
      </c>
      <c r="G221" s="18">
        <f t="shared" si="32"/>
        <v>1886.040816326532</v>
      </c>
      <c r="H221" s="18">
        <f t="shared" si="32"/>
        <v>5863.1836734693852</v>
      </c>
    </row>
    <row r="222" spans="1:9">
      <c r="A222" t="s">
        <v>28</v>
      </c>
      <c r="B222" s="18">
        <v>39.293246031264324</v>
      </c>
      <c r="C222" s="18">
        <v>39.293246031264324</v>
      </c>
      <c r="D222" s="6">
        <v>39.293246031264324</v>
      </c>
      <c r="E222" s="6">
        <v>39.293246031264324</v>
      </c>
      <c r="F222">
        <v>39.293246031264324</v>
      </c>
      <c r="G222">
        <v>39.293246031264324</v>
      </c>
      <c r="H222">
        <v>39.293246031264324</v>
      </c>
    </row>
    <row r="223" spans="1:9">
      <c r="A223" t="s">
        <v>105</v>
      </c>
      <c r="B223">
        <f>B222/SQRT(7)</f>
        <v>14.851451029028729</v>
      </c>
      <c r="C223" s="18">
        <f t="shared" ref="C223:H223" si="33">C222/SQRT(7)</f>
        <v>14.851451029028729</v>
      </c>
      <c r="D223" s="18">
        <f t="shared" si="33"/>
        <v>14.851451029028729</v>
      </c>
      <c r="E223" s="18">
        <f t="shared" si="33"/>
        <v>14.851451029028729</v>
      </c>
      <c r="F223" s="18">
        <f t="shared" si="33"/>
        <v>14.851451029028729</v>
      </c>
      <c r="G223" s="18">
        <f t="shared" si="33"/>
        <v>14.851451029028729</v>
      </c>
      <c r="H223" s="18">
        <f t="shared" si="33"/>
        <v>14.851451029028729</v>
      </c>
    </row>
    <row r="225" spans="1:8">
      <c r="F225">
        <v>216</v>
      </c>
      <c r="G225">
        <v>217</v>
      </c>
      <c r="H225">
        <v>218</v>
      </c>
    </row>
    <row r="226" spans="1:8">
      <c r="A226" t="s">
        <v>23</v>
      </c>
      <c r="B226">
        <v>650</v>
      </c>
      <c r="C226">
        <v>638</v>
      </c>
      <c r="D226">
        <v>639</v>
      </c>
      <c r="E226">
        <v>640</v>
      </c>
      <c r="F226">
        <v>650</v>
      </c>
      <c r="G226">
        <v>640</v>
      </c>
      <c r="H226">
        <v>637</v>
      </c>
    </row>
    <row r="227" spans="1:8">
      <c r="A227" t="s">
        <v>106</v>
      </c>
      <c r="B227">
        <v>642</v>
      </c>
      <c r="C227">
        <v>642</v>
      </c>
      <c r="D227">
        <v>642</v>
      </c>
      <c r="E227">
        <v>642</v>
      </c>
      <c r="F227">
        <v>642</v>
      </c>
      <c r="G227">
        <v>642</v>
      </c>
      <c r="H227">
        <v>642</v>
      </c>
    </row>
    <row r="228" spans="1:8">
      <c r="A228" t="s">
        <v>107</v>
      </c>
      <c r="B228">
        <f>(B226-B227)*(B226-B227)</f>
        <v>64</v>
      </c>
      <c r="C228" s="18">
        <f t="shared" ref="C228:H228" si="34">(C226-C227)*(C226-C227)</f>
        <v>16</v>
      </c>
      <c r="D228" s="18">
        <f t="shared" si="34"/>
        <v>9</v>
      </c>
      <c r="E228" s="18">
        <f t="shared" si="34"/>
        <v>4</v>
      </c>
      <c r="F228" s="18">
        <f t="shared" si="34"/>
        <v>64</v>
      </c>
      <c r="G228" s="18">
        <f t="shared" si="34"/>
        <v>4</v>
      </c>
      <c r="H228" s="18">
        <f t="shared" si="34"/>
        <v>25</v>
      </c>
    </row>
    <row r="229" spans="1:8">
      <c r="A229" t="s">
        <v>108</v>
      </c>
      <c r="B229" s="18">
        <v>5.1547481579053471</v>
      </c>
      <c r="C229" s="18">
        <v>5.1547481579053471</v>
      </c>
      <c r="D229">
        <v>5.1547481579053471</v>
      </c>
      <c r="E229">
        <v>5.1547481579053471</v>
      </c>
      <c r="F229">
        <v>5.1547481579053471</v>
      </c>
      <c r="G229">
        <v>5.1547481579053471</v>
      </c>
      <c r="H229">
        <v>5.1547481579053471</v>
      </c>
    </row>
    <row r="230" spans="1:8">
      <c r="A230" t="s">
        <v>105</v>
      </c>
      <c r="B230">
        <f>B229/SQRT(7)</f>
        <v>1.9483116709979793</v>
      </c>
      <c r="C230" s="18">
        <f t="shared" ref="C230:H230" si="35">C229/SQRT(7)</f>
        <v>1.9483116709979793</v>
      </c>
      <c r="D230" s="18">
        <f t="shared" si="35"/>
        <v>1.9483116709979793</v>
      </c>
      <c r="E230" s="18">
        <f t="shared" si="35"/>
        <v>1.9483116709979793</v>
      </c>
      <c r="F230" s="18">
        <f t="shared" si="35"/>
        <v>1.9483116709979793</v>
      </c>
      <c r="G230" s="18">
        <f t="shared" si="35"/>
        <v>1.9483116709979793</v>
      </c>
      <c r="H230" s="18">
        <f t="shared" si="35"/>
        <v>1.9483116709979793</v>
      </c>
    </row>
    <row r="232" spans="1:8">
      <c r="F232">
        <v>192</v>
      </c>
      <c r="G232">
        <v>193</v>
      </c>
    </row>
    <row r="233" spans="1:8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  <c r="F233">
        <f>1160-217</f>
        <v>943</v>
      </c>
      <c r="G233">
        <f>1189-217</f>
        <v>972</v>
      </c>
    </row>
    <row r="234" spans="1:8">
      <c r="A234" t="s">
        <v>26</v>
      </c>
      <c r="B234">
        <v>1008.3333333333334</v>
      </c>
      <c r="C234">
        <v>1008.3333333333334</v>
      </c>
      <c r="D234" s="6">
        <v>1008.3333333333334</v>
      </c>
      <c r="E234" s="6">
        <v>1008.3333333333334</v>
      </c>
      <c r="F234">
        <v>1008.3333333333334</v>
      </c>
      <c r="G234">
        <v>1008.3333333333334</v>
      </c>
    </row>
    <row r="235" spans="1:8">
      <c r="A235" t="s">
        <v>27</v>
      </c>
      <c r="B235">
        <f>(B233-B234)*(B233-B234)</f>
        <v>4053.4444444444398</v>
      </c>
      <c r="C235" s="18">
        <f t="shared" ref="C235:G235" si="36">(C233-C234)*(C233-C234)</f>
        <v>1111.1111111111136</v>
      </c>
      <c r="D235" s="18">
        <f t="shared" si="36"/>
        <v>2085.4444444444412</v>
      </c>
      <c r="E235" s="18">
        <f t="shared" si="36"/>
        <v>658.77777777777578</v>
      </c>
      <c r="F235" s="18">
        <f t="shared" si="36"/>
        <v>4268.4444444444498</v>
      </c>
      <c r="G235" s="18">
        <f t="shared" si="36"/>
        <v>1320.1111111111138</v>
      </c>
    </row>
    <row r="236" spans="1:8">
      <c r="A236" t="s">
        <v>108</v>
      </c>
      <c r="B236" s="18">
        <v>47.429479815359088</v>
      </c>
      <c r="C236" s="18">
        <v>47.429479815359088</v>
      </c>
      <c r="D236" s="6">
        <v>47.429479815359088</v>
      </c>
      <c r="E236" s="6">
        <v>47.429479815359088</v>
      </c>
      <c r="F236">
        <v>47.429479815359088</v>
      </c>
      <c r="G236">
        <v>47.429479815359088</v>
      </c>
    </row>
    <row r="237" spans="1:8">
      <c r="A237" t="s">
        <v>54</v>
      </c>
      <c r="B237">
        <f>B236/SQRT(6)</f>
        <v>19.363004052210645</v>
      </c>
      <c r="C237" s="18">
        <f t="shared" ref="C237:G237" si="37">C236/SQRT(6)</f>
        <v>19.363004052210645</v>
      </c>
      <c r="D237" s="18">
        <f t="shared" si="37"/>
        <v>19.363004052210645</v>
      </c>
      <c r="E237" s="18">
        <f t="shared" si="37"/>
        <v>19.363004052210645</v>
      </c>
      <c r="F237" s="18">
        <f t="shared" si="37"/>
        <v>19.363004052210645</v>
      </c>
      <c r="G237" s="18">
        <f t="shared" si="37"/>
        <v>19.363004052210645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E242">
        <v>219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E243">
        <v>667</v>
      </c>
      <c r="H243" s="2" t="s">
        <v>17</v>
      </c>
    </row>
    <row r="244" spans="1:8">
      <c r="A244" t="s">
        <v>106</v>
      </c>
      <c r="B244">
        <v>661.5</v>
      </c>
      <c r="C244">
        <v>661.5</v>
      </c>
      <c r="D244">
        <v>661.5</v>
      </c>
      <c r="E244">
        <v>661.5</v>
      </c>
      <c r="H244" s="3" t="s">
        <v>123</v>
      </c>
    </row>
    <row r="245" spans="1:8">
      <c r="A245" t="s">
        <v>107</v>
      </c>
      <c r="B245">
        <f>(B244-B243)*(B244-B243)</f>
        <v>2.25</v>
      </c>
      <c r="C245" s="18">
        <f t="shared" ref="C245:E245" si="38">(C244-C243)*(C244-C243)</f>
        <v>0.25</v>
      </c>
      <c r="D245" s="18">
        <f t="shared" si="38"/>
        <v>12.25</v>
      </c>
      <c r="E245" s="18">
        <f t="shared" si="38"/>
        <v>30.25</v>
      </c>
    </row>
    <row r="246" spans="1:8">
      <c r="A246" t="s">
        <v>108</v>
      </c>
      <c r="B246" s="18">
        <v>3.3541019662496847</v>
      </c>
      <c r="C246" s="18">
        <v>3.3541019662496847</v>
      </c>
      <c r="D246">
        <v>3.3541019662496847</v>
      </c>
      <c r="E246">
        <v>3.3541019662496847</v>
      </c>
    </row>
    <row r="247" spans="1:8">
      <c r="A247" t="s">
        <v>105</v>
      </c>
      <c r="B247">
        <f>B246/SQRT(4)</f>
        <v>1.6770509831248424</v>
      </c>
      <c r="C247" s="18">
        <f t="shared" ref="C247:E247" si="39">C246/SQRT(4)</f>
        <v>1.6770509831248424</v>
      </c>
      <c r="D247" s="18">
        <f t="shared" si="39"/>
        <v>1.6770509831248424</v>
      </c>
      <c r="E247" s="18">
        <f t="shared" si="39"/>
        <v>1.6770509831248424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  <c r="F248">
        <v>194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  <c r="F249">
        <f>1895-64*7</f>
        <v>1447</v>
      </c>
    </row>
    <row r="250" spans="1:8">
      <c r="A250" t="s">
        <v>171</v>
      </c>
      <c r="C250">
        <v>1403.5</v>
      </c>
      <c r="D250">
        <v>1403.5</v>
      </c>
      <c r="E250">
        <v>1403.5</v>
      </c>
      <c r="F250">
        <v>1403.5</v>
      </c>
    </row>
    <row r="251" spans="1:8">
      <c r="A251" t="s">
        <v>170</v>
      </c>
      <c r="C251">
        <f>(C250-C249)*(C250-C249)</f>
        <v>2256.25</v>
      </c>
      <c r="D251" s="18">
        <f t="shared" ref="D251:F251" si="40">(D250-D249)*(D250-D249)</f>
        <v>11990.25</v>
      </c>
      <c r="E251" s="18">
        <f t="shared" si="40"/>
        <v>11130.25</v>
      </c>
      <c r="F251" s="18">
        <f t="shared" si="40"/>
        <v>1892.25</v>
      </c>
    </row>
    <row r="252" spans="1:8">
      <c r="A252" t="s">
        <v>169</v>
      </c>
      <c r="C252" s="18">
        <v>82.566639752384262</v>
      </c>
      <c r="D252" s="18">
        <v>82.566639752384262</v>
      </c>
      <c r="E252">
        <v>82.566639752384262</v>
      </c>
      <c r="F252">
        <v>82.566639752384262</v>
      </c>
    </row>
    <row r="253" spans="1:8">
      <c r="A253" t="s">
        <v>173</v>
      </c>
      <c r="C253">
        <f>C252/SQRT(4)</f>
        <v>41.283319876192131</v>
      </c>
      <c r="D253" s="18">
        <f t="shared" ref="D253:F253" si="41">D252/SQRT(4)</f>
        <v>41.283319876192131</v>
      </c>
      <c r="E253" s="18">
        <f t="shared" si="41"/>
        <v>41.283319876192131</v>
      </c>
      <c r="F253" s="18">
        <f t="shared" si="41"/>
        <v>41.283319876192131</v>
      </c>
    </row>
    <row r="255" spans="1:8">
      <c r="A255" t="s">
        <v>69</v>
      </c>
      <c r="F255">
        <v>201</v>
      </c>
      <c r="G255">
        <v>210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  <c r="F256">
        <v>1217</v>
      </c>
      <c r="G256">
        <f>19*60+15</f>
        <v>1155</v>
      </c>
    </row>
    <row r="257" spans="1:12">
      <c r="A257" t="s">
        <v>171</v>
      </c>
      <c r="B257">
        <v>1127</v>
      </c>
      <c r="C257">
        <v>1127</v>
      </c>
      <c r="D257">
        <v>1127</v>
      </c>
      <c r="E257">
        <v>1127</v>
      </c>
      <c r="F257">
        <v>1127</v>
      </c>
      <c r="G257">
        <v>1127</v>
      </c>
    </row>
    <row r="258" spans="1:12">
      <c r="A258" t="s">
        <v>170</v>
      </c>
      <c r="B258">
        <f>(B256-B257)*(B256-B257)</f>
        <v>144</v>
      </c>
      <c r="C258" s="18">
        <f t="shared" ref="C258:G258" si="42">(C256-C257)*(C256-C257)</f>
        <v>9216</v>
      </c>
      <c r="D258" s="18">
        <f t="shared" si="42"/>
        <v>16</v>
      </c>
      <c r="E258" s="18">
        <f t="shared" si="42"/>
        <v>36</v>
      </c>
      <c r="F258" s="18">
        <f t="shared" si="42"/>
        <v>8100</v>
      </c>
      <c r="G258" s="18">
        <f t="shared" si="42"/>
        <v>784</v>
      </c>
    </row>
    <row r="259" spans="1:12">
      <c r="A259" t="s">
        <v>169</v>
      </c>
      <c r="B259" s="18">
        <v>55.220769039676853</v>
      </c>
      <c r="C259" s="18">
        <v>55.220769039676853</v>
      </c>
      <c r="D259">
        <v>55.220769039676853</v>
      </c>
      <c r="E259">
        <v>55.220769039676853</v>
      </c>
      <c r="F259">
        <v>55.220769039676853</v>
      </c>
      <c r="G259">
        <v>55.220769039676853</v>
      </c>
    </row>
    <row r="260" spans="1:12">
      <c r="A260" t="s">
        <v>173</v>
      </c>
      <c r="B260">
        <f>B259/SQRT(6)</f>
        <v>22.543784558547891</v>
      </c>
      <c r="C260" s="18">
        <f t="shared" ref="C260:G260" si="43">C259/SQRT(6)</f>
        <v>22.543784558547891</v>
      </c>
      <c r="D260" s="18">
        <f t="shared" si="43"/>
        <v>22.543784558547891</v>
      </c>
      <c r="E260" s="18">
        <f t="shared" si="43"/>
        <v>22.543784558547891</v>
      </c>
      <c r="F260" s="18">
        <f t="shared" si="43"/>
        <v>22.543784558547891</v>
      </c>
      <c r="G260" s="18">
        <f t="shared" si="43"/>
        <v>22.543784558547891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4">(J272-J271)*(J272-J271)</f>
        <v>182.25</v>
      </c>
      <c r="K273">
        <f t="shared" si="44"/>
        <v>506.25</v>
      </c>
      <c r="L273">
        <f t="shared" si="44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5">J274/SQRT(4)</f>
        <v>8.5841423566946986</v>
      </c>
      <c r="K275">
        <f t="shared" si="45"/>
        <v>8.5841423566946986</v>
      </c>
      <c r="L275">
        <f t="shared" si="45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6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1" spans="1:6" s="19" customFormat="1">
      <c r="A301"/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7">(C344-C345)*(C344-C345)</f>
        <v>60319.359999999957</v>
      </c>
      <c r="D346">
        <f t="shared" si="47"/>
        <v>37869.159999999967</v>
      </c>
      <c r="E346">
        <f t="shared" si="47"/>
        <v>501.76000000000408</v>
      </c>
      <c r="F346">
        <f t="shared" si="47"/>
        <v>66873.959999999948</v>
      </c>
      <c r="G346">
        <f t="shared" si="47"/>
        <v>26699.56000000003</v>
      </c>
      <c r="H346">
        <f t="shared" si="47"/>
        <v>52716.15999999996</v>
      </c>
      <c r="I346">
        <f t="shared" si="47"/>
        <v>14786.559999999978</v>
      </c>
      <c r="J346">
        <f t="shared" si="47"/>
        <v>138830.75999999992</v>
      </c>
      <c r="K346">
        <f t="shared" si="47"/>
        <v>524755.3600000001</v>
      </c>
      <c r="O346">
        <f>(O344-O345)*(O344-O345)</f>
        <v>37519.690000000017</v>
      </c>
      <c r="P346">
        <f t="shared" ref="P346:X346" si="48">(P344-P345)*(P344-P345)</f>
        <v>12387.68999999999</v>
      </c>
      <c r="Q346">
        <f t="shared" si="48"/>
        <v>5083.6899999999932</v>
      </c>
      <c r="R346">
        <f t="shared" si="48"/>
        <v>39.689999999999429</v>
      </c>
      <c r="S346">
        <f t="shared" si="48"/>
        <v>9662.8899999999903</v>
      </c>
      <c r="T346">
        <f t="shared" si="48"/>
        <v>14089.690000000011</v>
      </c>
      <c r="U346">
        <f t="shared" si="48"/>
        <v>13064.489999999989</v>
      </c>
      <c r="V346">
        <f t="shared" si="48"/>
        <v>161.29000000000116</v>
      </c>
      <c r="W346">
        <f t="shared" si="48"/>
        <v>52120.889999999978</v>
      </c>
      <c r="X346">
        <f t="shared" si="48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9">C347/SQRT(10)</f>
        <v>108.89932965817557</v>
      </c>
      <c r="D348">
        <f t="shared" si="49"/>
        <v>108.89932965817557</v>
      </c>
      <c r="E348">
        <f t="shared" si="49"/>
        <v>108.89932965817557</v>
      </c>
      <c r="F348">
        <f t="shared" si="49"/>
        <v>108.89932965817557</v>
      </c>
      <c r="G348">
        <f t="shared" si="49"/>
        <v>108.89932965817557</v>
      </c>
      <c r="H348">
        <f t="shared" si="49"/>
        <v>108.89932965817557</v>
      </c>
      <c r="I348">
        <f t="shared" si="49"/>
        <v>108.89932965817557</v>
      </c>
      <c r="J348">
        <f t="shared" si="49"/>
        <v>108.89932965817557</v>
      </c>
      <c r="K348">
        <f t="shared" si="49"/>
        <v>108.89932965817557</v>
      </c>
      <c r="O348">
        <f>O347/SQRT(10)</f>
        <v>48.679780196710006</v>
      </c>
      <c r="P348">
        <f t="shared" ref="P348:X348" si="50">P347/SQRT(10)</f>
        <v>48.679780196710006</v>
      </c>
      <c r="Q348">
        <f t="shared" si="50"/>
        <v>48.679780196710006</v>
      </c>
      <c r="R348">
        <f t="shared" si="50"/>
        <v>48.679780196710006</v>
      </c>
      <c r="S348">
        <f t="shared" si="50"/>
        <v>48.679780196710006</v>
      </c>
      <c r="T348">
        <f t="shared" si="50"/>
        <v>48.679780196710006</v>
      </c>
      <c r="U348">
        <f t="shared" si="50"/>
        <v>48.679780196710006</v>
      </c>
      <c r="V348">
        <f t="shared" si="50"/>
        <v>48.679780196710006</v>
      </c>
      <c r="W348">
        <f t="shared" si="50"/>
        <v>48.679780196710006</v>
      </c>
      <c r="X348">
        <f t="shared" si="50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51">(C351-C352)*(C351-C352)</f>
        <v>236277.00694444447</v>
      </c>
      <c r="D353">
        <f t="shared" si="51"/>
        <v>8085.006944444438</v>
      </c>
      <c r="E353">
        <f t="shared" si="51"/>
        <v>47052.840277777759</v>
      </c>
      <c r="F353">
        <f t="shared" si="51"/>
        <v>41175.173611111095</v>
      </c>
      <c r="G353">
        <f t="shared" si="51"/>
        <v>258.67361111111234</v>
      </c>
      <c r="H353">
        <f t="shared" si="51"/>
        <v>41990.840277777759</v>
      </c>
      <c r="I353">
        <f t="shared" si="51"/>
        <v>39966.673611111095</v>
      </c>
      <c r="J353">
        <f t="shared" si="51"/>
        <v>39567.840277777759</v>
      </c>
      <c r="K353">
        <f t="shared" si="51"/>
        <v>51491.173611111095</v>
      </c>
      <c r="L353">
        <f t="shared" si="51"/>
        <v>222.50694444444332</v>
      </c>
      <c r="M353">
        <f t="shared" si="51"/>
        <v>2695.3402777777737</v>
      </c>
      <c r="O353">
        <f>(O351-O352)*(O351-O352)</f>
        <v>74847.840277777766</v>
      </c>
      <c r="P353">
        <f t="shared" ref="P353:Z353" si="52">(P351-P352)*(P351-P352)</f>
        <v>61297.506944444438</v>
      </c>
      <c r="Q353">
        <f t="shared" si="52"/>
        <v>2541.8402777777796</v>
      </c>
      <c r="R353">
        <f t="shared" si="52"/>
        <v>9883.673611111115</v>
      </c>
      <c r="S353">
        <f t="shared" si="52"/>
        <v>6149.173611111114</v>
      </c>
      <c r="T353">
        <f t="shared" si="52"/>
        <v>17578.340277777774</v>
      </c>
      <c r="U353">
        <f t="shared" si="52"/>
        <v>14022.506944444449</v>
      </c>
      <c r="V353">
        <f t="shared" si="52"/>
        <v>6628.673611111114</v>
      </c>
      <c r="W353">
        <f t="shared" si="52"/>
        <v>12863.340277777783</v>
      </c>
      <c r="X353">
        <f t="shared" si="52"/>
        <v>15981.173611111117</v>
      </c>
      <c r="Y353">
        <f t="shared" si="52"/>
        <v>275.00694444444383</v>
      </c>
      <c r="Z353">
        <f t="shared" si="52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3">C354/SQRT(12)</f>
        <v>96.030916486807996</v>
      </c>
      <c r="D355">
        <f t="shared" si="53"/>
        <v>96.030916486807996</v>
      </c>
      <c r="E355">
        <f t="shared" si="53"/>
        <v>96.030916486807996</v>
      </c>
      <c r="F355">
        <f t="shared" si="53"/>
        <v>96.030916486807996</v>
      </c>
      <c r="G355">
        <f t="shared" si="53"/>
        <v>96.030916486807996</v>
      </c>
      <c r="H355">
        <f t="shared" si="53"/>
        <v>96.030916486807996</v>
      </c>
      <c r="I355">
        <f t="shared" si="53"/>
        <v>96.030916486807996</v>
      </c>
      <c r="J355">
        <f t="shared" si="53"/>
        <v>96.030916486807996</v>
      </c>
      <c r="K355">
        <f t="shared" si="53"/>
        <v>96.030916486807996</v>
      </c>
      <c r="L355">
        <f t="shared" si="53"/>
        <v>96.030916486807996</v>
      </c>
      <c r="M355">
        <f t="shared" si="53"/>
        <v>96.030916486807996</v>
      </c>
      <c r="O355">
        <f>O354/SQRT(12)</f>
        <v>39.270687812875103</v>
      </c>
      <c r="P355">
        <f t="shared" ref="P355:Z355" si="54">P354/SQRT(12)</f>
        <v>39.270687812875103</v>
      </c>
      <c r="Q355">
        <f t="shared" si="54"/>
        <v>39.270687812875103</v>
      </c>
      <c r="R355">
        <f t="shared" si="54"/>
        <v>39.270687812875103</v>
      </c>
      <c r="S355">
        <f t="shared" si="54"/>
        <v>39.270687812875103</v>
      </c>
      <c r="T355">
        <f t="shared" si="54"/>
        <v>39.270687812875103</v>
      </c>
      <c r="U355">
        <f t="shared" si="54"/>
        <v>39.270687812875103</v>
      </c>
      <c r="V355">
        <f t="shared" si="54"/>
        <v>39.270687812875103</v>
      </c>
      <c r="W355">
        <f t="shared" si="54"/>
        <v>39.270687812875103</v>
      </c>
      <c r="X355">
        <f t="shared" si="54"/>
        <v>39.270687812875103</v>
      </c>
      <c r="Y355">
        <f t="shared" si="54"/>
        <v>39.270687812875103</v>
      </c>
      <c r="Z355">
        <f t="shared" si="54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5">(C358-C359)*(C358-C359)</f>
        <v>17161</v>
      </c>
      <c r="D360">
        <f t="shared" si="55"/>
        <v>3721</v>
      </c>
      <c r="E360">
        <f t="shared" si="55"/>
        <v>3721</v>
      </c>
      <c r="F360">
        <f t="shared" si="55"/>
        <v>6400</v>
      </c>
      <c r="G360">
        <f t="shared" si="55"/>
        <v>297025</v>
      </c>
      <c r="H360">
        <f t="shared" si="55"/>
        <v>14641</v>
      </c>
      <c r="I360">
        <f t="shared" si="55"/>
        <v>3721</v>
      </c>
      <c r="J360">
        <f t="shared" si="55"/>
        <v>6561</v>
      </c>
      <c r="K360">
        <f t="shared" si="55"/>
        <v>961</v>
      </c>
      <c r="L360">
        <f t="shared" si="55"/>
        <v>3600</v>
      </c>
      <c r="M360">
        <f t="shared" si="55"/>
        <v>4900</v>
      </c>
      <c r="O360">
        <f>(O358-O359)*(O358-O359)</f>
        <v>4511.361111111114</v>
      </c>
      <c r="P360">
        <f t="shared" ref="P360:Z360" si="56">(P358-P359)*(P358-P359)</f>
        <v>7424.694444444448</v>
      </c>
      <c r="Q360">
        <f t="shared" si="56"/>
        <v>261.36111111111171</v>
      </c>
      <c r="R360">
        <f t="shared" si="56"/>
        <v>1308.0277777777792</v>
      </c>
      <c r="S360">
        <f t="shared" si="56"/>
        <v>3154.6944444444466</v>
      </c>
      <c r="T360">
        <f t="shared" si="56"/>
        <v>71200.027777777766</v>
      </c>
      <c r="U360">
        <f t="shared" si="56"/>
        <v>8993.3611111111077</v>
      </c>
      <c r="V360">
        <f t="shared" si="56"/>
        <v>2224.6944444444462</v>
      </c>
      <c r="W360">
        <f t="shared" si="56"/>
        <v>4511.361111111114</v>
      </c>
      <c r="X360">
        <f t="shared" si="56"/>
        <v>4203.3611111111086</v>
      </c>
      <c r="Y360">
        <f t="shared" si="56"/>
        <v>633.36111111111211</v>
      </c>
      <c r="Z360">
        <f t="shared" si="56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7">C361/SQRT(12)</f>
        <v>50.749657907987697</v>
      </c>
      <c r="D362">
        <f t="shared" si="57"/>
        <v>50.749657907987697</v>
      </c>
      <c r="E362">
        <f t="shared" si="57"/>
        <v>50.749657907987697</v>
      </c>
      <c r="F362">
        <f t="shared" si="57"/>
        <v>50.749657907987697</v>
      </c>
      <c r="G362">
        <f t="shared" si="57"/>
        <v>50.749657907987697</v>
      </c>
      <c r="H362">
        <f t="shared" si="57"/>
        <v>50.749657907987697</v>
      </c>
      <c r="I362">
        <f t="shared" si="57"/>
        <v>50.749657907987697</v>
      </c>
      <c r="J362">
        <f t="shared" si="57"/>
        <v>50.749657907987697</v>
      </c>
      <c r="K362">
        <f t="shared" si="57"/>
        <v>50.749657907987697</v>
      </c>
      <c r="L362">
        <f t="shared" si="57"/>
        <v>50.749657907987697</v>
      </c>
      <c r="M362">
        <f t="shared" si="57"/>
        <v>50.749657907987697</v>
      </c>
      <c r="O362">
        <f>O361/SQRT(12)</f>
        <v>27.520152548565139</v>
      </c>
      <c r="P362">
        <f t="shared" ref="P362:Z362" si="58">P361/SQRT(12)</f>
        <v>27.520152548565139</v>
      </c>
      <c r="Q362">
        <f t="shared" si="58"/>
        <v>27.520152548565139</v>
      </c>
      <c r="R362">
        <f t="shared" si="58"/>
        <v>27.520152548565139</v>
      </c>
      <c r="S362">
        <f t="shared" si="58"/>
        <v>27.520152548565139</v>
      </c>
      <c r="T362">
        <f t="shared" si="58"/>
        <v>27.520152548565139</v>
      </c>
      <c r="U362">
        <f t="shared" si="58"/>
        <v>27.520152548565139</v>
      </c>
      <c r="V362">
        <f t="shared" si="58"/>
        <v>27.520152548565139</v>
      </c>
      <c r="W362">
        <f t="shared" si="58"/>
        <v>27.520152548565139</v>
      </c>
      <c r="X362">
        <f t="shared" si="58"/>
        <v>27.520152548565139</v>
      </c>
      <c r="Y362">
        <f t="shared" si="58"/>
        <v>27.520152548565139</v>
      </c>
      <c r="Z362">
        <f t="shared" si="58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9">(C398-C397)*(C398-C397)</f>
        <v>3.0625</v>
      </c>
      <c r="D399" s="6">
        <f>(D398-D397)*(D398-D397)</f>
        <v>10.5625</v>
      </c>
      <c r="E399" s="6">
        <f t="shared" si="59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60">C400/2</f>
        <v>0.96014321848357598</v>
      </c>
      <c r="D401" s="6">
        <f t="shared" si="60"/>
        <v>0.96014321848357598</v>
      </c>
      <c r="E401" s="6">
        <f t="shared" si="60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23" t="s">
        <v>33</v>
      </c>
      <c r="B415" s="23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23" t="s">
        <v>33</v>
      </c>
      <c r="B425" s="23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61">(D427-D426)*(D427-D426)</f>
        <v>0.73469387755107607</v>
      </c>
      <c r="E428" s="9">
        <f t="shared" si="61"/>
        <v>2.0408163265296844E-2</v>
      </c>
      <c r="F428" s="9">
        <f t="shared" si="61"/>
        <v>102.87755102040751</v>
      </c>
      <c r="G428" s="9">
        <f t="shared" si="61"/>
        <v>0.73469387755107607</v>
      </c>
      <c r="H428" s="9">
        <f t="shared" si="61"/>
        <v>172.73469387755017</v>
      </c>
      <c r="J428" s="11">
        <f t="shared" si="61"/>
        <v>7.839999999999745</v>
      </c>
      <c r="K428" s="11">
        <f t="shared" si="61"/>
        <v>10.240000000000292</v>
      </c>
      <c r="L428" s="11">
        <f t="shared" si="61"/>
        <v>4.0000000000018188E-2</v>
      </c>
      <c r="M428" s="11">
        <f t="shared" si="61"/>
        <v>0.63999999999992729</v>
      </c>
      <c r="N428" s="11">
        <f t="shared" si="61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2">C429/SQRT(7)</f>
        <v>3.616450912312537</v>
      </c>
      <c r="D430" s="9">
        <f t="shared" si="62"/>
        <v>3.616450912312537</v>
      </c>
      <c r="E430" s="9">
        <f t="shared" si="62"/>
        <v>3.616450912312537</v>
      </c>
      <c r="F430" s="9">
        <f t="shared" si="62"/>
        <v>3.616450912312537</v>
      </c>
      <c r="G430" s="9">
        <f t="shared" si="62"/>
        <v>3.616450912312537</v>
      </c>
      <c r="H430" s="9">
        <f t="shared" si="62"/>
        <v>3.616450912312537</v>
      </c>
      <c r="J430">
        <f>J429/SQRT(5)</f>
        <v>0.86717933554715187</v>
      </c>
      <c r="K430" s="11">
        <f t="shared" ref="K430:N430" si="63">K429/SQRT(5)</f>
        <v>0.86717933554715187</v>
      </c>
      <c r="L430" s="11">
        <f t="shared" si="63"/>
        <v>0.86717933554715187</v>
      </c>
      <c r="M430" s="11">
        <f t="shared" si="63"/>
        <v>0.86717933554715187</v>
      </c>
      <c r="N430" s="11">
        <f t="shared" si="63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23" t="s">
        <v>33</v>
      </c>
      <c r="B435" s="23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4">(D437-D436)*(D437-D436)</f>
        <v>246.93877551020256</v>
      </c>
      <c r="E438" s="9">
        <f t="shared" si="64"/>
        <v>313.79591836734522</v>
      </c>
      <c r="F438" s="9">
        <f t="shared" si="64"/>
        <v>453.08163265306331</v>
      </c>
      <c r="G438" s="9">
        <f t="shared" si="64"/>
        <v>1245.0816326530646</v>
      </c>
      <c r="H438" s="9">
        <f t="shared" si="64"/>
        <v>515.93877551020182</v>
      </c>
      <c r="J438" s="11">
        <f t="shared" ref="J438:N438" si="65">(J437-J436)*(J437-J436)</f>
        <v>33.639999999999475</v>
      </c>
      <c r="K438" s="11">
        <f t="shared" si="65"/>
        <v>3.2399999999998363</v>
      </c>
      <c r="L438" s="11">
        <f t="shared" si="65"/>
        <v>10.240000000000292</v>
      </c>
      <c r="M438" s="11">
        <f t="shared" si="65"/>
        <v>10.240000000000292</v>
      </c>
      <c r="N438" s="11">
        <f t="shared" si="65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6">C439/SQRT(7)</f>
        <v>10.53606882834794</v>
      </c>
      <c r="D440" s="9">
        <f t="shared" si="66"/>
        <v>10.53606882834794</v>
      </c>
      <c r="E440" s="9">
        <f t="shared" si="66"/>
        <v>10.53606882834794</v>
      </c>
      <c r="F440" s="9">
        <f t="shared" si="66"/>
        <v>10.53606882834794</v>
      </c>
      <c r="G440" s="9">
        <f t="shared" si="66"/>
        <v>10.53606882834794</v>
      </c>
      <c r="H440" s="9">
        <f t="shared" si="66"/>
        <v>10.53606882834794</v>
      </c>
      <c r="J440">
        <f>J439/SQRT(5)</f>
        <v>1.5336231610144653</v>
      </c>
      <c r="K440" s="11">
        <f t="shared" ref="K440:N440" si="67">K439/SQRT(5)</f>
        <v>1.5336231610144653</v>
      </c>
      <c r="L440" s="11">
        <f t="shared" si="67"/>
        <v>1.5336231610144653</v>
      </c>
      <c r="M440" s="11">
        <f t="shared" si="67"/>
        <v>1.5336231610144653</v>
      </c>
      <c r="N440" s="11">
        <f t="shared" si="67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190</v>
      </c>
      <c r="H444">
        <v>161</v>
      </c>
      <c r="I444">
        <v>160</v>
      </c>
    </row>
    <row r="445" spans="1:14">
      <c r="A445" t="s">
        <v>33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>
        <v>634</v>
      </c>
      <c r="H446">
        <v>701</v>
      </c>
      <c r="I446" s="6">
        <v>694</v>
      </c>
    </row>
    <row r="447" spans="1:14">
      <c r="A447" t="s">
        <v>114</v>
      </c>
      <c r="B447">
        <v>638</v>
      </c>
      <c r="C447">
        <v>638</v>
      </c>
      <c r="D447" s="6">
        <v>638</v>
      </c>
      <c r="E447" s="6">
        <v>638</v>
      </c>
    </row>
    <row r="448" spans="1:14">
      <c r="A448" t="s">
        <v>115</v>
      </c>
      <c r="B448">
        <f>(B447-B446)*(B447-B446)</f>
        <v>676</v>
      </c>
      <c r="C448" s="15">
        <f t="shared" ref="C448:E448" si="68">(C447-C446)*(C447-C446)</f>
        <v>256</v>
      </c>
      <c r="D448" s="15">
        <f t="shared" si="68"/>
        <v>196</v>
      </c>
      <c r="E448" s="15">
        <f t="shared" si="68"/>
        <v>16</v>
      </c>
      <c r="F448" s="9"/>
    </row>
    <row r="449" spans="1:14">
      <c r="A449" t="s">
        <v>116</v>
      </c>
      <c r="B449" s="15">
        <v>16.911534525287763</v>
      </c>
      <c r="C449" s="15">
        <v>16.911534525287763</v>
      </c>
      <c r="D449" s="6">
        <v>16.911534525287763</v>
      </c>
      <c r="E449" s="6">
        <v>16.911534525287763</v>
      </c>
    </row>
    <row r="450" spans="1:14">
      <c r="A450" t="s">
        <v>117</v>
      </c>
      <c r="B450">
        <f>B449/SQRT(4)</f>
        <v>8.4557672626438816</v>
      </c>
      <c r="C450" s="15">
        <f t="shared" ref="C450:E450" si="69">C449/SQRT(4)</f>
        <v>8.4557672626438816</v>
      </c>
      <c r="D450" s="15">
        <f t="shared" si="69"/>
        <v>8.4557672626438816</v>
      </c>
      <c r="E450" s="15">
        <f t="shared" si="69"/>
        <v>8.4557672626438816</v>
      </c>
      <c r="F450" s="9"/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70">(D458-D457)*(D458-D457)</f>
        <v>3268.0277777777733</v>
      </c>
      <c r="E459" s="9">
        <f t="shared" si="70"/>
        <v>10.027777777777537</v>
      </c>
      <c r="F459" s="9">
        <f t="shared" si="70"/>
        <v>148.02777777777686</v>
      </c>
      <c r="G459" s="9">
        <f t="shared" si="70"/>
        <v>536.69444444444264</v>
      </c>
      <c r="H459" s="9">
        <f t="shared" si="70"/>
        <v>14.694444444444734</v>
      </c>
      <c r="J459" s="11">
        <f t="shared" si="70"/>
        <v>249.63999999999857</v>
      </c>
      <c r="K459" s="11">
        <f t="shared" si="70"/>
        <v>14.439999999999655</v>
      </c>
      <c r="L459" s="11">
        <f t="shared" si="70"/>
        <v>51.840000000000657</v>
      </c>
      <c r="M459" s="11">
        <f t="shared" si="70"/>
        <v>0.63999999999992729</v>
      </c>
      <c r="N459" s="11">
        <f t="shared" si="70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71">C460/SQRT(6)</f>
        <v>6.0617959690483136</v>
      </c>
      <c r="D461" s="10">
        <f t="shared" si="71"/>
        <v>6.0617959690483136</v>
      </c>
      <c r="E461" s="10">
        <f t="shared" si="71"/>
        <v>6.0617959690483136</v>
      </c>
      <c r="F461" s="10">
        <f t="shared" si="71"/>
        <v>6.0617959690483136</v>
      </c>
      <c r="G461" s="10">
        <f t="shared" si="71"/>
        <v>6.0617959690483136</v>
      </c>
      <c r="H461" s="10">
        <f t="shared" si="71"/>
        <v>6.0617959690483136</v>
      </c>
      <c r="J461">
        <f>J460/SQRT(5)</f>
        <v>4.4308012819353566</v>
      </c>
      <c r="K461" s="11">
        <f t="shared" ref="K461:N461" si="72">K460/SQRT(5)</f>
        <v>4.4308012819353566</v>
      </c>
      <c r="L461" s="11">
        <f t="shared" si="72"/>
        <v>4.4308012819353566</v>
      </c>
      <c r="M461" s="11">
        <f t="shared" si="72"/>
        <v>4.4308012819353566</v>
      </c>
      <c r="N461" s="11">
        <f t="shared" si="72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3">(D467-D466)*(D467-D466)</f>
        <v>250.69444444444565</v>
      </c>
      <c r="E468" s="9">
        <f t="shared" si="73"/>
        <v>831.36111111111325</v>
      </c>
      <c r="F468" s="9">
        <f t="shared" si="73"/>
        <v>1.3611111111110228</v>
      </c>
      <c r="G468" s="9">
        <f t="shared" si="73"/>
        <v>84.027777777777089</v>
      </c>
      <c r="H468" s="9">
        <f t="shared" si="73"/>
        <v>1285.7346938775534</v>
      </c>
      <c r="J468" s="11">
        <f t="shared" si="73"/>
        <v>0</v>
      </c>
      <c r="K468" s="11">
        <f t="shared" si="73"/>
        <v>36</v>
      </c>
      <c r="L468" s="11">
        <f t="shared" si="73"/>
        <v>1</v>
      </c>
      <c r="M468" s="11">
        <f t="shared" si="73"/>
        <v>16</v>
      </c>
      <c r="N468" s="11">
        <f t="shared" si="73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4">C469/SQRT(6)</f>
        <v>7.5366389011233617</v>
      </c>
      <c r="D470" s="10">
        <f t="shared" si="74"/>
        <v>7.5366389011233617</v>
      </c>
      <c r="E470" s="10">
        <f t="shared" si="74"/>
        <v>7.5366389011233617</v>
      </c>
      <c r="F470" s="10">
        <f t="shared" si="74"/>
        <v>7.5366389011233617</v>
      </c>
      <c r="G470" s="10">
        <f t="shared" si="74"/>
        <v>7.5366389011233617</v>
      </c>
      <c r="H470" s="9">
        <f t="shared" ref="H470" si="75">H469/SQRT(7)</f>
        <v>8.505528985525542</v>
      </c>
      <c r="J470">
        <f>J469/SQRT(5)</f>
        <v>1.574801574802362</v>
      </c>
      <c r="K470" s="11">
        <f t="shared" ref="K470:N470" si="76">K469/SQRT(5)</f>
        <v>1.574801574802362</v>
      </c>
      <c r="L470" s="11">
        <f t="shared" si="76"/>
        <v>1.574801574802362</v>
      </c>
      <c r="M470" s="11">
        <f t="shared" si="76"/>
        <v>1.574801574802362</v>
      </c>
      <c r="N470" s="11">
        <f t="shared" si="76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7">(D476-D475)*(D476-D475)</f>
        <v>196</v>
      </c>
      <c r="E477" s="9">
        <f t="shared" si="77"/>
        <v>9</v>
      </c>
      <c r="F477" s="9">
        <f t="shared" si="77"/>
        <v>36</v>
      </c>
      <c r="J477" s="12">
        <f t="shared" ref="J477:N477" si="78">(J476-J475)*(J476-J475)</f>
        <v>190.43999999999875</v>
      </c>
      <c r="K477" s="12">
        <f t="shared" si="78"/>
        <v>60.839999999999293</v>
      </c>
      <c r="L477" s="12">
        <f t="shared" si="78"/>
        <v>7.839999999999745</v>
      </c>
      <c r="M477" s="12">
        <f t="shared" si="78"/>
        <v>331.24000000000166</v>
      </c>
      <c r="N477" s="12">
        <f t="shared" si="78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9">C478/SQRT(5)</f>
        <v>4.6043457732885349</v>
      </c>
      <c r="D479" s="9">
        <f t="shared" si="79"/>
        <v>4.6043457732885349</v>
      </c>
      <c r="E479" s="9">
        <f t="shared" si="79"/>
        <v>4.6043457732885349</v>
      </c>
      <c r="F479" s="9">
        <f t="shared" si="79"/>
        <v>4.6043457732885349</v>
      </c>
      <c r="J479">
        <f>J478/SQRT(5)</f>
        <v>5.0151769659703929</v>
      </c>
      <c r="K479" s="12">
        <f t="shared" ref="K479:N479" si="80">K478/SQRT(5)</f>
        <v>5.0151769659703929</v>
      </c>
      <c r="L479" s="12">
        <f t="shared" si="80"/>
        <v>5.0151769659703929</v>
      </c>
      <c r="M479" s="12">
        <f t="shared" si="80"/>
        <v>5.0151769659703929</v>
      </c>
      <c r="N479" s="12">
        <f t="shared" si="80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23" t="s">
        <v>33</v>
      </c>
      <c r="B485" s="23"/>
    </row>
    <row r="486" spans="1:14">
      <c r="A486" s="8" t="s">
        <v>184</v>
      </c>
      <c r="B486" s="8">
        <f>12*60+36</f>
        <v>756</v>
      </c>
      <c r="C486">
        <f>13*60+16</f>
        <v>796</v>
      </c>
      <c r="D486">
        <f>13*60+17</f>
        <v>797</v>
      </c>
      <c r="E486">
        <f>13*60+10</f>
        <v>790</v>
      </c>
      <c r="F486">
        <f>14*60+50</f>
        <v>890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0.63999999999992729</v>
      </c>
      <c r="C488" s="9">
        <f t="shared" ref="C488:F488" si="81">(C487-C486)*(C487-C486)</f>
        <v>1536.6400000000035</v>
      </c>
      <c r="D488" s="9">
        <f t="shared" si="81"/>
        <v>1616.0400000000036</v>
      </c>
      <c r="E488" s="9">
        <f t="shared" si="81"/>
        <v>1102.240000000003</v>
      </c>
      <c r="F488" s="9">
        <f t="shared" si="81"/>
        <v>17742.240000000013</v>
      </c>
      <c r="J488" s="11">
        <f t="shared" ref="J488:N488" si="82">(J487-J486)*(J487-J486)</f>
        <v>40.95999999999971</v>
      </c>
      <c r="K488" s="11">
        <f t="shared" si="82"/>
        <v>12.960000000000164</v>
      </c>
      <c r="L488" s="11">
        <f t="shared" si="82"/>
        <v>0.3600000000000273</v>
      </c>
      <c r="M488" s="11">
        <f t="shared" si="82"/>
        <v>1.9599999999999362</v>
      </c>
      <c r="N488" s="11">
        <f t="shared" si="82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3">C489/SQRT(5)</f>
        <v>19.992798703533229</v>
      </c>
      <c r="D490" s="9">
        <f t="shared" si="83"/>
        <v>19.992798703533229</v>
      </c>
      <c r="E490" s="9">
        <f t="shared" si="83"/>
        <v>19.992798703533229</v>
      </c>
      <c r="F490" s="9">
        <f t="shared" si="83"/>
        <v>19.992798703533229</v>
      </c>
      <c r="J490" s="7">
        <f>J489/SQRT(5)</f>
        <v>1.6637307474468337</v>
      </c>
      <c r="K490" s="11">
        <f t="shared" ref="K490:N490" si="84">K489/SQRT(5)</f>
        <v>1.6637307474468337</v>
      </c>
      <c r="L490" s="11">
        <f t="shared" si="84"/>
        <v>1.6637307474468337</v>
      </c>
      <c r="M490" s="11">
        <f t="shared" si="84"/>
        <v>1.6637307474468337</v>
      </c>
      <c r="N490" s="11">
        <f t="shared" si="84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23" t="s">
        <v>33</v>
      </c>
      <c r="B495" s="23"/>
    </row>
    <row r="496" spans="1:14" s="7" customFormat="1">
      <c r="A496" s="8" t="s">
        <v>184</v>
      </c>
      <c r="B496" s="8">
        <f>16*60+1</f>
        <v>961</v>
      </c>
      <c r="C496" s="7">
        <f>18*60+21</f>
        <v>1101</v>
      </c>
      <c r="D496" s="7">
        <f>17*60+4</f>
        <v>1024</v>
      </c>
      <c r="E496" s="7">
        <v>918</v>
      </c>
      <c r="F496" s="7">
        <f>16*60+38</f>
        <v>998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1989.1600000000021</v>
      </c>
      <c r="C498" s="9">
        <f t="shared" ref="C498:F498" si="85">(C497-C496)*(C497-C496)</f>
        <v>34077.160000000011</v>
      </c>
      <c r="D498" s="9">
        <f t="shared" si="85"/>
        <v>11577.760000000006</v>
      </c>
      <c r="E498" s="9">
        <f t="shared" si="85"/>
        <v>2.5600000000000729</v>
      </c>
      <c r="F498" s="9">
        <f t="shared" si="85"/>
        <v>6658.560000000004</v>
      </c>
      <c r="J498" s="12">
        <f t="shared" ref="J498:N498" si="86">(J497-J496)*(J497-J496)</f>
        <v>57.760000000000346</v>
      </c>
      <c r="K498" s="12">
        <f t="shared" si="86"/>
        <v>6.7600000000001179</v>
      </c>
      <c r="L498" s="12">
        <f t="shared" si="86"/>
        <v>21.16000000000021</v>
      </c>
      <c r="M498" s="12">
        <f t="shared" si="86"/>
        <v>6.7600000000001179</v>
      </c>
      <c r="N498" s="12">
        <f t="shared" si="86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7">C499/SQRT(5)</f>
        <v>20.534069250881569</v>
      </c>
      <c r="D500" s="9">
        <f t="shared" si="87"/>
        <v>20.534069250881569</v>
      </c>
      <c r="E500" s="9">
        <f t="shared" si="87"/>
        <v>20.534069250881569</v>
      </c>
      <c r="F500" s="9">
        <f t="shared" si="87"/>
        <v>20.534069250881569</v>
      </c>
      <c r="J500" s="7">
        <f>J499/SQRT(5)</f>
        <v>3.9759275647325358</v>
      </c>
      <c r="K500" s="12">
        <f t="shared" ref="K500:N500" si="88">K499/SQRT(5)</f>
        <v>3.9759275647325358</v>
      </c>
      <c r="L500" s="12">
        <f t="shared" si="88"/>
        <v>3.9759275647325358</v>
      </c>
      <c r="M500" s="12">
        <f t="shared" si="88"/>
        <v>3.9759275647325358</v>
      </c>
      <c r="N500" s="12">
        <f t="shared" si="88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  <c r="K504" s="7">
        <v>173</v>
      </c>
      <c r="L504" s="7">
        <v>174</v>
      </c>
      <c r="M504">
        <v>172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  <c r="K506" s="7">
        <f>19*60+30-217</f>
        <v>953</v>
      </c>
      <c r="L506" s="7">
        <f>18*60+13-217</f>
        <v>876</v>
      </c>
      <c r="M506" s="7">
        <f>19*60+23-217</f>
        <v>946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  <c r="J507" s="7">
        <v>931</v>
      </c>
      <c r="K507" s="7">
        <v>931</v>
      </c>
      <c r="L507" s="7">
        <v>931</v>
      </c>
      <c r="M507" s="7">
        <v>931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9">(C507-C506)*(C507-C506)</f>
        <v>6593.4400000000078</v>
      </c>
      <c r="D508" s="9">
        <f t="shared" si="89"/>
        <v>15326.43999999999</v>
      </c>
      <c r="E508" s="9">
        <f t="shared" si="89"/>
        <v>665.6399999999976</v>
      </c>
      <c r="F508" s="9">
        <f t="shared" si="89"/>
        <v>1211.0399999999968</v>
      </c>
      <c r="J508" s="15">
        <f t="shared" ref="J508:M508" si="90">(J507-J506)*(J507-J506)</f>
        <v>324</v>
      </c>
      <c r="K508" s="15">
        <f t="shared" si="90"/>
        <v>484</v>
      </c>
      <c r="L508" s="15">
        <f t="shared" si="90"/>
        <v>3025</v>
      </c>
      <c r="M508" s="15">
        <f t="shared" si="90"/>
        <v>225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  <c r="J509" s="15">
        <v>31.851216617265973</v>
      </c>
      <c r="K509" s="15">
        <v>31.851216617265973</v>
      </c>
      <c r="L509" s="7">
        <v>31.851216617265973</v>
      </c>
      <c r="M509" s="7">
        <v>31.851216617265973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91">C509/SQRT(5)</f>
        <v>37.119698274635795</v>
      </c>
      <c r="D510" s="9">
        <f t="shared" si="91"/>
        <v>37.119698274635795</v>
      </c>
      <c r="E510" s="9">
        <f t="shared" si="91"/>
        <v>37.119698274635795</v>
      </c>
      <c r="F510" s="9">
        <f t="shared" si="91"/>
        <v>37.119698274635795</v>
      </c>
      <c r="J510" s="15">
        <f>J509/SQRT(4)</f>
        <v>15.925608308632986</v>
      </c>
      <c r="K510" s="15">
        <f t="shared" ref="K510:M510" si="92">K509/SQRT(4)</f>
        <v>15.925608308632986</v>
      </c>
      <c r="L510" s="15">
        <f t="shared" si="92"/>
        <v>15.925608308632986</v>
      </c>
      <c r="M510" s="15">
        <f t="shared" si="92"/>
        <v>15.925608308632986</v>
      </c>
    </row>
    <row r="511" spans="1:14" s="7" customFormat="1"/>
    <row r="512" spans="1:14" s="7" customFormat="1"/>
    <row r="513" spans="1:22" s="8" customFormat="1">
      <c r="A513" s="8" t="s">
        <v>186</v>
      </c>
      <c r="B513" s="8" t="s">
        <v>46</v>
      </c>
    </row>
    <row r="514" spans="1:22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22" s="8" customFormat="1">
      <c r="A515" s="23" t="s">
        <v>33</v>
      </c>
      <c r="B515" s="23"/>
    </row>
    <row r="516" spans="1:22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22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22" s="8" customFormat="1">
      <c r="A518" s="8" t="s">
        <v>115</v>
      </c>
      <c r="B518" s="8">
        <f>(B517-B516)*(B517-B516)</f>
        <v>282.23999999999847</v>
      </c>
      <c r="C518" s="9">
        <f t="shared" ref="C518:F518" si="93">(C517-C516)*(C517-C516)</f>
        <v>7.839999999999745</v>
      </c>
      <c r="D518" s="9">
        <f t="shared" si="93"/>
        <v>125.44000000000102</v>
      </c>
      <c r="E518" s="9">
        <f t="shared" si="93"/>
        <v>1.4400000000001092</v>
      </c>
      <c r="F518" s="9">
        <f t="shared" si="93"/>
        <v>51.840000000000657</v>
      </c>
      <c r="J518" s="11">
        <f t="shared" ref="J518:N518" si="94">(J517-J516)*(J517-J516)</f>
        <v>7.839999999999745</v>
      </c>
      <c r="K518" s="11">
        <f t="shared" si="94"/>
        <v>46.239999999999384</v>
      </c>
      <c r="L518" s="11">
        <f t="shared" si="94"/>
        <v>3.2399999999998363</v>
      </c>
      <c r="M518" s="11">
        <f t="shared" si="94"/>
        <v>4.0000000000018188E-2</v>
      </c>
      <c r="N518" s="11">
        <f t="shared" si="94"/>
        <v>125.44000000000102</v>
      </c>
    </row>
    <row r="519" spans="1:22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22" s="8" customFormat="1">
      <c r="A520" s="8" t="s">
        <v>117</v>
      </c>
      <c r="B520" s="8">
        <f>B519/SQRT(5)</f>
        <v>4.3303579528717941</v>
      </c>
      <c r="C520" s="9">
        <f t="shared" ref="C520:F520" si="95">C519/SQRT(5)</f>
        <v>4.3303579528717941</v>
      </c>
      <c r="D520" s="9">
        <f t="shared" si="95"/>
        <v>4.3303579528717941</v>
      </c>
      <c r="E520" s="9">
        <f t="shared" si="95"/>
        <v>4.3303579528717941</v>
      </c>
      <c r="F520" s="9">
        <f t="shared" si="95"/>
        <v>4.3303579528717941</v>
      </c>
      <c r="J520" s="8">
        <f>J519/SQRT(5)</f>
        <v>2.7040710049848915</v>
      </c>
      <c r="K520" s="11">
        <f t="shared" ref="K520:N520" si="96">K519/SQRT(5)</f>
        <v>2.7040710049848915</v>
      </c>
      <c r="L520" s="11">
        <f t="shared" si="96"/>
        <v>2.7040710049848915</v>
      </c>
      <c r="M520" s="11">
        <f t="shared" si="96"/>
        <v>2.7040710049848915</v>
      </c>
      <c r="N520" s="11">
        <f t="shared" si="96"/>
        <v>2.7040710049848915</v>
      </c>
    </row>
    <row r="521" spans="1:22" s="8" customFormat="1"/>
    <row r="522" spans="1:22" s="8" customFormat="1"/>
    <row r="523" spans="1:22" s="8" customFormat="1">
      <c r="A523" s="8" t="s">
        <v>186</v>
      </c>
      <c r="B523" s="8" t="s">
        <v>39</v>
      </c>
    </row>
    <row r="524" spans="1:22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  <c r="Q524" s="8">
        <v>179</v>
      </c>
      <c r="R524" s="16">
        <v>180</v>
      </c>
      <c r="S524" s="16">
        <v>181</v>
      </c>
      <c r="T524" s="16">
        <v>182</v>
      </c>
      <c r="U524" s="16">
        <v>183</v>
      </c>
      <c r="V524" s="8">
        <v>184</v>
      </c>
    </row>
    <row r="525" spans="1:22" s="8" customFormat="1">
      <c r="A525" s="23" t="s">
        <v>33</v>
      </c>
      <c r="B525" s="23"/>
    </row>
    <row r="526" spans="1:22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  <c r="Q526" s="8">
        <f>670</f>
        <v>670</v>
      </c>
      <c r="R526" s="8">
        <v>659</v>
      </c>
      <c r="S526" s="8">
        <f>11*60+43</f>
        <v>703</v>
      </c>
      <c r="T526" s="8">
        <v>699</v>
      </c>
      <c r="U526" s="8">
        <v>702</v>
      </c>
      <c r="V526" s="8">
        <v>712</v>
      </c>
    </row>
    <row r="527" spans="1:22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  <c r="Q527" s="8">
        <v>690.83333333333337</v>
      </c>
      <c r="R527" s="17">
        <v>690.83333333333337</v>
      </c>
      <c r="S527" s="17">
        <v>690.83333333333337</v>
      </c>
      <c r="T527" s="17">
        <v>690.83333333333337</v>
      </c>
      <c r="U527" s="17">
        <v>690.83333333333337</v>
      </c>
      <c r="V527" s="17">
        <v>690.83333333333337</v>
      </c>
    </row>
    <row r="528" spans="1:22" s="8" customFormat="1">
      <c r="A528" s="8" t="s">
        <v>115</v>
      </c>
      <c r="B528" s="8">
        <f>(B527-B526)*(B527-B526)</f>
        <v>1.4400000000001092</v>
      </c>
      <c r="C528" s="9">
        <f t="shared" ref="C528:F528" si="97">(C527-C526)*(C527-C526)</f>
        <v>912.04000000000269</v>
      </c>
      <c r="D528" s="9">
        <f t="shared" si="97"/>
        <v>3226.2399999999948</v>
      </c>
      <c r="E528" s="9">
        <f t="shared" si="97"/>
        <v>17.640000000000381</v>
      </c>
      <c r="F528" s="9">
        <f t="shared" si="97"/>
        <v>449.44000000000193</v>
      </c>
      <c r="J528" s="11">
        <f t="shared" ref="J528:N528" si="98">(J527-J526)*(J527-J526)</f>
        <v>201.64000000000129</v>
      </c>
      <c r="K528" s="11">
        <f t="shared" si="98"/>
        <v>1.4400000000001092</v>
      </c>
      <c r="L528" s="11">
        <f t="shared" si="98"/>
        <v>23.039999999999562</v>
      </c>
      <c r="M528" s="11">
        <f t="shared" si="98"/>
        <v>33.639999999999475</v>
      </c>
      <c r="N528" s="11">
        <f t="shared" si="98"/>
        <v>23.039999999999562</v>
      </c>
      <c r="Q528" s="17">
        <f t="shared" ref="Q528:V528" si="99">(Q527-Q526)*(Q527-Q526)</f>
        <v>434.02777777777936</v>
      </c>
      <c r="R528" s="17">
        <f t="shared" si="99"/>
        <v>1013.3611111111135</v>
      </c>
      <c r="S528" s="17">
        <f t="shared" si="99"/>
        <v>148.02777777777686</v>
      </c>
      <c r="T528" s="17">
        <f t="shared" si="99"/>
        <v>66.694444444443832</v>
      </c>
      <c r="U528" s="17">
        <f t="shared" si="99"/>
        <v>124.6944444444436</v>
      </c>
      <c r="V528" s="17">
        <f t="shared" si="99"/>
        <v>448.02777777777618</v>
      </c>
    </row>
    <row r="529" spans="1:25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  <c r="Q529" s="17">
        <v>19.299539430313413</v>
      </c>
      <c r="R529" s="17">
        <v>19.299539430313413</v>
      </c>
      <c r="S529" s="8">
        <v>19.299539430313413</v>
      </c>
      <c r="T529" s="8">
        <v>19.299539430313413</v>
      </c>
      <c r="U529" s="8">
        <v>19.299539430313413</v>
      </c>
      <c r="V529" s="8">
        <v>19.299539430313413</v>
      </c>
    </row>
    <row r="530" spans="1:25" s="8" customFormat="1">
      <c r="A530" s="8" t="s">
        <v>117</v>
      </c>
      <c r="B530" s="8">
        <f>B529/SQRT(5)</f>
        <v>13.574682316724763</v>
      </c>
      <c r="C530" s="9">
        <f t="shared" ref="C530:F530" si="100">C529/SQRT(5)</f>
        <v>13.574682316724763</v>
      </c>
      <c r="D530" s="9">
        <f t="shared" si="100"/>
        <v>13.574682316724763</v>
      </c>
      <c r="E530" s="9">
        <f t="shared" si="100"/>
        <v>13.574682316724763</v>
      </c>
      <c r="F530" s="9">
        <f t="shared" si="100"/>
        <v>13.574682316724763</v>
      </c>
      <c r="J530" s="8">
        <f>J529/SQRT(5)</f>
        <v>3.3633316815324652</v>
      </c>
      <c r="K530" s="11">
        <f t="shared" ref="K530:N530" si="101">K529/SQRT(5)</f>
        <v>3.3633316815324652</v>
      </c>
      <c r="L530" s="11">
        <f t="shared" si="101"/>
        <v>3.3633316815324652</v>
      </c>
      <c r="M530" s="11">
        <f t="shared" si="101"/>
        <v>3.3633316815324652</v>
      </c>
      <c r="N530" s="11">
        <f t="shared" si="101"/>
        <v>3.3633316815324652</v>
      </c>
      <c r="Q530" s="17">
        <f>Q529/SQRT(6)</f>
        <v>7.8790039791653683</v>
      </c>
      <c r="R530" s="17">
        <f t="shared" ref="R530:V530" si="102">R529/SQRT(6)</f>
        <v>7.8790039791653683</v>
      </c>
      <c r="S530" s="17">
        <f t="shared" si="102"/>
        <v>7.8790039791653683</v>
      </c>
      <c r="T530" s="17">
        <f t="shared" si="102"/>
        <v>7.8790039791653683</v>
      </c>
      <c r="U530" s="17">
        <f t="shared" si="102"/>
        <v>7.8790039791653683</v>
      </c>
      <c r="V530" s="17">
        <f t="shared" si="102"/>
        <v>7.8790039791653683</v>
      </c>
    </row>
    <row r="531" spans="1:25" s="8" customFormat="1"/>
    <row r="532" spans="1:25" s="8" customFormat="1"/>
    <row r="533" spans="1:25" s="8" customFormat="1">
      <c r="A533" s="8" t="s">
        <v>186</v>
      </c>
      <c r="B533" s="8" t="s">
        <v>40</v>
      </c>
    </row>
    <row r="534" spans="1:25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  <c r="Q534" s="8">
        <v>185</v>
      </c>
      <c r="R534" s="8">
        <v>186</v>
      </c>
      <c r="S534" s="8">
        <v>187</v>
      </c>
      <c r="T534" s="8">
        <v>188</v>
      </c>
      <c r="U534" s="8">
        <v>189</v>
      </c>
    </row>
    <row r="535" spans="1:25" s="8" customFormat="1">
      <c r="A535" s="8" t="s">
        <v>33</v>
      </c>
    </row>
    <row r="536" spans="1:25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  <c r="Q536" s="8">
        <f>15*60+43</f>
        <v>943</v>
      </c>
      <c r="R536" s="8">
        <f>947</f>
        <v>947</v>
      </c>
      <c r="S536" s="8">
        <f>16*60+25</f>
        <v>985</v>
      </c>
      <c r="T536" s="8">
        <f>17*60+17</f>
        <v>1037</v>
      </c>
      <c r="U536" s="8">
        <f>17*60+10</f>
        <v>1030</v>
      </c>
    </row>
    <row r="537" spans="1:25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  <c r="Q537" s="8">
        <v>988.4</v>
      </c>
      <c r="R537" s="8">
        <v>988.4</v>
      </c>
      <c r="S537" s="8">
        <v>988.4</v>
      </c>
      <c r="T537" s="8">
        <v>988.4</v>
      </c>
      <c r="U537" s="8">
        <v>988.4</v>
      </c>
    </row>
    <row r="538" spans="1:25" s="8" customFormat="1">
      <c r="A538" s="8" t="s">
        <v>115</v>
      </c>
      <c r="B538" s="8">
        <f>(B537-B536)*(B537-B536)</f>
        <v>1632.1600000000074</v>
      </c>
      <c r="C538" s="9">
        <f t="shared" ref="C538:F538" si="103">(C537-C536)*(C537-C536)</f>
        <v>213.15999999999735</v>
      </c>
      <c r="D538" s="9">
        <f t="shared" si="103"/>
        <v>1797.7600000000077</v>
      </c>
      <c r="E538" s="9">
        <f t="shared" si="103"/>
        <v>707.55999999999517</v>
      </c>
      <c r="F538" s="9">
        <f t="shared" si="103"/>
        <v>1730.5599999999924</v>
      </c>
      <c r="J538" s="8">
        <f>(J537-J536)*(J537-J536)</f>
        <v>8911.3599999999951</v>
      </c>
      <c r="K538" s="12">
        <f t="shared" ref="K538:N538" si="104">(K537-K536)*(K537-K536)</f>
        <v>6304.359999999996</v>
      </c>
      <c r="L538" s="12">
        <f t="shared" si="104"/>
        <v>2560.3600000000024</v>
      </c>
      <c r="M538" s="12">
        <f t="shared" si="104"/>
        <v>4844.1600000000035</v>
      </c>
      <c r="N538" s="12">
        <f t="shared" si="104"/>
        <v>2872.9600000000023</v>
      </c>
      <c r="Q538" s="17">
        <f t="shared" ref="Q538:U538" si="105">(Q537-Q536)*(Q537-Q536)</f>
        <v>2061.159999999998</v>
      </c>
      <c r="R538" s="17">
        <f t="shared" si="105"/>
        <v>1713.9599999999982</v>
      </c>
      <c r="S538" s="17">
        <f t="shared" si="105"/>
        <v>11.559999999999846</v>
      </c>
      <c r="T538" s="17">
        <f t="shared" si="105"/>
        <v>2361.9600000000023</v>
      </c>
      <c r="U538" s="17">
        <f t="shared" si="105"/>
        <v>1730.560000000002</v>
      </c>
    </row>
    <row r="539" spans="1:25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  <c r="Q539" s="17">
        <v>39.69685126052191</v>
      </c>
      <c r="R539" s="17">
        <v>39.69685126052191</v>
      </c>
      <c r="S539" s="8">
        <v>39.69685126052191</v>
      </c>
      <c r="T539" s="8">
        <v>39.69685126052191</v>
      </c>
      <c r="U539" s="8">
        <v>39.69685126052191</v>
      </c>
    </row>
    <row r="540" spans="1:25" s="8" customFormat="1">
      <c r="A540" s="8" t="s">
        <v>117</v>
      </c>
      <c r="B540" s="8">
        <f>B539/SQRT(5)</f>
        <v>15.596409843294065</v>
      </c>
      <c r="C540" s="9">
        <f t="shared" ref="C540:F540" si="106">C539/SQRT(5)</f>
        <v>15.596409843294065</v>
      </c>
      <c r="D540" s="9">
        <f t="shared" si="106"/>
        <v>15.596409843294065</v>
      </c>
      <c r="E540" s="9">
        <f t="shared" si="106"/>
        <v>15.596409843294065</v>
      </c>
      <c r="F540" s="9">
        <f t="shared" si="106"/>
        <v>15.596409843294065</v>
      </c>
      <c r="J540" s="8">
        <f>J539/SQRT(5)</f>
        <v>31.933180236237039</v>
      </c>
      <c r="K540" s="12">
        <f t="shared" ref="K540:N540" si="107">K539/SQRT(5)</f>
        <v>31.933180236237039</v>
      </c>
      <c r="L540" s="12">
        <f t="shared" si="107"/>
        <v>31.933180236237039</v>
      </c>
      <c r="M540" s="12">
        <f t="shared" si="107"/>
        <v>31.933180236237039</v>
      </c>
      <c r="N540" s="12">
        <f t="shared" si="107"/>
        <v>31.933180236237039</v>
      </c>
      <c r="Q540" s="17">
        <f t="shared" ref="Q540:U540" si="108">Q539/SQRT(5)</f>
        <v>17.752971582245038</v>
      </c>
      <c r="R540" s="17">
        <f t="shared" si="108"/>
        <v>17.752971582245038</v>
      </c>
      <c r="S540" s="17">
        <f t="shared" si="108"/>
        <v>17.752971582245038</v>
      </c>
      <c r="T540" s="17">
        <f t="shared" si="108"/>
        <v>17.752971582245038</v>
      </c>
      <c r="U540" s="17">
        <f t="shared" si="108"/>
        <v>17.752971582245038</v>
      </c>
    </row>
    <row r="541" spans="1:25" s="8" customFormat="1"/>
    <row r="542" spans="1:25" s="8" customFormat="1"/>
    <row r="543" spans="1:25" s="8" customFormat="1">
      <c r="A543" s="8" t="s">
        <v>38</v>
      </c>
      <c r="B543" s="8" t="s">
        <v>46</v>
      </c>
    </row>
    <row r="544" spans="1:25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O544">
        <v>197</v>
      </c>
      <c r="P544" s="13">
        <v>199</v>
      </c>
      <c r="Q544" s="13">
        <v>201</v>
      </c>
      <c r="R544" s="13">
        <v>202</v>
      </c>
      <c r="S544">
        <v>203</v>
      </c>
      <c r="T544">
        <v>204</v>
      </c>
      <c r="U544">
        <v>205</v>
      </c>
      <c r="V544">
        <v>206</v>
      </c>
      <c r="W544">
        <v>207</v>
      </c>
      <c r="X544">
        <v>198</v>
      </c>
      <c r="Y544" s="13">
        <v>200</v>
      </c>
    </row>
    <row r="545" spans="1:23" s="8" customFormat="1">
      <c r="A545" s="23" t="s">
        <v>33</v>
      </c>
      <c r="B545" s="23"/>
      <c r="O545"/>
      <c r="P545"/>
      <c r="Q545"/>
      <c r="R545"/>
      <c r="S545"/>
      <c r="T545"/>
      <c r="U545"/>
      <c r="V545"/>
      <c r="W545"/>
    </row>
    <row r="546" spans="1:23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O546">
        <v>622</v>
      </c>
      <c r="P546">
        <v>614</v>
      </c>
      <c r="Q546">
        <v>558</v>
      </c>
      <c r="R546">
        <v>560</v>
      </c>
      <c r="S546">
        <v>597</v>
      </c>
      <c r="T546">
        <v>570</v>
      </c>
      <c r="U546">
        <v>580</v>
      </c>
      <c r="V546">
        <v>565</v>
      </c>
      <c r="W546">
        <v>570</v>
      </c>
    </row>
    <row r="547" spans="1:23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583.21428571428567</v>
      </c>
      <c r="K547" s="8">
        <v>583.21428571428567</v>
      </c>
      <c r="L547" s="8">
        <v>583.21428571428567</v>
      </c>
      <c r="M547" s="8">
        <v>583.21428571428567</v>
      </c>
      <c r="N547" s="8">
        <v>583.21428571428567</v>
      </c>
      <c r="O547" s="8">
        <v>583.21428571428567</v>
      </c>
      <c r="P547" s="8">
        <v>583.21428571428567</v>
      </c>
      <c r="Q547" s="8">
        <v>583.21428571428567</v>
      </c>
      <c r="R547" s="8">
        <v>583.21428571428567</v>
      </c>
      <c r="S547" s="8">
        <v>583.21428571428567</v>
      </c>
      <c r="T547" s="8">
        <v>583.21428571428567</v>
      </c>
      <c r="U547" s="8">
        <v>583.21428571428567</v>
      </c>
      <c r="V547" s="8">
        <v>583.21428571428567</v>
      </c>
      <c r="W547" s="8">
        <v>583.21428571428567</v>
      </c>
    </row>
    <row r="548" spans="1:23" s="8" customFormat="1">
      <c r="A548" s="8" t="s">
        <v>115</v>
      </c>
      <c r="B548" s="8">
        <f>(B547-B546)*(B547-B546)</f>
        <v>501.75999999999897</v>
      </c>
      <c r="C548" s="9">
        <f t="shared" ref="C548:F548" si="109">(C547-C546)*(C547-C546)</f>
        <v>5867.5600000000031</v>
      </c>
      <c r="D548" s="9">
        <f t="shared" si="109"/>
        <v>645.15999999999883</v>
      </c>
      <c r="E548" s="9">
        <f t="shared" si="109"/>
        <v>207.35999999999933</v>
      </c>
      <c r="F548" s="9">
        <f t="shared" si="109"/>
        <v>207.35999999999933</v>
      </c>
      <c r="J548" s="11">
        <f t="shared" ref="J548:W548" si="110">(J547-J546)*(J547-J546)</f>
        <v>687.18877551020148</v>
      </c>
      <c r="K548" s="15">
        <f t="shared" si="110"/>
        <v>1353.1887755102077</v>
      </c>
      <c r="L548" s="15">
        <f t="shared" si="110"/>
        <v>331.76020408163089</v>
      </c>
      <c r="M548" s="15">
        <f t="shared" si="110"/>
        <v>1663.4744897959224</v>
      </c>
      <c r="N548" s="15">
        <f t="shared" si="110"/>
        <v>408.61734693877355</v>
      </c>
      <c r="O548" s="15">
        <f t="shared" si="110"/>
        <v>1504.3316326530651</v>
      </c>
      <c r="P548" s="15">
        <f t="shared" si="110"/>
        <v>947.76020408163561</v>
      </c>
      <c r="Q548" s="15">
        <f t="shared" si="110"/>
        <v>635.76020408163015</v>
      </c>
      <c r="R548" s="15">
        <f t="shared" si="110"/>
        <v>538.90306122448749</v>
      </c>
      <c r="S548" s="15">
        <f t="shared" si="110"/>
        <v>190.04591836734829</v>
      </c>
      <c r="T548" s="15">
        <f t="shared" si="110"/>
        <v>174.61734693877423</v>
      </c>
      <c r="U548" s="15">
        <f t="shared" si="110"/>
        <v>10.331632653060911</v>
      </c>
      <c r="V548" s="15">
        <f t="shared" si="110"/>
        <v>331.76020408163089</v>
      </c>
      <c r="W548" s="15">
        <f t="shared" si="110"/>
        <v>174.61734693877423</v>
      </c>
    </row>
    <row r="549" spans="1:23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5">
        <v>25.287429320368904</v>
      </c>
      <c r="K549" s="15">
        <v>25.287429320368904</v>
      </c>
      <c r="L549" s="8">
        <v>25.287429320368904</v>
      </c>
      <c r="M549" s="8">
        <v>25.287429320368904</v>
      </c>
      <c r="N549" s="8">
        <v>25.287429320368904</v>
      </c>
      <c r="O549" s="8">
        <v>25.287429320368904</v>
      </c>
      <c r="P549" s="8">
        <v>25.287429320368904</v>
      </c>
      <c r="Q549" s="8">
        <v>25.287429320368904</v>
      </c>
      <c r="R549" s="8">
        <v>25.287429320368904</v>
      </c>
      <c r="S549" s="8">
        <v>25.287429320368904</v>
      </c>
      <c r="T549" s="8">
        <v>25.287429320368904</v>
      </c>
      <c r="U549" s="8">
        <v>25.287429320368904</v>
      </c>
      <c r="V549" s="8">
        <v>25.287429320368904</v>
      </c>
      <c r="W549" s="8">
        <v>25.287429320368904</v>
      </c>
    </row>
    <row r="550" spans="1:23" s="8" customFormat="1">
      <c r="A550" s="8" t="s">
        <v>117</v>
      </c>
      <c r="B550" s="8">
        <f>B549/SQRT(5)</f>
        <v>17.238561424898538</v>
      </c>
      <c r="C550" s="9">
        <f t="shared" ref="C550:F550" si="111">C549/SQRT(5)</f>
        <v>17.238561424898538</v>
      </c>
      <c r="D550" s="9">
        <f t="shared" si="111"/>
        <v>17.238561424898538</v>
      </c>
      <c r="E550" s="9">
        <f t="shared" si="111"/>
        <v>17.238561424898538</v>
      </c>
      <c r="F550" s="9">
        <f t="shared" si="111"/>
        <v>17.238561424898538</v>
      </c>
      <c r="J550" s="8">
        <f>J549/SQRT(14)</f>
        <v>6.7583497649344473</v>
      </c>
      <c r="K550" s="15">
        <f t="shared" ref="K550:W550" si="112">K549/SQRT(14)</f>
        <v>6.7583497649344473</v>
      </c>
      <c r="L550" s="15">
        <f t="shared" si="112"/>
        <v>6.7583497649344473</v>
      </c>
      <c r="M550" s="15">
        <f t="shared" si="112"/>
        <v>6.7583497649344473</v>
      </c>
      <c r="N550" s="15">
        <f t="shared" si="112"/>
        <v>6.7583497649344473</v>
      </c>
      <c r="O550" s="15">
        <f t="shared" si="112"/>
        <v>6.7583497649344473</v>
      </c>
      <c r="P550" s="15">
        <f t="shared" si="112"/>
        <v>6.7583497649344473</v>
      </c>
      <c r="Q550" s="15">
        <f t="shared" si="112"/>
        <v>6.7583497649344473</v>
      </c>
      <c r="R550" s="15">
        <f t="shared" si="112"/>
        <v>6.7583497649344473</v>
      </c>
      <c r="S550" s="15">
        <f t="shared" si="112"/>
        <v>6.7583497649344473</v>
      </c>
      <c r="T550" s="15">
        <f t="shared" si="112"/>
        <v>6.7583497649344473</v>
      </c>
      <c r="U550" s="15">
        <f t="shared" si="112"/>
        <v>6.7583497649344473</v>
      </c>
      <c r="V550" s="15">
        <f t="shared" si="112"/>
        <v>6.7583497649344473</v>
      </c>
      <c r="W550" s="15">
        <f t="shared" si="112"/>
        <v>6.7583497649344473</v>
      </c>
    </row>
    <row r="551" spans="1:23" s="8" customFormat="1"/>
    <row r="552" spans="1:23" s="8" customFormat="1"/>
    <row r="553" spans="1:23" s="8" customFormat="1">
      <c r="A553" s="8" t="s">
        <v>38</v>
      </c>
      <c r="B553" s="8" t="s">
        <v>39</v>
      </c>
    </row>
    <row r="554" spans="1:23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3" s="8" customFormat="1">
      <c r="A555" s="23" t="s">
        <v>33</v>
      </c>
      <c r="B555" s="23"/>
    </row>
    <row r="556" spans="1:23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3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3" s="8" customFormat="1">
      <c r="A558" s="8" t="s">
        <v>115</v>
      </c>
      <c r="B558" s="8">
        <f>(B557-B556)*(B557-B556)</f>
        <v>205.44444444444554</v>
      </c>
      <c r="C558" s="9">
        <f t="shared" ref="C558:G558" si="113">(C557-C556)*(C557-C556)</f>
        <v>32.111111111110681</v>
      </c>
      <c r="D558" s="9">
        <f t="shared" si="113"/>
        <v>11.111111111111363</v>
      </c>
      <c r="E558" s="9">
        <f t="shared" si="113"/>
        <v>5.4444444444446214</v>
      </c>
      <c r="F558" s="9">
        <f t="shared" si="113"/>
        <v>312.11111111110978</v>
      </c>
      <c r="G558" s="9">
        <f t="shared" si="113"/>
        <v>11.111111111111363</v>
      </c>
      <c r="J558" s="11">
        <f t="shared" ref="J558:N558" si="114">(J557-J556)*(J557-J556)</f>
        <v>184.9600000000006</v>
      </c>
      <c r="K558" s="12">
        <f t="shared" si="114"/>
        <v>605.16000000000111</v>
      </c>
      <c r="L558" s="12">
        <f t="shared" si="114"/>
        <v>696.95999999999879</v>
      </c>
      <c r="M558" s="12">
        <f t="shared" si="114"/>
        <v>1648.3600000000019</v>
      </c>
      <c r="N558" s="12">
        <f t="shared" si="114"/>
        <v>2745.7599999999975</v>
      </c>
    </row>
    <row r="559" spans="1:23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3" s="8" customFormat="1">
      <c r="A560" s="8" t="s">
        <v>117</v>
      </c>
      <c r="B560" s="8">
        <f>B559/SQRT(6)</f>
        <v>4.0046269535422443</v>
      </c>
      <c r="C560" s="9">
        <f t="shared" ref="C560:G560" si="115">C559/SQRT(6)</f>
        <v>4.0046269535422443</v>
      </c>
      <c r="D560" s="9">
        <f t="shared" si="115"/>
        <v>4.0046269535422443</v>
      </c>
      <c r="E560" s="9">
        <f t="shared" si="115"/>
        <v>4.0046269535422443</v>
      </c>
      <c r="F560" s="9">
        <f t="shared" si="115"/>
        <v>4.0046269535422443</v>
      </c>
      <c r="G560" s="9">
        <f t="shared" si="115"/>
        <v>4.0046269535422443</v>
      </c>
      <c r="J560" s="8">
        <f>J559/SQRT(3)</f>
        <v>19.801010075246161</v>
      </c>
      <c r="K560" s="12">
        <f t="shared" ref="K560:N560" si="116">K559/SQRT(3)</f>
        <v>19.801010075246161</v>
      </c>
      <c r="L560" s="12">
        <f t="shared" si="116"/>
        <v>19.801010075246161</v>
      </c>
      <c r="M560" s="12">
        <f t="shared" si="116"/>
        <v>19.801010075246161</v>
      </c>
      <c r="N560" s="12">
        <f t="shared" si="116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  <c r="K564" s="8">
        <v>214</v>
      </c>
      <c r="L564" s="8">
        <v>215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  <c r="K566" s="8">
        <v>590</v>
      </c>
      <c r="L566" s="8">
        <v>619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  <c r="J567" s="8">
        <v>608.33333333333337</v>
      </c>
      <c r="K567" s="8">
        <v>608.33333333333337</v>
      </c>
      <c r="L567" s="8">
        <v>608.33333333333337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17">(C567-C566)*(C567-C566)</f>
        <v>4.8400000000001997</v>
      </c>
      <c r="D568" s="9">
        <f t="shared" si="117"/>
        <v>4.8400000000001997</v>
      </c>
      <c r="E568" s="9">
        <f t="shared" si="117"/>
        <v>96.039999999999111</v>
      </c>
      <c r="F568" s="9">
        <f t="shared" si="117"/>
        <v>27.040000000000472</v>
      </c>
      <c r="J568" s="15">
        <f t="shared" ref="J568:L568" si="118">(J567-J566)*(J567-J566)</f>
        <v>58.777777777777196</v>
      </c>
      <c r="K568" s="15">
        <f t="shared" si="118"/>
        <v>336.11111111111251</v>
      </c>
      <c r="L568" s="15">
        <f t="shared" si="118"/>
        <v>113.77777777777698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  <c r="J569" s="15">
        <v>13.021349989749741</v>
      </c>
      <c r="K569" s="15">
        <v>13.021349989749741</v>
      </c>
      <c r="L569" s="8">
        <v>13.021349989749741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9">C569/SQRT(5)</f>
        <v>2.3047776465420693</v>
      </c>
      <c r="D570" s="9">
        <f t="shared" si="119"/>
        <v>2.3047776465420693</v>
      </c>
      <c r="E570" s="9">
        <f t="shared" si="119"/>
        <v>2.3047776465420693</v>
      </c>
      <c r="F570" s="9">
        <f t="shared" si="119"/>
        <v>2.3047776465420693</v>
      </c>
      <c r="J570" s="8">
        <f>J569/SQRT(3)</f>
        <v>7.5178799217943437</v>
      </c>
      <c r="K570" s="15">
        <f t="shared" ref="K570:L570" si="120">K569/SQRT(3)</f>
        <v>7.5178799217943437</v>
      </c>
      <c r="L570" s="15">
        <f t="shared" si="120"/>
        <v>7.5178799217943437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23" t="s">
        <v>33</v>
      </c>
      <c r="B575" s="23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21">(C577-C576)*(C577-C576)</f>
        <v>54.759999999999664</v>
      </c>
      <c r="D578" s="9">
        <f t="shared" si="121"/>
        <v>54.759999999999664</v>
      </c>
      <c r="E578" s="9">
        <f t="shared" si="121"/>
        <v>184.9600000000006</v>
      </c>
      <c r="F578" s="9">
        <f t="shared" si="121"/>
        <v>0.15999999999998182</v>
      </c>
      <c r="J578" s="11">
        <f t="shared" ref="J578:N578" si="122">(J577-J576)*(J577-J576)</f>
        <v>196</v>
      </c>
      <c r="K578" s="11">
        <f t="shared" si="122"/>
        <v>289</v>
      </c>
      <c r="L578" s="11">
        <f t="shared" si="122"/>
        <v>169</v>
      </c>
      <c r="M578" s="11">
        <f t="shared" si="122"/>
        <v>625</v>
      </c>
      <c r="N578" s="11">
        <f t="shared" si="122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23">C579/SQRT(5)</f>
        <v>3.4478979103215917</v>
      </c>
      <c r="D580" s="9">
        <f t="shared" si="123"/>
        <v>3.4478979103215917</v>
      </c>
      <c r="E580" s="9">
        <f t="shared" si="123"/>
        <v>3.4478979103215917</v>
      </c>
      <c r="F580" s="9">
        <f t="shared" si="123"/>
        <v>3.4478979103215917</v>
      </c>
      <c r="J580" s="8">
        <f>J579/SQRT(5)</f>
        <v>7.2883468633154385</v>
      </c>
      <c r="K580" s="11">
        <f t="shared" ref="K580:N580" si="124">K579/SQRT(5)</f>
        <v>7.2883468633154385</v>
      </c>
      <c r="L580" s="11">
        <f t="shared" si="124"/>
        <v>7.2883468633154385</v>
      </c>
      <c r="M580" s="11">
        <f t="shared" si="124"/>
        <v>7.2883468633154385</v>
      </c>
      <c r="N580" s="11">
        <f t="shared" si="124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23" t="s">
        <v>33</v>
      </c>
      <c r="B585" s="23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25">(C587-C586)*(C587-C586)</f>
        <v>190.43999999999875</v>
      </c>
      <c r="D588" s="9">
        <f t="shared" si="125"/>
        <v>408.04000000000184</v>
      </c>
      <c r="E588" s="9">
        <f t="shared" si="125"/>
        <v>116.63999999999902</v>
      </c>
      <c r="F588" s="9">
        <f t="shared" si="125"/>
        <v>201.64000000000129</v>
      </c>
      <c r="J588" s="11">
        <f t="shared" ref="J588:N588" si="126">(J587-J586)*(J587-J586)</f>
        <v>19.3599999999998</v>
      </c>
      <c r="K588" s="11">
        <f t="shared" si="126"/>
        <v>129.95999999999947</v>
      </c>
      <c r="L588" s="11">
        <f t="shared" si="126"/>
        <v>243.3600000000007</v>
      </c>
      <c r="M588" s="11">
        <f t="shared" si="126"/>
        <v>466.56000000000097</v>
      </c>
      <c r="N588" s="11">
        <f t="shared" si="126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27">C589/SQRT(5)</f>
        <v>6.3649037698931465</v>
      </c>
      <c r="D590" s="9">
        <f t="shared" si="127"/>
        <v>6.3649037698931465</v>
      </c>
      <c r="E590" s="9">
        <f t="shared" si="127"/>
        <v>6.3649037698931465</v>
      </c>
      <c r="F590" s="9">
        <f t="shared" si="127"/>
        <v>6.3649037698931465</v>
      </c>
      <c r="J590" s="8">
        <f>J589/SQRT(5)</f>
        <v>7.2586500122267905</v>
      </c>
      <c r="K590" s="11">
        <f t="shared" ref="K590:N590" si="128">K589/SQRT(5)</f>
        <v>7.2586500122267905</v>
      </c>
      <c r="L590" s="11">
        <f t="shared" si="128"/>
        <v>7.2586500122267905</v>
      </c>
      <c r="M590" s="11">
        <f t="shared" si="128"/>
        <v>7.2586500122267905</v>
      </c>
      <c r="N590" s="11">
        <f t="shared" si="128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29">(D597-D596)*(D597-D596)</f>
        <v>42.25</v>
      </c>
      <c r="E598" s="9">
        <f t="shared" si="129"/>
        <v>12.25</v>
      </c>
      <c r="F598" s="9">
        <f t="shared" si="129"/>
        <v>0.25</v>
      </c>
      <c r="J598" s="12">
        <f t="shared" ref="J598:N598" si="130">(J597-J596)*(J597-J596)</f>
        <v>92.160000000000437</v>
      </c>
      <c r="K598" s="12">
        <f t="shared" si="130"/>
        <v>179.55999999999938</v>
      </c>
      <c r="L598" s="12">
        <f t="shared" si="130"/>
        <v>0.3600000000000273</v>
      </c>
      <c r="M598" s="12">
        <f t="shared" si="130"/>
        <v>31.360000000000255</v>
      </c>
      <c r="N598" s="12">
        <f t="shared" si="130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31">D599/SQRT(4)</f>
        <v>1.9525624189766635</v>
      </c>
      <c r="E600" s="9">
        <f t="shared" si="131"/>
        <v>1.9525624189766635</v>
      </c>
      <c r="F600" s="9">
        <f t="shared" si="131"/>
        <v>1.9525624189766635</v>
      </c>
      <c r="J600" s="7">
        <f>J599/SQRT(5)</f>
        <v>3.5168167424533223</v>
      </c>
      <c r="K600" s="12">
        <f t="shared" ref="K600:N600" si="132">K599/SQRT(5)</f>
        <v>3.5168167424533223</v>
      </c>
      <c r="L600" s="12">
        <f t="shared" si="132"/>
        <v>3.5168167424533223</v>
      </c>
      <c r="M600" s="12">
        <f t="shared" si="132"/>
        <v>3.5168167424533223</v>
      </c>
      <c r="N600" s="12">
        <f t="shared" si="132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33">(B608-B607)*(B608-B607)</f>
        <v>552.25</v>
      </c>
      <c r="C609" s="4">
        <f t="shared" si="133"/>
        <v>0.25</v>
      </c>
      <c r="D609" s="4">
        <f t="shared" si="133"/>
        <v>1640.25</v>
      </c>
      <c r="E609" s="4">
        <f t="shared" si="133"/>
        <v>30.25</v>
      </c>
      <c r="F609" s="4">
        <f t="shared" si="133"/>
        <v>30.25</v>
      </c>
      <c r="G609" s="4">
        <f t="shared" si="133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34">B610/SQRT(6)</f>
        <v>8.4319168770939772</v>
      </c>
      <c r="C611" s="4">
        <f t="shared" si="134"/>
        <v>8.4319168770939772</v>
      </c>
      <c r="D611" s="4">
        <f t="shared" si="134"/>
        <v>8.4319168770939772</v>
      </c>
      <c r="E611" s="4">
        <f t="shared" si="134"/>
        <v>8.4319168770939772</v>
      </c>
      <c r="F611" s="4">
        <f t="shared" si="134"/>
        <v>8.4319168770939772</v>
      </c>
      <c r="G611" s="4">
        <f t="shared" si="134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E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E619">
        <v>672</v>
      </c>
    </row>
    <row r="620" spans="1:7">
      <c r="A620" t="s">
        <v>114</v>
      </c>
      <c r="B620">
        <v>643</v>
      </c>
      <c r="C620">
        <v>643</v>
      </c>
      <c r="D620">
        <v>643</v>
      </c>
      <c r="E620" s="15">
        <v>643</v>
      </c>
    </row>
    <row r="621" spans="1:7">
      <c r="A621" t="s">
        <v>115</v>
      </c>
      <c r="B621">
        <f>(B620-B619)*(B620-B619)</f>
        <v>289</v>
      </c>
      <c r="C621" s="4">
        <f t="shared" ref="C621:E621" si="135">(C620-C619)*(C620-C619)</f>
        <v>484</v>
      </c>
      <c r="D621" s="4">
        <f t="shared" si="135"/>
        <v>576</v>
      </c>
      <c r="E621" s="15">
        <f t="shared" si="135"/>
        <v>841</v>
      </c>
    </row>
    <row r="622" spans="1:7">
      <c r="A622" t="s">
        <v>116</v>
      </c>
      <c r="B622" s="15">
        <v>23.398717913595181</v>
      </c>
      <c r="C622" s="15">
        <v>23.398717913595181</v>
      </c>
      <c r="D622" s="15">
        <v>23.398717913595181</v>
      </c>
      <c r="E622" s="15">
        <v>23.398717913595181</v>
      </c>
    </row>
    <row r="623" spans="1:7">
      <c r="A623" t="s">
        <v>117</v>
      </c>
      <c r="B623">
        <f>B622/SQRT(4)</f>
        <v>11.699358956797591</v>
      </c>
      <c r="C623" s="15">
        <f t="shared" ref="C623:E623" si="136">C622/SQRT(4)</f>
        <v>11.699358956797591</v>
      </c>
      <c r="D623" s="15">
        <f t="shared" si="136"/>
        <v>11.699358956797591</v>
      </c>
      <c r="E623" s="15">
        <f t="shared" si="136"/>
        <v>11.699358956797591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37">(C629-C628)*(C629-C628)</f>
        <v>2724.8400000000047</v>
      </c>
      <c r="D630" s="12">
        <f t="shared" si="137"/>
        <v>3696.6399999999944</v>
      </c>
      <c r="E630" s="12">
        <f t="shared" si="137"/>
        <v>60.839999999999293</v>
      </c>
      <c r="F630" s="12">
        <f t="shared" si="137"/>
        <v>1383.8400000000033</v>
      </c>
      <c r="I630">
        <f>(I629-I628)*(I629-I628)</f>
        <v>0.15999999999998182</v>
      </c>
      <c r="J630" s="14">
        <f t="shared" ref="J630:M630" si="138">(J629-J628)*(J629-J628)</f>
        <v>112.36000000000048</v>
      </c>
      <c r="K630" s="14">
        <f t="shared" si="138"/>
        <v>70.559999999999619</v>
      </c>
      <c r="L630" s="14">
        <f t="shared" si="138"/>
        <v>0.15999999999998182</v>
      </c>
      <c r="M630" s="14">
        <f t="shared" si="138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39">C631/SQRT(3)</f>
        <v>23.521337830432465</v>
      </c>
      <c r="D632" s="12">
        <f t="shared" si="139"/>
        <v>23.521337830432465</v>
      </c>
      <c r="E632" s="12">
        <f t="shared" si="139"/>
        <v>23.521337830432465</v>
      </c>
      <c r="F632" s="12">
        <f t="shared" si="139"/>
        <v>23.521337830432465</v>
      </c>
      <c r="I632" s="14">
        <f t="shared" ref="I632:M632" si="140">I631/SQRT(3)</f>
        <v>3.5137823874945173</v>
      </c>
      <c r="J632" s="14">
        <f t="shared" si="140"/>
        <v>3.5137823874945173</v>
      </c>
      <c r="K632" s="14">
        <f t="shared" si="140"/>
        <v>3.5137823874945173</v>
      </c>
      <c r="L632" s="14">
        <f t="shared" si="140"/>
        <v>3.5137823874945173</v>
      </c>
      <c r="M632" s="14">
        <f t="shared" si="140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41">(C639-C640)*(C639-C640)</f>
        <v>1789.2899999999961</v>
      </c>
      <c r="E641">
        <f t="shared" si="141"/>
        <v>53.289999999999338</v>
      </c>
      <c r="F641">
        <f t="shared" si="141"/>
        <v>2735.2899999999954</v>
      </c>
      <c r="G641">
        <f t="shared" si="141"/>
        <v>5.2899999999997904</v>
      </c>
      <c r="H641">
        <f t="shared" si="141"/>
        <v>691.68999999999755</v>
      </c>
      <c r="I641">
        <f t="shared" si="141"/>
        <v>1466.8899999999965</v>
      </c>
      <c r="L641">
        <f>(L640-L639)*(L640-L639)</f>
        <v>441</v>
      </c>
      <c r="M641" s="5">
        <f t="shared" ref="M641:Q641" si="142">(M640-M639)*(M640-M639)</f>
        <v>4</v>
      </c>
      <c r="N641" s="5">
        <f t="shared" si="142"/>
        <v>100</v>
      </c>
      <c r="O641" s="5">
        <f t="shared" si="142"/>
        <v>144</v>
      </c>
      <c r="P641" s="5">
        <f t="shared" si="142"/>
        <v>16</v>
      </c>
      <c r="Q641" s="5">
        <f t="shared" si="142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43">C642/SQRT(7)</f>
        <v>7.1138185241239524</v>
      </c>
      <c r="E643">
        <f t="shared" si="143"/>
        <v>7.1138185241239524</v>
      </c>
      <c r="F643">
        <f t="shared" si="143"/>
        <v>7.1138185241239524</v>
      </c>
      <c r="G643">
        <f t="shared" si="143"/>
        <v>7.1138185241239524</v>
      </c>
      <c r="H643">
        <f t="shared" si="143"/>
        <v>7.1138185241239524</v>
      </c>
      <c r="I643">
        <f t="shared" si="143"/>
        <v>7.1138185241239524</v>
      </c>
      <c r="L643">
        <f>L642/SQRT(6)</f>
        <v>4.5765100725819936</v>
      </c>
      <c r="M643" s="5">
        <f t="shared" ref="M643:Q643" si="144">M642/SQRT(6)</f>
        <v>4.5765100725819936</v>
      </c>
      <c r="N643" s="5">
        <f t="shared" si="144"/>
        <v>4.5765100725819936</v>
      </c>
      <c r="O643" s="5">
        <f t="shared" si="144"/>
        <v>4.5765100725819936</v>
      </c>
      <c r="P643" s="5">
        <f t="shared" si="144"/>
        <v>4.5765100725819936</v>
      </c>
      <c r="Q643" s="5">
        <f t="shared" si="144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M646">
        <v>193</v>
      </c>
      <c r="N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M648">
        <v>588</v>
      </c>
      <c r="N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588.20000000000005</v>
      </c>
      <c r="K649">
        <v>588.20000000000005</v>
      </c>
      <c r="L649">
        <v>588.20000000000005</v>
      </c>
      <c r="M649">
        <v>588.20000000000005</v>
      </c>
      <c r="N649">
        <v>588.20000000000005</v>
      </c>
    </row>
    <row r="650" spans="1:17">
      <c r="A650" t="s">
        <v>115</v>
      </c>
      <c r="C650">
        <f>(C649-C648)*(C649-C648)</f>
        <v>230.02777777777663</v>
      </c>
      <c r="D650">
        <f t="shared" ref="D650:H650" si="145">(D649-D648)*(D649-D648)</f>
        <v>38.027777777781516</v>
      </c>
      <c r="E650">
        <f t="shared" si="145"/>
        <v>220.02777777777891</v>
      </c>
      <c r="F650">
        <f t="shared" si="145"/>
        <v>84.027777777777089</v>
      </c>
      <c r="G650">
        <f t="shared" si="145"/>
        <v>3.3611111111112502</v>
      </c>
      <c r="H650">
        <f t="shared" si="145"/>
        <v>191.36111111111217</v>
      </c>
      <c r="J650">
        <f>(J649-J648)*(J649-J648)</f>
        <v>38.440000000000566</v>
      </c>
      <c r="K650" s="15">
        <f t="shared" ref="K650:N650" si="146">(K649-K648)*(K649-K648)</f>
        <v>67.240000000000748</v>
      </c>
      <c r="L650" s="15">
        <f t="shared" si="146"/>
        <v>1142.4399999999969</v>
      </c>
      <c r="M650" s="15">
        <f t="shared" si="146"/>
        <v>4.0000000000018188E-2</v>
      </c>
      <c r="N650" s="15">
        <f t="shared" si="146"/>
        <v>368.64000000000175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15">
        <v>17.982213434391216</v>
      </c>
      <c r="K651" s="15">
        <v>17.982213434391216</v>
      </c>
      <c r="L651">
        <v>17.982213434391216</v>
      </c>
      <c r="M651">
        <v>17.982213434391216</v>
      </c>
      <c r="N651">
        <v>17.982213434391216</v>
      </c>
    </row>
    <row r="652" spans="1:17">
      <c r="A652" t="s">
        <v>117</v>
      </c>
      <c r="C652">
        <f>C651/SQRT(6)</f>
        <v>4.6152926154173635</v>
      </c>
      <c r="D652">
        <f t="shared" ref="D652:H652" si="147">D651/SQRT(6)</f>
        <v>4.6152926154173635</v>
      </c>
      <c r="E652">
        <f t="shared" si="147"/>
        <v>4.6152926154173635</v>
      </c>
      <c r="F652">
        <f t="shared" si="147"/>
        <v>4.6152926154173635</v>
      </c>
      <c r="G652">
        <f t="shared" si="147"/>
        <v>4.6152926154173635</v>
      </c>
      <c r="H652">
        <f t="shared" si="147"/>
        <v>4.6152926154173635</v>
      </c>
      <c r="J652">
        <f>J651/SQRT(5)</f>
        <v>8.0418903250417415</v>
      </c>
      <c r="K652" s="15">
        <f t="shared" ref="K652:N652" si="148">K651/SQRT(5)</f>
        <v>8.0418903250417415</v>
      </c>
      <c r="L652" s="15">
        <f t="shared" si="148"/>
        <v>8.0418903250417415</v>
      </c>
      <c r="M652" s="15">
        <f t="shared" si="148"/>
        <v>8.0418903250417415</v>
      </c>
      <c r="N652" s="15">
        <f t="shared" si="148"/>
        <v>8.0418903250417415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L654">
        <v>169</v>
      </c>
      <c r="M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L656">
        <v>738</v>
      </c>
      <c r="M656">
        <v>711</v>
      </c>
    </row>
    <row r="657" spans="1:13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721</v>
      </c>
      <c r="J657">
        <v>721</v>
      </c>
      <c r="K657">
        <v>721</v>
      </c>
      <c r="L657">
        <v>721</v>
      </c>
      <c r="M657">
        <v>721</v>
      </c>
    </row>
    <row r="658" spans="1:13">
      <c r="A658" t="s">
        <v>115</v>
      </c>
      <c r="B658">
        <f>(B656-B657)*(B656-B657)</f>
        <v>1.3611111111112879</v>
      </c>
      <c r="C658">
        <f t="shared" ref="C658:G658" si="149">(C656-C657)*(C656-C657)</f>
        <v>51.361111111112194</v>
      </c>
      <c r="D658">
        <f t="shared" si="149"/>
        <v>2040.0277777777846</v>
      </c>
      <c r="E658">
        <f t="shared" si="149"/>
        <v>84.027777777779164</v>
      </c>
      <c r="F658">
        <f t="shared" si="149"/>
        <v>103.36111111111265</v>
      </c>
      <c r="G658">
        <f t="shared" si="149"/>
        <v>5304.6944444444334</v>
      </c>
      <c r="I658">
        <f>(I656-I657)*(I656-I657)</f>
        <v>1</v>
      </c>
      <c r="J658" s="15">
        <f t="shared" ref="J658:M658" si="150">(J656-J657)*(J656-J657)</f>
        <v>25</v>
      </c>
      <c r="K658" s="15">
        <f t="shared" si="150"/>
        <v>121</v>
      </c>
      <c r="L658" s="15">
        <f t="shared" si="150"/>
        <v>289</v>
      </c>
      <c r="M658" s="15">
        <f t="shared" si="150"/>
        <v>100</v>
      </c>
    </row>
    <row r="659" spans="1:13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 s="15">
        <v>10.353743284435827</v>
      </c>
      <c r="J659" s="15">
        <v>10.353743284435827</v>
      </c>
      <c r="K659">
        <v>10.353743284435827</v>
      </c>
      <c r="L659">
        <v>10.353743284435827</v>
      </c>
      <c r="M659">
        <v>10.353743284435827</v>
      </c>
    </row>
    <row r="660" spans="1:13">
      <c r="A660" t="s">
        <v>117</v>
      </c>
      <c r="B660">
        <f>B659/SQRT(6)</f>
        <v>14.515158105057445</v>
      </c>
      <c r="C660">
        <f t="shared" ref="C660:G660" si="151">C659/SQRT(6)</f>
        <v>14.515158105057445</v>
      </c>
      <c r="D660">
        <f t="shared" si="151"/>
        <v>14.515158105057445</v>
      </c>
      <c r="E660">
        <f t="shared" si="151"/>
        <v>14.515158105057445</v>
      </c>
      <c r="F660">
        <f t="shared" si="151"/>
        <v>14.515158105057445</v>
      </c>
      <c r="G660">
        <f t="shared" si="151"/>
        <v>14.515158105057445</v>
      </c>
      <c r="I660">
        <f>I659/SQRT(5)</f>
        <v>4.6303347611160897</v>
      </c>
      <c r="J660" s="15">
        <f t="shared" ref="J660:M660" si="152">J659/SQRT(5)</f>
        <v>4.6303347611160897</v>
      </c>
      <c r="K660" s="15">
        <f t="shared" si="152"/>
        <v>4.6303347611160897</v>
      </c>
      <c r="L660" s="15">
        <f t="shared" si="152"/>
        <v>4.6303347611160897</v>
      </c>
      <c r="M660" s="15">
        <f t="shared" si="152"/>
        <v>4.6303347611160897</v>
      </c>
    </row>
    <row r="662" spans="1:13">
      <c r="A662" t="s">
        <v>162</v>
      </c>
      <c r="C662" t="s">
        <v>113</v>
      </c>
      <c r="F662" t="s">
        <v>111</v>
      </c>
    </row>
    <row r="664" spans="1:13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3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3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3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3">
      <c r="A668" t="s">
        <v>85</v>
      </c>
      <c r="B668">
        <f>(B666-B667)*(B666-B667)</f>
        <v>0</v>
      </c>
      <c r="C668">
        <f t="shared" ref="C668:G668" si="153">(C666-C667)*(C666-C667)</f>
        <v>25</v>
      </c>
      <c r="D668">
        <f t="shared" si="153"/>
        <v>16</v>
      </c>
      <c r="E668">
        <f t="shared" si="153"/>
        <v>1</v>
      </c>
      <c r="F668">
        <f t="shared" si="153"/>
        <v>169</v>
      </c>
      <c r="G668">
        <f t="shared" si="153"/>
        <v>1024</v>
      </c>
      <c r="H668" s="5"/>
    </row>
    <row r="669" spans="1:13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3">
      <c r="A670" t="s">
        <v>173</v>
      </c>
      <c r="B670">
        <f>B669/SQRT(7)</f>
        <v>5.576920370269467</v>
      </c>
      <c r="C670">
        <f t="shared" ref="C670:G670" si="154">C669/SQRT(7)</f>
        <v>5.576920370269467</v>
      </c>
      <c r="D670">
        <f t="shared" si="154"/>
        <v>5.576920370269467</v>
      </c>
      <c r="E670">
        <f t="shared" si="154"/>
        <v>5.576920370269467</v>
      </c>
      <c r="F670">
        <f t="shared" si="154"/>
        <v>5.576920370269467</v>
      </c>
      <c r="G670">
        <f t="shared" si="154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55">(C675-C676)*(C675-C676)</f>
        <v>47.265625</v>
      </c>
      <c r="D677">
        <f t="shared" ref="D677:I677" si="156">(D675-D676)*(D675-D676)</f>
        <v>228.765625</v>
      </c>
      <c r="E677">
        <f t="shared" si="156"/>
        <v>83.265625</v>
      </c>
      <c r="F677">
        <f t="shared" si="156"/>
        <v>907.515625</v>
      </c>
      <c r="G677">
        <f t="shared" si="156"/>
        <v>435.765625</v>
      </c>
      <c r="H677">
        <f t="shared" si="156"/>
        <v>892.515625</v>
      </c>
      <c r="I677">
        <f t="shared" si="156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57">C678/3</f>
        <v>6.9968991147666424</v>
      </c>
      <c r="D679">
        <f t="shared" ref="D679:I679" si="158">D678/3</f>
        <v>6.9968991147666424</v>
      </c>
      <c r="E679">
        <f t="shared" si="158"/>
        <v>6.9968991147666424</v>
      </c>
      <c r="F679">
        <f t="shared" si="158"/>
        <v>6.9968991147666424</v>
      </c>
      <c r="G679">
        <f t="shared" si="158"/>
        <v>6.9968991147666424</v>
      </c>
      <c r="H679">
        <f t="shared" si="158"/>
        <v>6.9968991147666424</v>
      </c>
      <c r="I679">
        <f t="shared" si="158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59">(C683-C684)*(C683-C684)</f>
        <v>31.040816326530432</v>
      </c>
      <c r="D685">
        <f t="shared" si="159"/>
        <v>88.897959183673777</v>
      </c>
      <c r="E685">
        <f t="shared" si="159"/>
        <v>41.326530612245108</v>
      </c>
      <c r="F685">
        <f t="shared" si="159"/>
        <v>108.75510204081667</v>
      </c>
      <c r="G685">
        <f t="shared" si="159"/>
        <v>133.89795918367309</v>
      </c>
      <c r="H685">
        <f t="shared" si="159"/>
        <v>3773.469387755104</v>
      </c>
      <c r="J685">
        <f>(J683-J684)*(J683-J684)</f>
        <v>32.111111111110681</v>
      </c>
      <c r="K685">
        <f t="shared" ref="K685:L685" si="160">(K683-K684)*(K683-K684)</f>
        <v>53.777777777778333</v>
      </c>
      <c r="L685">
        <f t="shared" si="160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61">C686/SQRT(7)</f>
        <v>10.081632653061222</v>
      </c>
      <c r="D687">
        <f t="shared" si="161"/>
        <v>10.081632653061222</v>
      </c>
      <c r="E687">
        <f t="shared" si="161"/>
        <v>10.081632653061222</v>
      </c>
      <c r="F687">
        <f t="shared" si="161"/>
        <v>10.081632653061222</v>
      </c>
      <c r="G687">
        <f t="shared" si="161"/>
        <v>10.081632653061222</v>
      </c>
      <c r="H687">
        <f t="shared" si="161"/>
        <v>10.081632653061222</v>
      </c>
      <c r="J687">
        <f>J686/SQRT(3)</f>
        <v>3.1387659759612303</v>
      </c>
      <c r="K687">
        <f t="shared" ref="K687:L687" si="162">K686/SQRT(3)</f>
        <v>3.1387659759612303</v>
      </c>
      <c r="L687">
        <f t="shared" si="162"/>
        <v>3.1387659759612303</v>
      </c>
    </row>
    <row r="692" spans="1:12">
      <c r="A692" t="s">
        <v>109</v>
      </c>
      <c r="C692" t="s">
        <v>113</v>
      </c>
      <c r="F692" t="s">
        <v>112</v>
      </c>
    </row>
    <row r="694" spans="1:12">
      <c r="A694" t="s">
        <v>163</v>
      </c>
      <c r="B694">
        <v>107</v>
      </c>
      <c r="C694">
        <v>108</v>
      </c>
      <c r="D694">
        <v>109</v>
      </c>
      <c r="E694">
        <v>110</v>
      </c>
      <c r="H694">
        <v>202</v>
      </c>
      <c r="I694">
        <v>203</v>
      </c>
      <c r="J694">
        <v>204</v>
      </c>
      <c r="K694">
        <v>205</v>
      </c>
      <c r="L694">
        <v>206</v>
      </c>
    </row>
    <row r="695" spans="1:12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12">
      <c r="A696" t="s">
        <v>118</v>
      </c>
      <c r="B696">
        <v>631</v>
      </c>
      <c r="C696">
        <v>639</v>
      </c>
      <c r="D696">
        <v>631</v>
      </c>
      <c r="E696">
        <v>639</v>
      </c>
      <c r="H696">
        <v>654</v>
      </c>
      <c r="I696">
        <v>653</v>
      </c>
      <c r="J696">
        <v>660</v>
      </c>
      <c r="K696">
        <v>645</v>
      </c>
      <c r="L696">
        <v>651</v>
      </c>
    </row>
    <row r="697" spans="1:12">
      <c r="A697" t="s">
        <v>139</v>
      </c>
      <c r="B697">
        <v>635</v>
      </c>
      <c r="C697">
        <v>635</v>
      </c>
      <c r="D697">
        <v>635</v>
      </c>
      <c r="E697">
        <v>635</v>
      </c>
      <c r="H697">
        <v>652.6</v>
      </c>
      <c r="I697">
        <v>652.6</v>
      </c>
      <c r="J697">
        <v>652.6</v>
      </c>
      <c r="K697">
        <v>652.6</v>
      </c>
      <c r="L697">
        <v>652.6</v>
      </c>
    </row>
    <row r="698" spans="1:12">
      <c r="A698" t="s">
        <v>140</v>
      </c>
      <c r="B698">
        <f>(B696-B697)*(B696-B697)</f>
        <v>16</v>
      </c>
      <c r="C698">
        <f t="shared" ref="C698:E698" si="163">(C696-C697)*(C696-C697)</f>
        <v>16</v>
      </c>
      <c r="D698">
        <f t="shared" si="163"/>
        <v>16</v>
      </c>
      <c r="E698">
        <f t="shared" si="163"/>
        <v>16</v>
      </c>
      <c r="H698" s="17">
        <f t="shared" ref="H698:L698" si="164">(H696-H697)*(H696-H697)</f>
        <v>1.9599999999999362</v>
      </c>
      <c r="I698" s="17">
        <f t="shared" si="164"/>
        <v>0.15999999999998182</v>
      </c>
      <c r="J698" s="17">
        <f t="shared" si="164"/>
        <v>54.759999999999664</v>
      </c>
      <c r="K698" s="17">
        <f t="shared" si="164"/>
        <v>57.760000000000346</v>
      </c>
      <c r="L698" s="17">
        <f t="shared" si="164"/>
        <v>2.5600000000000729</v>
      </c>
    </row>
    <row r="699" spans="1:12">
      <c r="A699" t="s">
        <v>141</v>
      </c>
      <c r="B699">
        <v>4</v>
      </c>
      <c r="C699">
        <v>4</v>
      </c>
      <c r="D699">
        <v>4</v>
      </c>
      <c r="E699">
        <v>4</v>
      </c>
      <c r="H699" s="17">
        <v>4.8414873747640819</v>
      </c>
      <c r="I699" s="17">
        <v>4.8414873747640819</v>
      </c>
      <c r="J699" s="17">
        <v>4.8414873747640819</v>
      </c>
      <c r="K699" s="17">
        <v>4.8414873747640819</v>
      </c>
      <c r="L699" s="17">
        <v>4.8414873747640819</v>
      </c>
    </row>
    <row r="700" spans="1:12">
      <c r="A700" t="s">
        <v>142</v>
      </c>
      <c r="B700">
        <f>B699/SQRT(4)</f>
        <v>2</v>
      </c>
      <c r="C700">
        <f t="shared" ref="C700:E700" si="165">C699/SQRT(4)</f>
        <v>2</v>
      </c>
      <c r="D700">
        <f t="shared" si="165"/>
        <v>2</v>
      </c>
      <c r="E700">
        <f t="shared" si="165"/>
        <v>2</v>
      </c>
      <c r="H700" s="17">
        <f>H699/SQRT(5)</f>
        <v>2.1651789764358971</v>
      </c>
      <c r="I700" s="17">
        <f t="shared" ref="I700:L700" si="166">I699/SQRT(5)</f>
        <v>2.1651789764358971</v>
      </c>
      <c r="J700" s="17">
        <f t="shared" si="166"/>
        <v>2.1651789764358971</v>
      </c>
      <c r="K700" s="17">
        <f t="shared" si="166"/>
        <v>2.1651789764358971</v>
      </c>
      <c r="L700" s="17">
        <f t="shared" si="166"/>
        <v>2.1651789764358971</v>
      </c>
    </row>
    <row r="703" spans="1:12">
      <c r="A703" t="s">
        <v>163</v>
      </c>
      <c r="B703">
        <v>109</v>
      </c>
      <c r="C703">
        <v>110</v>
      </c>
      <c r="D703">
        <v>111</v>
      </c>
    </row>
    <row r="704" spans="1:12">
      <c r="A704" t="s">
        <v>130</v>
      </c>
      <c r="B704">
        <v>30</v>
      </c>
      <c r="C704">
        <v>20</v>
      </c>
      <c r="D704">
        <v>55</v>
      </c>
    </row>
    <row r="705" spans="1:11">
      <c r="A705" t="s">
        <v>52</v>
      </c>
      <c r="B705">
        <v>624</v>
      </c>
      <c r="C705">
        <v>618</v>
      </c>
      <c r="D705">
        <v>591</v>
      </c>
    </row>
    <row r="706" spans="1:11">
      <c r="A706" t="s">
        <v>114</v>
      </c>
      <c r="B706">
        <v>611</v>
      </c>
      <c r="C706">
        <v>611</v>
      </c>
      <c r="D706">
        <v>611</v>
      </c>
    </row>
    <row r="707" spans="1:11">
      <c r="A707" t="s">
        <v>115</v>
      </c>
      <c r="B707">
        <f>(B705-B706)*(B705-B706)</f>
        <v>169</v>
      </c>
      <c r="C707">
        <f t="shared" ref="C707:D707" si="167">(C705-C706)*(C705-C706)</f>
        <v>49</v>
      </c>
      <c r="D707">
        <f t="shared" si="167"/>
        <v>400</v>
      </c>
    </row>
    <row r="708" spans="1:11">
      <c r="A708" t="s">
        <v>116</v>
      </c>
      <c r="B708">
        <f>SQRT(206)</f>
        <v>14.352700094407323</v>
      </c>
      <c r="C708">
        <f t="shared" ref="C708:D708" si="168">SQRT(206)</f>
        <v>14.352700094407323</v>
      </c>
      <c r="D708">
        <f t="shared" si="168"/>
        <v>14.352700094407323</v>
      </c>
    </row>
    <row r="709" spans="1:11">
      <c r="A709" t="s">
        <v>117</v>
      </c>
      <c r="B709">
        <f>B708/SQRT(3)</f>
        <v>8.2865352631040352</v>
      </c>
      <c r="C709">
        <f t="shared" ref="C709:D709" si="169">C708/SQRT(3)</f>
        <v>8.2865352631040352</v>
      </c>
      <c r="D709">
        <f t="shared" si="169"/>
        <v>8.2865352631040352</v>
      </c>
    </row>
    <row r="711" spans="1:11">
      <c r="A711" t="s">
        <v>163</v>
      </c>
      <c r="B711">
        <v>78</v>
      </c>
      <c r="C711">
        <v>79</v>
      </c>
      <c r="D711">
        <v>80</v>
      </c>
      <c r="G711">
        <v>176</v>
      </c>
      <c r="H711">
        <v>177</v>
      </c>
      <c r="I711">
        <v>178</v>
      </c>
      <c r="J711">
        <v>190</v>
      </c>
      <c r="K711">
        <v>191</v>
      </c>
    </row>
    <row r="712" spans="1:11">
      <c r="A712" t="s">
        <v>130</v>
      </c>
    </row>
    <row r="713" spans="1:11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  <c r="G713">
        <f>16*60+24</f>
        <v>984</v>
      </c>
      <c r="H713">
        <f>18*60+31</f>
        <v>1111</v>
      </c>
      <c r="I713">
        <f>16*60+22</f>
        <v>982</v>
      </c>
      <c r="J713">
        <f>16*60+37</f>
        <v>997</v>
      </c>
      <c r="K713">
        <f>16*60+54</f>
        <v>1014</v>
      </c>
    </row>
    <row r="714" spans="1:11">
      <c r="A714" t="s">
        <v>114</v>
      </c>
      <c r="B714">
        <v>879.33333333333337</v>
      </c>
      <c r="C714">
        <v>879.33333333333337</v>
      </c>
      <c r="D714">
        <v>879.33333333333337</v>
      </c>
      <c r="G714">
        <v>1017.6</v>
      </c>
      <c r="H714">
        <v>1017.6</v>
      </c>
      <c r="I714">
        <v>1017.6</v>
      </c>
      <c r="J714">
        <v>1017.6</v>
      </c>
      <c r="K714">
        <v>1017.6</v>
      </c>
    </row>
    <row r="715" spans="1:11">
      <c r="A715" t="s">
        <v>115</v>
      </c>
      <c r="B715">
        <f>(B713-B714)*(B713-B714)</f>
        <v>498.77777777777948</v>
      </c>
      <c r="C715">
        <f t="shared" ref="C715:D715" si="170">(C713-C714)*(C713-C714)</f>
        <v>2085.4444444444412</v>
      </c>
      <c r="D715">
        <f t="shared" si="170"/>
        <v>544.44444444444616</v>
      </c>
      <c r="G715" s="17">
        <f t="shared" ref="G715:K715" si="171">(G713-G714)*(G713-G714)</f>
        <v>1128.9600000000016</v>
      </c>
      <c r="H715" s="17">
        <f t="shared" si="171"/>
        <v>8723.5599999999959</v>
      </c>
      <c r="I715" s="17">
        <f t="shared" si="171"/>
        <v>1267.3600000000017</v>
      </c>
      <c r="J715" s="17">
        <f t="shared" si="171"/>
        <v>424.36000000000092</v>
      </c>
      <c r="K715" s="17">
        <f t="shared" si="171"/>
        <v>12.960000000000164</v>
      </c>
    </row>
    <row r="716" spans="1:11">
      <c r="A716" t="s">
        <v>116</v>
      </c>
      <c r="B716">
        <v>32.293790252754306</v>
      </c>
      <c r="C716">
        <v>32.293790252754306</v>
      </c>
      <c r="D716">
        <v>32.293790252754306</v>
      </c>
      <c r="G716" s="17">
        <v>48.077437535708995</v>
      </c>
      <c r="H716" s="17">
        <v>48.077437535708995</v>
      </c>
      <c r="I716">
        <v>48.077437535708995</v>
      </c>
      <c r="J716">
        <v>48.077437535708995</v>
      </c>
      <c r="K716">
        <v>48.077437535708995</v>
      </c>
    </row>
    <row r="717" spans="1:11">
      <c r="A717" t="s">
        <v>117</v>
      </c>
      <c r="B717">
        <f>B716/SQRT(3)</f>
        <v>18.644828495581013</v>
      </c>
      <c r="C717">
        <f t="shared" ref="C717:D717" si="172">C716/SQRT(3)</f>
        <v>18.644828495581013</v>
      </c>
      <c r="D717">
        <f t="shared" si="172"/>
        <v>18.644828495581013</v>
      </c>
      <c r="G717" s="17">
        <f>G716/SQRT(5)</f>
        <v>21.500883702769055</v>
      </c>
      <c r="H717" s="17">
        <f t="shared" ref="H717:K717" si="173">H716/SQRT(5)</f>
        <v>21.500883702769055</v>
      </c>
      <c r="I717" s="17">
        <f t="shared" si="173"/>
        <v>21.500883702769055</v>
      </c>
      <c r="J717" s="17">
        <f t="shared" si="173"/>
        <v>21.500883702769055</v>
      </c>
      <c r="K717" s="17">
        <f t="shared" si="173"/>
        <v>21.500883702769055</v>
      </c>
    </row>
    <row r="720" spans="1:11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74">(C724-C725)*(C724-C725)</f>
        <v>248.0625</v>
      </c>
      <c r="D726">
        <f t="shared" si="174"/>
        <v>27.5625</v>
      </c>
      <c r="E726">
        <f t="shared" si="174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75">C727/SQRT(4)</f>
        <v>4.6012905798264905</v>
      </c>
      <c r="D728">
        <f t="shared" si="175"/>
        <v>4.6012905798264905</v>
      </c>
      <c r="E728">
        <f t="shared" si="175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76">(C733-C734)*(C733-C734)</f>
        <v>249.63999999999857</v>
      </c>
      <c r="D735" s="5">
        <f t="shared" si="176"/>
        <v>46.239999999999384</v>
      </c>
      <c r="E735" s="5">
        <f t="shared" si="176"/>
        <v>33.639999999999475</v>
      </c>
      <c r="F735" s="5">
        <f t="shared" si="176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77">C736/SQRT(5)</f>
        <v>10.790366073493521</v>
      </c>
      <c r="D737" s="5">
        <f t="shared" si="177"/>
        <v>10.790366073493521</v>
      </c>
      <c r="E737" s="5">
        <f t="shared" si="177"/>
        <v>10.790366073493521</v>
      </c>
      <c r="F737" s="5">
        <f t="shared" si="177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78">(C741-C742)*(C741-C742)</f>
        <v>169</v>
      </c>
      <c r="D743">
        <f t="shared" si="178"/>
        <v>11236</v>
      </c>
      <c r="E743">
        <f t="shared" si="178"/>
        <v>1296</v>
      </c>
      <c r="F743">
        <f t="shared" si="178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79">C744/SQRT(5)</f>
        <v>24.008331887076199</v>
      </c>
      <c r="D745">
        <f t="shared" si="179"/>
        <v>24.008331887076199</v>
      </c>
      <c r="E745">
        <f t="shared" si="179"/>
        <v>24.008331887076199</v>
      </c>
      <c r="F745">
        <f t="shared" si="179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80">(C752-C753)*(C752-C753)</f>
        <v>1089</v>
      </c>
      <c r="D754">
        <f t="shared" si="180"/>
        <v>0</v>
      </c>
      <c r="E754">
        <f t="shared" si="180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81">C755/SQRT(4)</f>
        <v>27.223611075682079</v>
      </c>
      <c r="D756">
        <f t="shared" si="181"/>
        <v>27.223611075682079</v>
      </c>
      <c r="E756">
        <f t="shared" si="181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82">(C761-C762)*(C761-C762)</f>
        <v>182.25</v>
      </c>
      <c r="D763">
        <f t="shared" si="182"/>
        <v>0.25</v>
      </c>
      <c r="E763">
        <f t="shared" si="182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83">C764/SQRT(4)</f>
        <v>4.2204857540335334</v>
      </c>
      <c r="D765">
        <f t="shared" si="183"/>
        <v>4.2204857540335334</v>
      </c>
      <c r="E765">
        <f t="shared" si="183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84">(C769-C770)*(C769-C770)</f>
        <v>324</v>
      </c>
      <c r="D771">
        <f t="shared" si="184"/>
        <v>36</v>
      </c>
      <c r="F771">
        <f>(F770-F769)*(F770-F769)</f>
        <v>20.25</v>
      </c>
      <c r="G771">
        <f t="shared" ref="G771:I771" si="185">(G770-G769)*(G770-G769)</f>
        <v>930.25</v>
      </c>
      <c r="H771">
        <f t="shared" si="185"/>
        <v>650.25</v>
      </c>
      <c r="I771">
        <f t="shared" si="185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86">C772/SQRT(3)</f>
        <v>10.198039027185571</v>
      </c>
      <c r="D773">
        <f t="shared" si="186"/>
        <v>10.198039027185571</v>
      </c>
      <c r="F773">
        <f>F772/SQRT(4)</f>
        <v>10.280442597476044</v>
      </c>
      <c r="G773">
        <f t="shared" ref="G773:I773" si="187">G772/SQRT(4)</f>
        <v>10.280442597476044</v>
      </c>
      <c r="H773">
        <f t="shared" si="187"/>
        <v>10.280442597476044</v>
      </c>
      <c r="I773">
        <f t="shared" si="187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  <row r="821" spans="1:6">
      <c r="A821" s="3" t="s">
        <v>191</v>
      </c>
    </row>
    <row r="822" spans="1:6">
      <c r="A822" t="s">
        <v>192</v>
      </c>
      <c r="B822">
        <v>195</v>
      </c>
      <c r="C822">
        <v>196</v>
      </c>
      <c r="D822">
        <v>197</v>
      </c>
      <c r="E822">
        <v>198</v>
      </c>
      <c r="F822">
        <v>199</v>
      </c>
    </row>
    <row r="823" spans="1:6">
      <c r="A823" t="s">
        <v>184</v>
      </c>
      <c r="B823">
        <f>26*60+49-217</f>
        <v>1392</v>
      </c>
      <c r="C823">
        <f>26*60+45-217</f>
        <v>1388</v>
      </c>
      <c r="D823">
        <f>25*60+38-217</f>
        <v>1321</v>
      </c>
      <c r="E823">
        <f>26*60+41-217</f>
        <v>1384</v>
      </c>
      <c r="F823">
        <f>26*60+28-217</f>
        <v>1371</v>
      </c>
    </row>
    <row r="824" spans="1:6">
      <c r="A824" s="20" t="s">
        <v>114</v>
      </c>
      <c r="B824">
        <v>1371.2</v>
      </c>
      <c r="C824">
        <v>1371.2</v>
      </c>
      <c r="D824">
        <v>1371.2</v>
      </c>
      <c r="E824">
        <v>1371.2</v>
      </c>
      <c r="F824">
        <v>1371.2</v>
      </c>
    </row>
    <row r="825" spans="1:6">
      <c r="A825" s="20" t="s">
        <v>115</v>
      </c>
      <c r="B825">
        <f>(B824-B823)*(B824-B823)</f>
        <v>432.63999999999811</v>
      </c>
      <c r="C825" s="20">
        <f t="shared" ref="C825:F825" si="188">(C824-C823)*(C824-C823)</f>
        <v>282.23999999999847</v>
      </c>
      <c r="D825" s="20">
        <f t="shared" si="188"/>
        <v>2520.0400000000045</v>
      </c>
      <c r="E825" s="20">
        <f t="shared" si="188"/>
        <v>163.83999999999884</v>
      </c>
      <c r="F825" s="20">
        <f t="shared" si="188"/>
        <v>4.0000000000018188E-2</v>
      </c>
    </row>
    <row r="826" spans="1:6">
      <c r="A826" s="20" t="s">
        <v>116</v>
      </c>
      <c r="B826" s="20">
        <v>26.072207424765551</v>
      </c>
      <c r="C826" s="20">
        <v>26.072207424765551</v>
      </c>
      <c r="D826">
        <v>26.072207424765551</v>
      </c>
      <c r="E826">
        <v>26.072207424765551</v>
      </c>
      <c r="F826">
        <v>26.072207424765551</v>
      </c>
    </row>
    <row r="827" spans="1:6">
      <c r="A827" s="20" t="s">
        <v>117</v>
      </c>
      <c r="B827">
        <f>B826/SQRT(5)</f>
        <v>11.659845625050101</v>
      </c>
      <c r="C827" s="20">
        <f t="shared" ref="C827:F827" si="189">C826/SQRT(5)</f>
        <v>11.659845625050101</v>
      </c>
      <c r="D827" s="20">
        <f t="shared" si="189"/>
        <v>11.659845625050101</v>
      </c>
      <c r="E827" s="20">
        <f t="shared" si="189"/>
        <v>11.659845625050101</v>
      </c>
      <c r="F827" s="20">
        <f t="shared" si="189"/>
        <v>11.659845625050101</v>
      </c>
    </row>
    <row r="830" spans="1:6">
      <c r="A830" t="s">
        <v>193</v>
      </c>
      <c r="B830">
        <v>212</v>
      </c>
      <c r="C830" s="20">
        <v>213</v>
      </c>
      <c r="D830" s="20">
        <v>214</v>
      </c>
      <c r="E830" s="20">
        <v>215</v>
      </c>
      <c r="F830" s="20">
        <v>216</v>
      </c>
    </row>
    <row r="831" spans="1:6">
      <c r="A831" t="s">
        <v>34</v>
      </c>
      <c r="B831">
        <f>14*60+40</f>
        <v>880</v>
      </c>
      <c r="C831">
        <f>14*60+46</f>
        <v>886</v>
      </c>
      <c r="D831">
        <f>14*60+21</f>
        <v>861</v>
      </c>
      <c r="E831">
        <f>14*60+56</f>
        <v>896</v>
      </c>
      <c r="F831">
        <v>901</v>
      </c>
    </row>
    <row r="832" spans="1:6">
      <c r="A832" s="20" t="s">
        <v>114</v>
      </c>
      <c r="B832" s="20">
        <v>884.8</v>
      </c>
      <c r="C832">
        <v>884.8</v>
      </c>
      <c r="D832">
        <v>884.8</v>
      </c>
      <c r="E832">
        <v>884.8</v>
      </c>
      <c r="F832">
        <v>884.8</v>
      </c>
    </row>
    <row r="833" spans="1:8">
      <c r="A833" s="20" t="s">
        <v>115</v>
      </c>
      <c r="B833" s="20">
        <f>(B832-B831)*(B832-B831)</f>
        <v>23.039999999999562</v>
      </c>
      <c r="C833" s="20">
        <f t="shared" ref="C833:F833" si="190">(C832-C831)*(C832-C831)</f>
        <v>1.4400000000001092</v>
      </c>
      <c r="D833" s="20">
        <f t="shared" si="190"/>
        <v>566.43999999999778</v>
      </c>
      <c r="E833" s="20">
        <f t="shared" si="190"/>
        <v>125.44000000000102</v>
      </c>
      <c r="F833" s="20">
        <f t="shared" si="190"/>
        <v>262.44000000000148</v>
      </c>
    </row>
    <row r="834" spans="1:8">
      <c r="A834" s="20" t="s">
        <v>116</v>
      </c>
      <c r="B834" s="20">
        <v>13.991425945914161</v>
      </c>
      <c r="C834" s="20">
        <v>13.991425945914161</v>
      </c>
      <c r="D834">
        <v>13.991425945914161</v>
      </c>
      <c r="E834">
        <v>13.991425945914161</v>
      </c>
      <c r="F834">
        <v>13.991425945914161</v>
      </c>
    </row>
    <row r="835" spans="1:8">
      <c r="A835" s="20" t="s">
        <v>117</v>
      </c>
      <c r="B835">
        <f>B834/SQRT(5)</f>
        <v>6.2571559034436719</v>
      </c>
      <c r="C835" s="20">
        <f t="shared" ref="C835:F835" si="191">C834/SQRT(5)</f>
        <v>6.2571559034436719</v>
      </c>
      <c r="D835" s="20">
        <f t="shared" si="191"/>
        <v>6.2571559034436719</v>
      </c>
      <c r="E835" s="20">
        <f t="shared" si="191"/>
        <v>6.2571559034436719</v>
      </c>
      <c r="F835" s="20">
        <f t="shared" si="191"/>
        <v>6.2571559034436719</v>
      </c>
    </row>
    <row r="838" spans="1:8">
      <c r="A838" t="s">
        <v>193</v>
      </c>
      <c r="B838">
        <v>220</v>
      </c>
      <c r="C838" s="20">
        <v>221</v>
      </c>
      <c r="D838" s="20">
        <v>222</v>
      </c>
      <c r="E838" s="20">
        <v>223</v>
      </c>
      <c r="F838" s="20">
        <v>224</v>
      </c>
    </row>
    <row r="839" spans="1:8">
      <c r="A839" t="s">
        <v>187</v>
      </c>
      <c r="B839">
        <f>13*60</f>
        <v>780</v>
      </c>
      <c r="C839">
        <v>782</v>
      </c>
      <c r="D839">
        <v>783</v>
      </c>
      <c r="E839">
        <v>775</v>
      </c>
      <c r="F839">
        <v>783</v>
      </c>
    </row>
    <row r="840" spans="1:8">
      <c r="A840" s="20" t="s">
        <v>114</v>
      </c>
      <c r="B840">
        <v>780.6</v>
      </c>
      <c r="C840">
        <v>780.6</v>
      </c>
      <c r="D840">
        <v>780.6</v>
      </c>
      <c r="E840">
        <v>780.6</v>
      </c>
      <c r="F840">
        <v>780.6</v>
      </c>
    </row>
    <row r="841" spans="1:8">
      <c r="A841" s="20" t="s">
        <v>115</v>
      </c>
      <c r="B841" s="20">
        <f t="shared" ref="B841:F841" si="192">(B840-B839)*(B840-B839)</f>
        <v>0.3600000000000273</v>
      </c>
      <c r="C841" s="20">
        <f t="shared" si="192"/>
        <v>1.9599999999999362</v>
      </c>
      <c r="D841" s="20">
        <f t="shared" si="192"/>
        <v>5.7599999999998905</v>
      </c>
      <c r="E841" s="20">
        <f t="shared" si="192"/>
        <v>31.360000000000255</v>
      </c>
      <c r="F841" s="20">
        <f t="shared" si="192"/>
        <v>5.7599999999998905</v>
      </c>
    </row>
    <row r="842" spans="1:8">
      <c r="A842" s="20" t="s">
        <v>116</v>
      </c>
      <c r="B842" s="20">
        <v>3.0066592756745818</v>
      </c>
      <c r="C842" s="20">
        <v>3.0066592756745818</v>
      </c>
      <c r="D842">
        <v>3.0066592756745818</v>
      </c>
      <c r="E842">
        <v>3.0066592756745818</v>
      </c>
      <c r="F842">
        <v>3.0066592756745818</v>
      </c>
    </row>
    <row r="843" spans="1:8">
      <c r="A843" s="20" t="s">
        <v>117</v>
      </c>
      <c r="B843">
        <f>B842/SQRT(5)</f>
        <v>1.3446189051177289</v>
      </c>
      <c r="C843" s="20">
        <f t="shared" ref="C843:F843" si="193">C842/SQRT(5)</f>
        <v>1.3446189051177289</v>
      </c>
      <c r="D843" s="20">
        <f t="shared" si="193"/>
        <v>1.3446189051177289</v>
      </c>
      <c r="E843" s="20">
        <f t="shared" si="193"/>
        <v>1.3446189051177289</v>
      </c>
      <c r="F843" s="20">
        <f t="shared" si="193"/>
        <v>1.3446189051177289</v>
      </c>
    </row>
    <row r="846" spans="1:8">
      <c r="A846" s="21"/>
      <c r="B846" s="21"/>
      <c r="C846" s="21"/>
      <c r="D846" s="21"/>
      <c r="E846" s="21"/>
      <c r="F846" s="21"/>
      <c r="G846" s="21"/>
      <c r="H846" s="22"/>
    </row>
    <row r="847" spans="1:8">
      <c r="A847" s="21"/>
      <c r="B847" s="21"/>
      <c r="C847" s="21"/>
      <c r="D847" s="21"/>
      <c r="E847" s="21"/>
      <c r="F847" s="21"/>
      <c r="G847" s="21"/>
    </row>
    <row r="848" spans="1:8">
      <c r="A848" s="21"/>
      <c r="B848" s="21"/>
      <c r="C848" s="21"/>
      <c r="D848" s="21"/>
      <c r="E848" s="21"/>
      <c r="F848" s="21"/>
      <c r="G848" s="21"/>
    </row>
    <row r="849" spans="1:12">
      <c r="A849" s="21"/>
      <c r="B849" s="21"/>
      <c r="C849" s="21"/>
      <c r="D849" s="21"/>
      <c r="E849" s="21"/>
      <c r="F849" s="21"/>
      <c r="G849" s="21"/>
    </row>
    <row r="850" spans="1:12">
      <c r="A850" s="21"/>
      <c r="B850" s="21"/>
      <c r="C850" s="21"/>
      <c r="D850" s="21"/>
      <c r="E850" s="21"/>
      <c r="F850" s="21"/>
      <c r="G850" s="21"/>
    </row>
    <row r="851" spans="1:12">
      <c r="A851" s="21"/>
      <c r="B851" s="21"/>
      <c r="C851" s="21"/>
      <c r="D851" s="21"/>
      <c r="E851" s="21"/>
      <c r="F851" s="21"/>
      <c r="G851" s="21"/>
    </row>
    <row r="852" spans="1:12">
      <c r="A852" s="21"/>
      <c r="B852" s="21"/>
      <c r="C852" s="21"/>
      <c r="D852" s="21"/>
      <c r="E852" s="21"/>
      <c r="F852" s="21"/>
      <c r="G852" s="21"/>
      <c r="J852" t="s">
        <v>196</v>
      </c>
      <c r="K852" t="s">
        <v>197</v>
      </c>
      <c r="L852" t="s">
        <v>198</v>
      </c>
    </row>
    <row r="853" spans="1:12">
      <c r="A853" s="21"/>
      <c r="B853" s="21"/>
      <c r="C853" s="21"/>
      <c r="D853" s="21"/>
      <c r="E853" s="21"/>
      <c r="F853" s="21"/>
      <c r="G853" s="21"/>
      <c r="I853" s="21" t="s">
        <v>194</v>
      </c>
      <c r="J853" s="21">
        <v>1008</v>
      </c>
      <c r="K853" s="21">
        <v>816</v>
      </c>
      <c r="L853" s="21">
        <v>642</v>
      </c>
    </row>
    <row r="854" spans="1:12">
      <c r="A854" s="21"/>
      <c r="B854" s="21"/>
      <c r="C854" s="21"/>
      <c r="D854" s="21"/>
      <c r="E854" s="21"/>
      <c r="F854" s="21"/>
      <c r="G854" s="21"/>
      <c r="I854" s="21" t="s">
        <v>195</v>
      </c>
      <c r="J854" s="21">
        <v>1371</v>
      </c>
      <c r="K854" s="21">
        <v>885</v>
      </c>
      <c r="L854" s="21">
        <v>781</v>
      </c>
    </row>
    <row r="855" spans="1:12">
      <c r="A855" s="21"/>
      <c r="B855" s="21"/>
      <c r="C855" s="21"/>
      <c r="D855" s="21"/>
      <c r="E855" s="21"/>
      <c r="F855" s="21"/>
      <c r="G855" s="21"/>
    </row>
    <row r="856" spans="1:12">
      <c r="A856" s="21"/>
      <c r="B856" s="21"/>
      <c r="C856" s="21"/>
      <c r="D856" s="21"/>
      <c r="E856" s="21"/>
      <c r="F856" s="21"/>
      <c r="G856" s="21"/>
      <c r="I856" t="s">
        <v>199</v>
      </c>
      <c r="J856">
        <v>19</v>
      </c>
      <c r="K856">
        <v>15</v>
      </c>
      <c r="L856">
        <v>1</v>
      </c>
    </row>
    <row r="857" spans="1:12">
      <c r="A857" s="21"/>
      <c r="B857" s="21"/>
      <c r="C857" s="21"/>
      <c r="D857" s="21"/>
      <c r="E857" s="21"/>
      <c r="F857" s="21"/>
      <c r="G857" s="21"/>
      <c r="I857" t="s">
        <v>199</v>
      </c>
      <c r="J857">
        <v>12</v>
      </c>
      <c r="K857">
        <v>6.25</v>
      </c>
      <c r="L857">
        <v>1.34</v>
      </c>
    </row>
    <row r="858" spans="1:12">
      <c r="A858" s="21"/>
      <c r="B858" s="21"/>
      <c r="C858" s="21"/>
      <c r="D858" s="21"/>
      <c r="E858" s="21"/>
      <c r="F858" s="21"/>
      <c r="G858" s="21"/>
    </row>
    <row r="859" spans="1:12">
      <c r="A859" s="21"/>
      <c r="B859" s="21"/>
      <c r="C859" s="21"/>
      <c r="D859" s="21"/>
      <c r="E859" s="21"/>
      <c r="F859" s="21"/>
      <c r="G859" s="21"/>
    </row>
    <row r="860" spans="1:12">
      <c r="A860" s="21"/>
      <c r="B860" s="21"/>
      <c r="C860" s="21"/>
      <c r="D860" s="21"/>
      <c r="E860" s="21"/>
      <c r="F860" s="21"/>
      <c r="G860" s="21"/>
    </row>
    <row r="861" spans="1:12">
      <c r="A861" s="21"/>
      <c r="B861" s="21"/>
      <c r="C861" s="21"/>
      <c r="D861" s="21"/>
      <c r="E861" s="21"/>
      <c r="F861" s="21"/>
      <c r="G861" s="21"/>
    </row>
    <row r="862" spans="1:12">
      <c r="A862" s="21"/>
      <c r="B862" s="21"/>
      <c r="C862" s="21"/>
      <c r="D862" s="21"/>
      <c r="E862" s="21"/>
      <c r="F862" s="21"/>
      <c r="G862" s="21"/>
    </row>
    <row r="863" spans="1:12">
      <c r="A863" s="21"/>
      <c r="B863" s="21"/>
      <c r="C863" s="21"/>
      <c r="D863" s="21"/>
      <c r="E863" s="21"/>
      <c r="F863" s="21"/>
      <c r="G863" s="21"/>
    </row>
    <row r="864" spans="1:12">
      <c r="A864" s="21"/>
      <c r="B864" s="21"/>
      <c r="C864" s="21"/>
      <c r="D864" s="21"/>
      <c r="E864" s="21"/>
      <c r="F864" s="21"/>
      <c r="G864" s="21"/>
    </row>
    <row r="865" spans="1:7">
      <c r="A865" s="21"/>
      <c r="B865" s="21"/>
      <c r="C865" s="21"/>
      <c r="D865" s="21"/>
      <c r="E865" s="21"/>
      <c r="F865" s="21"/>
      <c r="G865" s="21"/>
    </row>
    <row r="866" spans="1:7">
      <c r="A866" s="21"/>
      <c r="B866" s="21"/>
      <c r="C866" s="21"/>
      <c r="D866" s="21"/>
      <c r="E866" s="21"/>
      <c r="F866" s="21"/>
      <c r="G866" s="21"/>
    </row>
    <row r="867" spans="1:7">
      <c r="A867" s="21"/>
      <c r="B867" s="21"/>
      <c r="C867" s="21"/>
      <c r="D867" s="21"/>
      <c r="E867" s="21"/>
      <c r="F867" s="21"/>
      <c r="G867" s="21"/>
    </row>
    <row r="868" spans="1:7">
      <c r="A868" s="21"/>
      <c r="B868" s="21"/>
      <c r="C868" s="21"/>
      <c r="D868" s="21"/>
      <c r="E868" s="21"/>
      <c r="F868" s="21"/>
      <c r="G868" s="21"/>
    </row>
    <row r="869" spans="1:7">
      <c r="A869" s="21"/>
      <c r="B869" s="21"/>
      <c r="C869" s="21"/>
      <c r="D869" s="21"/>
      <c r="E869" s="21"/>
      <c r="F869" s="21"/>
      <c r="G869" s="21"/>
    </row>
    <row r="870" spans="1:7">
      <c r="A870" s="21"/>
      <c r="B870" s="21"/>
      <c r="C870" s="21"/>
      <c r="D870" s="21"/>
      <c r="E870" s="21"/>
      <c r="F870" s="21"/>
    </row>
  </sheetData>
  <mergeCells count="11">
    <mergeCell ref="A575:B575"/>
    <mergeCell ref="A585:B585"/>
    <mergeCell ref="A515:B515"/>
    <mergeCell ref="A525:B525"/>
    <mergeCell ref="A545:B545"/>
    <mergeCell ref="A555:B555"/>
    <mergeCell ref="A415:B415"/>
    <mergeCell ref="A435:B435"/>
    <mergeCell ref="A425:B425"/>
    <mergeCell ref="A485:B485"/>
    <mergeCell ref="A495:B49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2011-04-20T07:41:43Z</dcterms:modified>
</cp:coreProperties>
</file>