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date1904="1" showInkAnnotation="0" checkCompatibility="1" autoCompressPictures="0"/>
  <bookViews>
    <workbookView xWindow="1200" yWindow="1260" windowWidth="29800" windowHeight="1934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95" i="3" l="1"/>
  <c r="Z295" i="3"/>
  <c r="AA295" i="3"/>
  <c r="Z294" i="3"/>
  <c r="AA294" i="3"/>
  <c r="Y293" i="3"/>
  <c r="Z293" i="3"/>
  <c r="AA293" i="3"/>
  <c r="Z292" i="3"/>
  <c r="AA292" i="3"/>
  <c r="Y294" i="3"/>
  <c r="Y292" i="3"/>
  <c r="AD290" i="3"/>
  <c r="AD289" i="3"/>
  <c r="AC290" i="3"/>
  <c r="AC289" i="3"/>
  <c r="AB290" i="3"/>
  <c r="AB289" i="3"/>
  <c r="AD287" i="3"/>
  <c r="AD286" i="3"/>
  <c r="AC287" i="3"/>
  <c r="AC286" i="3"/>
  <c r="AB287" i="3"/>
  <c r="AB286" i="3"/>
  <c r="E158" i="1"/>
  <c r="E157" i="1"/>
  <c r="E156" i="1"/>
  <c r="Q150" i="1"/>
  <c r="P150" i="1"/>
  <c r="L150" i="1"/>
  <c r="K150" i="1"/>
  <c r="G150" i="1"/>
  <c r="F150" i="1"/>
  <c r="Q149" i="1"/>
  <c r="P149" i="1"/>
  <c r="L149" i="1"/>
  <c r="K149" i="1"/>
  <c r="G149" i="1"/>
  <c r="F149" i="1"/>
  <c r="Q148" i="1"/>
  <c r="P148" i="1"/>
  <c r="L148" i="1"/>
  <c r="K148" i="1"/>
  <c r="G148" i="1"/>
  <c r="F148" i="1"/>
  <c r="B143" i="1"/>
  <c r="B142" i="1"/>
  <c r="B141" i="1"/>
  <c r="B133" i="1"/>
  <c r="B132" i="1"/>
  <c r="B131" i="1"/>
  <c r="O124" i="1"/>
  <c r="B124" i="1"/>
  <c r="O123" i="1"/>
  <c r="B123" i="1"/>
  <c r="O122" i="1"/>
  <c r="Q122" i="1"/>
  <c r="P122" i="1"/>
  <c r="B122" i="1"/>
  <c r="L90" i="1"/>
  <c r="K90" i="1"/>
  <c r="G90" i="1"/>
  <c r="F90" i="1"/>
  <c r="B90" i="1"/>
  <c r="L89" i="1"/>
  <c r="K89" i="1"/>
  <c r="G89" i="1"/>
  <c r="F89" i="1"/>
  <c r="B89" i="1"/>
  <c r="L88" i="1"/>
  <c r="K88" i="1"/>
  <c r="G88" i="1"/>
  <c r="F88" i="1"/>
  <c r="B88" i="1"/>
  <c r="B83" i="1"/>
  <c r="B82" i="1"/>
  <c r="B81" i="1"/>
  <c r="B76" i="1"/>
  <c r="B75" i="1"/>
  <c r="B74" i="1"/>
  <c r="B69" i="1"/>
  <c r="B68" i="1"/>
  <c r="B67" i="1"/>
  <c r="F36" i="1"/>
  <c r="F35" i="1"/>
  <c r="F34" i="1"/>
  <c r="F33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B21" i="1"/>
  <c r="B20" i="1"/>
  <c r="B19" i="1"/>
  <c r="B18" i="1"/>
  <c r="B13" i="1"/>
  <c r="B12" i="1"/>
  <c r="B11" i="1"/>
  <c r="B10" i="1"/>
  <c r="B6" i="1"/>
  <c r="B5" i="1"/>
  <c r="B4" i="1"/>
  <c r="B3" i="1"/>
  <c r="C83" i="2"/>
  <c r="C82" i="2"/>
  <c r="C81" i="2"/>
  <c r="C53" i="2"/>
  <c r="C52" i="2"/>
  <c r="C51" i="2"/>
  <c r="C8" i="2"/>
  <c r="C7" i="2"/>
  <c r="C6" i="2"/>
  <c r="C5" i="2"/>
  <c r="S264" i="3"/>
  <c r="R264" i="3"/>
  <c r="Q264" i="3"/>
  <c r="S263" i="3"/>
  <c r="R263" i="3"/>
  <c r="Q263" i="3"/>
  <c r="S262" i="3"/>
  <c r="R262" i="3"/>
  <c r="Q262" i="3"/>
  <c r="S261" i="3"/>
  <c r="R261" i="3"/>
  <c r="Q261" i="3"/>
  <c r="S260" i="3"/>
  <c r="R260" i="3"/>
  <c r="Q260" i="3"/>
  <c r="R239" i="3"/>
  <c r="Q239" i="3"/>
  <c r="R238" i="3"/>
  <c r="Q238" i="3"/>
  <c r="R235" i="3"/>
  <c r="Q235" i="3"/>
  <c r="R234" i="3"/>
  <c r="Q234" i="3"/>
  <c r="R231" i="3"/>
  <c r="Q231" i="3"/>
  <c r="R230" i="3"/>
  <c r="Q230" i="3"/>
  <c r="R223" i="3"/>
  <c r="Q223" i="3"/>
  <c r="R222" i="3"/>
  <c r="Q222" i="3"/>
  <c r="D220" i="3"/>
  <c r="R219" i="3"/>
  <c r="Q219" i="3"/>
  <c r="D219" i="3"/>
  <c r="R218" i="3"/>
  <c r="Q218" i="3"/>
  <c r="D218" i="3"/>
  <c r="F218" i="3"/>
  <c r="E218" i="3"/>
  <c r="Q215" i="3"/>
  <c r="R214" i="3"/>
  <c r="Q214" i="3"/>
  <c r="E206" i="3"/>
  <c r="E207" i="3"/>
  <c r="E208" i="3"/>
  <c r="C208" i="3"/>
  <c r="B208" i="3"/>
  <c r="E203" i="3"/>
  <c r="E204" i="3"/>
  <c r="E205" i="3"/>
  <c r="C205" i="3"/>
  <c r="B205" i="3"/>
  <c r="E200" i="3"/>
  <c r="E201" i="3"/>
  <c r="E202" i="3"/>
  <c r="C202" i="3"/>
  <c r="B202" i="3"/>
  <c r="C197" i="3"/>
  <c r="B197" i="3"/>
  <c r="E197" i="3"/>
  <c r="G197" i="3"/>
  <c r="L197" i="3"/>
  <c r="C196" i="3"/>
  <c r="B196" i="3"/>
  <c r="E196" i="3"/>
  <c r="G196" i="3"/>
  <c r="L196" i="3"/>
  <c r="E195" i="3"/>
  <c r="G195" i="3"/>
  <c r="L195" i="3"/>
  <c r="H195" i="3"/>
  <c r="C195" i="3"/>
  <c r="B195" i="3"/>
  <c r="E192" i="3"/>
  <c r="G192" i="3"/>
  <c r="E191" i="3"/>
  <c r="G191" i="3"/>
  <c r="L191" i="3"/>
  <c r="F191" i="3"/>
  <c r="H191" i="3"/>
  <c r="L190" i="3"/>
  <c r="D183" i="3"/>
  <c r="E183" i="3"/>
  <c r="D182" i="3"/>
  <c r="E182" i="3"/>
  <c r="D181" i="3"/>
  <c r="E181" i="3"/>
  <c r="C175" i="3"/>
  <c r="C163" i="3"/>
  <c r="C176" i="3"/>
  <c r="C164" i="3"/>
  <c r="C177" i="3"/>
  <c r="E178" i="3"/>
  <c r="B175" i="3"/>
  <c r="B163" i="3"/>
  <c r="B176" i="3"/>
  <c r="B164" i="3"/>
  <c r="B177" i="3"/>
  <c r="D178" i="3"/>
  <c r="C165" i="3"/>
  <c r="C178" i="3"/>
  <c r="B165" i="3"/>
  <c r="B178" i="3"/>
  <c r="C158" i="3"/>
  <c r="C171" i="3"/>
  <c r="C159" i="3"/>
  <c r="C172" i="3"/>
  <c r="C160" i="3"/>
  <c r="C173" i="3"/>
  <c r="E174" i="3"/>
  <c r="B158" i="3"/>
  <c r="B171" i="3"/>
  <c r="B159" i="3"/>
  <c r="B172" i="3"/>
  <c r="B160" i="3"/>
  <c r="B173" i="3"/>
  <c r="D174" i="3"/>
  <c r="C161" i="3"/>
  <c r="C174" i="3"/>
  <c r="B161" i="3"/>
  <c r="B174" i="3"/>
  <c r="J161" i="3"/>
  <c r="L171" i="3"/>
  <c r="K171" i="3"/>
  <c r="J171" i="3"/>
  <c r="J160" i="3"/>
  <c r="L170" i="3"/>
  <c r="K170" i="3"/>
  <c r="J170" i="3"/>
  <c r="C154" i="3"/>
  <c r="C167" i="3"/>
  <c r="C155" i="3"/>
  <c r="C168" i="3"/>
  <c r="C156" i="3"/>
  <c r="C169" i="3"/>
  <c r="E170" i="3"/>
  <c r="B154" i="3"/>
  <c r="B167" i="3"/>
  <c r="B155" i="3"/>
  <c r="B168" i="3"/>
  <c r="B156" i="3"/>
  <c r="B169" i="3"/>
  <c r="D170" i="3"/>
  <c r="C157" i="3"/>
  <c r="C170" i="3"/>
  <c r="B157" i="3"/>
  <c r="B170" i="3"/>
  <c r="J159" i="3"/>
  <c r="L169" i="3"/>
  <c r="K169" i="3"/>
  <c r="J169" i="3"/>
  <c r="K161" i="3"/>
  <c r="K160" i="3"/>
  <c r="K159" i="3"/>
  <c r="K156" i="3"/>
  <c r="J156" i="3"/>
  <c r="K155" i="3"/>
  <c r="J155" i="3"/>
  <c r="K154" i="3"/>
  <c r="J154" i="3"/>
  <c r="K149" i="3"/>
  <c r="K148" i="3"/>
  <c r="K147" i="3"/>
  <c r="M128" i="3"/>
  <c r="O128" i="3"/>
  <c r="M127" i="3"/>
  <c r="O127" i="3"/>
  <c r="M126" i="3"/>
  <c r="O126" i="3"/>
  <c r="Q126" i="3"/>
  <c r="P126" i="3"/>
  <c r="G126" i="3"/>
  <c r="F126" i="3"/>
  <c r="M123" i="3"/>
  <c r="O123" i="3"/>
  <c r="M122" i="3"/>
  <c r="O122" i="3"/>
  <c r="M121" i="3"/>
  <c r="O121" i="3"/>
  <c r="Q121" i="3"/>
  <c r="P121" i="3"/>
  <c r="G121" i="3"/>
  <c r="F121" i="3"/>
  <c r="M118" i="3"/>
  <c r="O118" i="3"/>
  <c r="M117" i="3"/>
  <c r="O117" i="3"/>
  <c r="M116" i="3"/>
  <c r="O116" i="3"/>
  <c r="Q116" i="3"/>
  <c r="P116" i="3"/>
  <c r="G116" i="3"/>
  <c r="F116" i="3"/>
  <c r="U111" i="3"/>
  <c r="U110" i="3"/>
  <c r="B90" i="3"/>
  <c r="C82" i="3"/>
  <c r="G82" i="3"/>
  <c r="C81" i="3"/>
  <c r="G81" i="3"/>
  <c r="C80" i="3"/>
  <c r="G80" i="3"/>
  <c r="C66" i="3"/>
  <c r="M74" i="3"/>
  <c r="V74" i="3"/>
  <c r="Z74" i="3"/>
  <c r="O74" i="3"/>
  <c r="Q74" i="3"/>
  <c r="R74" i="3"/>
  <c r="S74" i="3"/>
  <c r="V73" i="3"/>
  <c r="Z73" i="3"/>
  <c r="O73" i="3"/>
  <c r="P73" i="3"/>
  <c r="R73" i="3"/>
  <c r="S73" i="3"/>
  <c r="F73" i="3"/>
  <c r="E73" i="3"/>
  <c r="V72" i="3"/>
  <c r="Z72" i="3"/>
  <c r="O72" i="3"/>
  <c r="R72" i="3"/>
  <c r="S72" i="3"/>
  <c r="F72" i="3"/>
  <c r="E72" i="3"/>
  <c r="F71" i="3"/>
  <c r="E71" i="3"/>
  <c r="G68" i="3"/>
  <c r="E67" i="3"/>
  <c r="G67" i="3"/>
  <c r="E66" i="3"/>
  <c r="G66" i="3"/>
  <c r="I66" i="3"/>
  <c r="H66" i="3"/>
  <c r="C63" i="3"/>
  <c r="E63" i="3"/>
  <c r="G63" i="3"/>
  <c r="G62" i="3"/>
  <c r="C61" i="3"/>
  <c r="G61" i="3"/>
  <c r="I61" i="3"/>
  <c r="H61" i="3"/>
  <c r="C59" i="3"/>
  <c r="G59" i="3"/>
  <c r="C58" i="3"/>
  <c r="G58" i="3"/>
  <c r="C57" i="3"/>
  <c r="G57" i="3"/>
  <c r="I57" i="3"/>
  <c r="H57" i="3"/>
  <c r="E37" i="3"/>
  <c r="D37" i="3"/>
  <c r="K36" i="3"/>
  <c r="E36" i="3"/>
  <c r="D36" i="3"/>
  <c r="K35" i="3"/>
  <c r="E35" i="3"/>
  <c r="D35" i="3"/>
  <c r="P29" i="3"/>
  <c r="R29" i="3"/>
  <c r="Q29" i="3"/>
  <c r="P28" i="3"/>
  <c r="R28" i="3"/>
  <c r="Q28" i="3"/>
  <c r="M27" i="3"/>
  <c r="P27" i="3"/>
  <c r="R27" i="3"/>
  <c r="Q27" i="3"/>
  <c r="V23" i="3"/>
  <c r="V22" i="3"/>
  <c r="V21" i="3"/>
  <c r="X21" i="3"/>
  <c r="W21" i="3"/>
  <c r="T19" i="3"/>
  <c r="V19" i="3"/>
  <c r="B19" i="3"/>
  <c r="T18" i="3"/>
  <c r="V18" i="3"/>
  <c r="T17" i="3"/>
  <c r="V17" i="3"/>
  <c r="X17" i="3"/>
  <c r="W17" i="3"/>
  <c r="V15" i="3"/>
  <c r="P15" i="3"/>
  <c r="V14" i="3"/>
  <c r="P14" i="3"/>
  <c r="F14" i="3"/>
  <c r="I14" i="3"/>
  <c r="H14" i="3"/>
  <c r="G14" i="3"/>
  <c r="V13" i="3"/>
  <c r="X13" i="3"/>
  <c r="W13" i="3"/>
  <c r="P13" i="3"/>
  <c r="F13" i="3"/>
  <c r="E13" i="3"/>
  <c r="I13" i="3"/>
  <c r="D13" i="3"/>
  <c r="H13" i="3"/>
  <c r="G13" i="3"/>
  <c r="F12" i="3"/>
  <c r="I12" i="3"/>
  <c r="H12" i="3"/>
  <c r="G12" i="3"/>
  <c r="L9" i="3"/>
  <c r="E7" i="3"/>
  <c r="H7" i="3"/>
  <c r="K7" i="3"/>
  <c r="N7" i="3"/>
  <c r="M7" i="3"/>
  <c r="E6" i="3"/>
  <c r="H6" i="3"/>
  <c r="K6" i="3"/>
  <c r="N6" i="3"/>
  <c r="M6" i="3"/>
  <c r="O5" i="3"/>
  <c r="E5" i="3"/>
  <c r="H5" i="3"/>
  <c r="K5" i="3"/>
  <c r="N5" i="3"/>
  <c r="M5" i="3"/>
</calcChain>
</file>

<file path=xl/sharedStrings.xml><?xml version="1.0" encoding="utf-8"?>
<sst xmlns="http://schemas.openxmlformats.org/spreadsheetml/2006/main" count="588" uniqueCount="340">
  <si>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</si>
  <si>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</si>
  <si>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</si>
  <si>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</si>
  <si>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</si>
  <si>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</si>
  <si>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</si>
  <si>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</si>
  <si>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</si>
  <si>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</si>
  <si>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</si>
  <si>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</si>
  <si>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</si>
  <si>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</si>
  <si>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crossbow(bowtie)</t>
    <phoneticPr fontId="3" type="noConversion"/>
  </si>
  <si>
    <t xml:space="preserve">stderr </t>
    <phoneticPr fontId="3" type="noConversion"/>
  </si>
  <si>
    <t>2GB</t>
    <phoneticPr fontId="3" type="noConversion"/>
  </si>
  <si>
    <t>Reduced output size  3120 MB  which is 31.2% of input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</si>
  <si>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</si>
  <si>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</si>
  <si>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</si>
  <si>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</si>
  <si>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</si>
  <si>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</si>
  <si>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</si>
  <si>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</si>
  <si>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</si>
  <si>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mean time taken for shuffle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</si>
  <si>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</si>
  <si>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</si>
  <si>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</si>
  <si>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</si>
  <si>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</si>
  <si>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Align</t>
    <phoneticPr fontId="3" type="noConversion"/>
  </si>
  <si>
    <t>SNPs</t>
    <phoneticPr fontId="3" type="noConversion"/>
  </si>
  <si>
    <t>2GB</t>
    <phoneticPr fontId="3" type="noConversion"/>
  </si>
  <si>
    <t>distributed PMR(Bowtie)</t>
    <phoneticPr fontId="3" type="noConversion"/>
  </si>
  <si>
    <t>stderr</t>
    <phoneticPr fontId="3" type="noConversion"/>
  </si>
  <si>
    <t>mean shuffle phase</t>
    <phoneticPr fontId="3" type="noConversion"/>
  </si>
  <si>
    <t>stderr</t>
    <phoneticPr fontId="3" type="noConversion"/>
  </si>
  <si>
    <t>Local-PMR</t>
    <phoneticPr fontId="3" type="noConversion"/>
  </si>
  <si>
    <t>2nodes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</si>
  <si>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</si>
  <si>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</si>
  <si>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</si>
  <si>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</si>
  <si>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</si>
  <si>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averge sort time</t>
    <phoneticPr fontId="3" type="noConversion"/>
  </si>
  <si>
    <t>PMR</t>
    <phoneticPr fontId="3" type="noConversion"/>
  </si>
  <si>
    <t>Hadoop</t>
    <phoneticPr fontId="3" type="noConversion"/>
  </si>
  <si>
    <t>1 thread</t>
    <phoneticPr fontId="3" type="noConversion"/>
  </si>
  <si>
    <t>1 thread</t>
    <phoneticPr fontId="3" type="noConversion"/>
  </si>
  <si>
    <t>4 threads</t>
    <phoneticPr fontId="3" type="noConversion"/>
  </si>
  <si>
    <t>2 Nodes</t>
  </si>
  <si>
    <t>4 Nodes</t>
  </si>
  <si>
    <t>8 Nodes</t>
  </si>
  <si>
    <t>with -p</t>
    <phoneticPr fontId="3" type="noConversion"/>
  </si>
  <si>
    <t>without -p</t>
    <phoneticPr fontId="3" type="noConversion"/>
  </si>
  <si>
    <t>with p</t>
    <phoneticPr fontId="3" type="noConversion"/>
  </si>
  <si>
    <t>average</t>
    <phoneticPr fontId="3" type="noConversion"/>
  </si>
  <si>
    <t>stderr</t>
    <phoneticPr fontId="3" type="noConversion"/>
  </si>
  <si>
    <t>wihout-p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</si>
  <si>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</si>
  <si>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</si>
  <si>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</si>
  <si>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</si>
  <si>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</si>
  <si>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</si>
  <si>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Chunk</t>
  </si>
  <si>
    <t>Map</t>
  </si>
  <si>
    <t>Tts</t>
  </si>
  <si>
    <t>8workers, 4 nodes, 2 wokers/node , -p 4 , 8GB</t>
    <phoneticPr fontId="3" type="noConversion"/>
  </si>
  <si>
    <t>average</t>
    <phoneticPr fontId="3" type="noConversion"/>
  </si>
  <si>
    <t>stderr</t>
    <phoneticPr fontId="3" type="noConversion"/>
  </si>
  <si>
    <t>without -p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</si>
  <si>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</si>
  <si>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</si>
  <si>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</si>
  <si>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</si>
  <si>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</si>
  <si>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</si>
  <si>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</si>
  <si>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</si>
  <si>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</si>
  <si>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Total number of workers</t>
    <phoneticPr fontId="3" type="noConversion"/>
  </si>
  <si>
    <t>Align</t>
    <phoneticPr fontId="3" type="noConversion"/>
  </si>
  <si>
    <t>SNPs</t>
    <phoneticPr fontId="3" type="noConversion"/>
  </si>
  <si>
    <t>Exceed wall time</t>
    <phoneticPr fontId="3" type="noConversion"/>
  </si>
  <si>
    <t>Input Data size(GB)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</si>
  <si>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</si>
  <si>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</si>
  <si>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</si>
  <si>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</si>
  <si>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</si>
  <si>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</si>
  <si>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</si>
  <si>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</si>
  <si>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</si>
  <si>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</si>
  <si>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chunk size</t>
    <phoneticPr fontId="3" type="noConversion"/>
  </si>
  <si>
    <t>stderr in total</t>
    <phoneticPr fontId="3" type="noConversion"/>
  </si>
  <si>
    <t>stderr in dt</t>
    <phoneticPr fontId="3" type="noConversion"/>
  </si>
  <si>
    <t>Align only</t>
    <phoneticPr fontId="3" type="noConversion"/>
  </si>
  <si>
    <t>start</t>
    <phoneticPr fontId="3" type="noConversion"/>
  </si>
  <si>
    <t>finish</t>
    <phoneticPr fontId="3" type="noConversion"/>
  </si>
  <si>
    <t>tts(time)</t>
    <phoneticPr fontId="3" type="noConversion"/>
  </si>
  <si>
    <t>tts(sec)</t>
    <phoneticPr fontId="3" type="noConversion"/>
  </si>
  <si>
    <t>stderr(Align)</t>
    <phoneticPr fontId="3" type="noConversion"/>
  </si>
  <si>
    <t>2GB</t>
    <phoneticPr fontId="3" type="noConversion"/>
  </si>
  <si>
    <t>Size of output DATA</t>
    <phoneticPr fontId="3" type="noConversion"/>
  </si>
  <si>
    <t>stderr in shuffle time</t>
    <phoneticPr fontId="3" type="noConversion"/>
  </si>
  <si>
    <t>Seqal</t>
    <phoneticPr fontId="3" type="noConversion"/>
  </si>
  <si>
    <t>local PMR(BWA)</t>
    <phoneticPr fontId="3" type="noConversion"/>
  </si>
  <si>
    <t>distribtued PMR(BWA)</t>
    <phoneticPr fontId="3" type="noConversion"/>
  </si>
  <si>
    <t>local PMR(Bowtie)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</si>
  <si>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</si>
  <si>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</si>
  <si>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</si>
  <si>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</si>
  <si>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</si>
  <si>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</si>
  <si>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</si>
  <si>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</si>
  <si>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Changign number of workers(8GB, 4nodes)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</si>
  <si>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</si>
  <si>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</si>
  <si>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</si>
  <si>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</si>
  <si>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</si>
  <si>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</si>
  <si>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</si>
  <si>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</si>
  <si>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</si>
  <si>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</si>
  <si>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</si>
  <si>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</si>
  <si>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</si>
  <si>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</si>
  <si>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</si>
  <si>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</si>
  <si>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</si>
  <si>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</si>
  <si>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</si>
  <si>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</si>
  <si>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</si>
  <si>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</si>
  <si>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</si>
  <si>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</si>
  <si>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</si>
  <si>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</si>
  <si>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</si>
  <si>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</si>
  <si>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</si>
  <si>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</si>
  <si>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</si>
  <si>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</si>
  <si>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</si>
  <si>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</si>
  <si>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</si>
  <si>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</si>
  <si>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</si>
  <si>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</si>
  <si>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</si>
  <si>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</si>
  <si>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</si>
  <si>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</si>
  <si>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</si>
  <si>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</si>
  <si>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</si>
  <si>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stderr(Align)</t>
    <phoneticPr fontId="3" type="noConversion"/>
  </si>
  <si>
    <t>Align</t>
    <phoneticPr fontId="3" type="noConversion"/>
  </si>
  <si>
    <t>Reduce Phase Time in seconds - III</t>
    <phoneticPr fontId="3" type="noConversion"/>
  </si>
  <si>
    <t>Mean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</si>
  <si>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</si>
  <si>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</si>
  <si>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</si>
  <si>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</si>
  <si>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</si>
  <si>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408M</t>
  </si>
  <si>
    <t>0.159M</t>
    <phoneticPr fontId="3" type="noConversion"/>
  </si>
  <si>
    <t>4GB</t>
    <phoneticPr fontId="3" type="noConversion"/>
  </si>
  <si>
    <t>863M</t>
  </si>
  <si>
    <t>0.372M</t>
    <phoneticPr fontId="3" type="noConversion"/>
  </si>
  <si>
    <t>1800M</t>
    <phoneticPr fontId="3" type="noConversion"/>
  </si>
  <si>
    <t>1.1M</t>
  </si>
  <si>
    <t>map</t>
    <phoneticPr fontId="3" type="noConversion"/>
  </si>
  <si>
    <t>reduce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</si>
  <si>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</si>
  <si>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</si>
  <si>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</si>
  <si>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</si>
  <si>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</si>
  <si>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</si>
  <si>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</si>
  <si>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</si>
  <si>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</si>
  <si>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</si>
  <si>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without -p</t>
    <phoneticPr fontId="3" type="noConversion"/>
  </si>
  <si>
    <t>8nodes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</si>
  <si>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</si>
  <si>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</si>
  <si>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</si>
  <si>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</si>
  <si>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</si>
  <si>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</si>
  <si>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STDERR</t>
    <phoneticPr fontId="3" type="noConversion"/>
  </si>
  <si>
    <t>stderr(Align)</t>
    <phoneticPr fontId="3" type="noConversion"/>
  </si>
  <si>
    <t>stderr(SNPs)</t>
    <phoneticPr fontId="3" type="noConversion"/>
  </si>
  <si>
    <t>from log file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</si>
  <si>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</si>
  <si>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</si>
  <si>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</si>
  <si>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</si>
  <si>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</si>
  <si>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</si>
  <si>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</si>
  <si>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</si>
  <si>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</si>
  <si>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</si>
  <si>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</si>
  <si>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</si>
  <si>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</si>
  <si>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</si>
  <si>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</si>
  <si>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</si>
  <si>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</si>
  <si>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</si>
  <si>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</si>
  <si>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</si>
  <si>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Setup</t>
    <phoneticPr fontId="3" type="noConversion"/>
  </si>
  <si>
    <t>Input data</t>
    <phoneticPr fontId="3" type="noConversion"/>
  </si>
  <si>
    <t>Align</t>
    <phoneticPr fontId="3" type="noConversion"/>
  </si>
  <si>
    <t>PMR vs HMR</t>
    <phoneticPr fontId="3" type="noConversion"/>
  </si>
  <si>
    <t>2 workers/Node, 8GB,</t>
    <phoneticPr fontId="3" type="noConversion"/>
  </si>
  <si>
    <t>HMR</t>
    <phoneticPr fontId="3" type="noConversion"/>
  </si>
  <si>
    <t>with -p option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</si>
  <si>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</si>
  <si>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</si>
  <si>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</si>
  <si>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</si>
  <si>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</si>
  <si>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</si>
  <si>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</si>
  <si>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</si>
  <si>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</si>
  <si>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Number of  subjobs(workers) for both map/reduce phase</t>
    <phoneticPr fontId="3" type="noConversion"/>
  </si>
  <si>
    <t>Map phase Time in seconds</t>
    <phoneticPr fontId="3" type="noConversion"/>
  </si>
  <si>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</si>
  <si>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</si>
  <si>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</si>
  <si>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</si>
  <si>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</si>
  <si>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</si>
  <si>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</si>
  <si>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</si>
  <si>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SEQAL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</si>
  <si>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</si>
  <si>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</si>
  <si>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</si>
  <si>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</si>
  <si>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multimulti=4</t>
  </si>
  <si>
    <t>1074    532</t>
  </si>
  <si>
    <t>PMR     1561</t>
  </si>
  <si>
    <t>864     464</t>
  </si>
  <si>
    <t>sequences per chunk</t>
    <phoneticPr fontId="3" type="noConversion"/>
  </si>
  <si>
    <t>local-PMR(bowtie)</t>
    <phoneticPr fontId="3" type="noConversion"/>
  </si>
  <si>
    <t>distributed-PMR(bowtie)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</si>
  <si>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</si>
  <si>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</si>
  <si>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</si>
  <si>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</si>
  <si>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</si>
  <si>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</si>
  <si>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</si>
  <si>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</si>
  <si>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</si>
  <si>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</si>
  <si>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</si>
  <si>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</si>
  <si>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</si>
  <si>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4GB</t>
    <phoneticPr fontId="3" type="noConversion"/>
  </si>
  <si>
    <t>8GB</t>
    <phoneticPr fontId="3" type="noConversion"/>
  </si>
  <si>
    <t>in Time format</t>
    <phoneticPr fontId="3" type="noConversion"/>
  </si>
  <si>
    <t>in Second</t>
    <phoneticPr fontId="3" type="noConversion"/>
  </si>
  <si>
    <t>Crossbow</t>
    <phoneticPr fontId="3" type="noConversion"/>
  </si>
  <si>
    <t>scalability</t>
    <phoneticPr fontId="3" type="noConversion"/>
  </si>
  <si>
    <t>PMR</t>
    <phoneticPr fontId="3" type="noConversion"/>
  </si>
  <si>
    <t># nodes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</si>
  <si>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</si>
  <si>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</si>
  <si>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</si>
  <si>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Changign number of nodes-8GB</t>
    <phoneticPr fontId="3" type="noConversion"/>
  </si>
  <si>
    <t>start</t>
    <phoneticPr fontId="3" type="noConversion"/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</si>
  <si>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</si>
  <si>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</si>
  <si>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</si>
  <si>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</si>
  <si>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</si>
  <si>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</si>
  <si>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Number of  subjobs(workers) for both map/reduce phase</t>
    <phoneticPr fontId="3" type="noConversion"/>
  </si>
  <si>
    <t>number of reduces.</t>
    <phoneticPr fontId="3" type="noConversion"/>
  </si>
  <si>
    <t>Varying chunk size ,  Input Size = 10GB, Number of workers - 32, Number of reduces -8</t>
    <phoneticPr fontId="3" type="noConversion"/>
  </si>
  <si>
    <t>Hadoop</t>
    <phoneticPr fontId="3" type="noConversion"/>
  </si>
  <si>
    <t>PMR</t>
    <phoneticPr fontId="3" type="noConversion"/>
  </si>
  <si>
    <t>PMR</t>
    <phoneticPr fontId="3" type="noConversion"/>
  </si>
  <si>
    <t>without p</t>
    <phoneticPr fontId="3" type="noConversion"/>
  </si>
  <si>
    <t>with p</t>
    <phoneticPr fontId="3" type="noConversion"/>
  </si>
  <si>
    <t>stderrs</t>
    <phoneticPr fontId="3" type="noConversion"/>
  </si>
  <si>
    <t>Local PMR</t>
    <phoneticPr fontId="3" type="noConversion"/>
  </si>
  <si>
    <t>(BWA)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</si>
  <si>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</si>
  <si>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</si>
  <si>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Map phase Time in seconds - II</t>
    <phoneticPr fontId="3" type="noConversion"/>
  </si>
  <si>
    <t>Reduce Phase Time in seconds-II</t>
    <phoneticPr fontId="3" type="noConversion"/>
  </si>
  <si>
    <t>PMR</t>
    <phoneticPr fontId="3" type="noConversion"/>
  </si>
  <si>
    <t>HMR</t>
    <phoneticPr fontId="3" type="noConversion"/>
  </si>
  <si>
    <t>Hadoop</t>
  </si>
  <si>
    <t>Hadoop</t>
    <phoneticPr fontId="3" type="noConversion"/>
  </si>
  <si>
    <r>
      <t>﻿</t>
    </r>
    <r>
      <rPr>
        <sz val="10"/>
        <rFont val="Verdana"/>
      </rPr>
      <t>multimulti=1</t>
    </r>
  </si>
  <si>
    <t>PMR     3702    1636    795</t>
  </si>
  <si>
    <t>2N-4W</t>
    <phoneticPr fontId="3" type="noConversion"/>
  </si>
  <si>
    <t>2N(4W per node)</t>
    <phoneticPr fontId="3" type="noConversion"/>
  </si>
  <si>
    <t>4N-2W</t>
    <phoneticPr fontId="3" type="noConversion"/>
  </si>
  <si>
    <t>4N(2W per node)</t>
    <phoneticPr fontId="3" type="noConversion"/>
  </si>
  <si>
    <t>8N-1W</t>
    <phoneticPr fontId="3" type="noConversion"/>
  </si>
  <si>
    <t>8N(1W per node)</t>
    <phoneticPr fontId="3" type="noConversion"/>
  </si>
  <si>
    <t>avg</t>
    <phoneticPr fontId="3" type="noConversion"/>
  </si>
  <si>
    <t>4nodes</t>
    <phoneticPr fontId="3" type="noConversion"/>
  </si>
  <si>
    <t>Hadoop  4509    2343    1400</t>
    <phoneticPr fontId="3" type="noConversion"/>
  </si>
  <si>
    <t>2 Nodes</t>
    <phoneticPr fontId="3" type="noConversion"/>
  </si>
  <si>
    <t>4 Nodes</t>
    <phoneticPr fontId="3" type="noConversion"/>
  </si>
  <si>
    <t>8 Nodes</t>
    <phoneticPr fontId="3" type="noConversion"/>
  </si>
  <si>
    <t>4 Nodes</t>
    <phoneticPr fontId="3" type="noConversion"/>
  </si>
  <si>
    <t>8 Nodes</t>
    <phoneticPr fontId="3" type="noConversion"/>
  </si>
  <si>
    <t>Total number of processors(8GB data, 8workers  in total)</t>
    <phoneticPr fontId="3" type="noConversion"/>
  </si>
  <si>
    <t>seqal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</si>
  <si>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</si>
  <si>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</si>
  <si>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</si>
  <si>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Crossbow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</si>
</sst>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  <font>
      <sz val="10"/>
      <name val="Noteworthy Bold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21" fontId="0" fillId="0" borderId="0" xfId="0" applyNumberFormat="1"/>
    <xf numFmtId="21" fontId="0" fillId="0" borderId="3" xfId="0" applyNumberFormat="1" applyBorder="1"/>
    <xf numFmtId="21" fontId="0" fillId="0" borderId="4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4" borderId="6" xfId="0" applyNumberFormat="1" applyFill="1" applyBorder="1"/>
    <xf numFmtId="21" fontId="0" fillId="4" borderId="7" xfId="0" applyNumberFormat="1" applyFill="1" applyBorder="1"/>
    <xf numFmtId="0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5" borderId="0" xfId="0" applyFill="1"/>
    <xf numFmtId="0" fontId="0" fillId="7" borderId="0" xfId="0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Map Phase time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091688"/>
        <c:axId val="2115086040"/>
      </c:barChart>
      <c:catAx>
        <c:axId val="211509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086040"/>
        <c:crosses val="autoZero"/>
        <c:auto val="1"/>
        <c:lblAlgn val="ctr"/>
        <c:lblOffset val="100"/>
        <c:noMultiLvlLbl val="0"/>
      </c:catAx>
      <c:valAx>
        <c:axId val="2115086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091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97512"/>
        <c:axId val="2117700408"/>
      </c:scatterChart>
      <c:valAx>
        <c:axId val="211769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700408"/>
        <c:crosses val="autoZero"/>
        <c:crossBetween val="midCat"/>
      </c:valAx>
      <c:valAx>
        <c:axId val="211770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697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varyColors val="0"/>
        <c:ser>
          <c:idx val="0"/>
          <c:order val="0"/>
          <c:tx>
            <c:v>SEQAL</c:v>
          </c:tx>
          <c:spPr>
            <a:solidFill>
              <a:schemeClr val="tx1">
                <a:lumMod val="95000"/>
                <a:lumOff val="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18.29333333333334</c:v>
                  </c:pt>
                  <c:pt idx="1">
                    <c:v>114.0978909143859</c:v>
                  </c:pt>
                  <c:pt idx="2">
                    <c:v>118.9120511601373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18.29333333333334</c:v>
                  </c:pt>
                  <c:pt idx="1">
                    <c:v>114.0978909143859</c:v>
                  </c:pt>
                  <c:pt idx="2">
                    <c:v>118.9120511601373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 PMR</c:v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4.09716907931949</c:v>
                  </c:pt>
                  <c:pt idx="1">
                    <c:v>30.10003705736206</c:v>
                  </c:pt>
                  <c:pt idx="2">
                    <c:v>10.54038909769669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4.09716907931949</c:v>
                  </c:pt>
                  <c:pt idx="1">
                    <c:v>30.10003705736206</c:v>
                  </c:pt>
                  <c:pt idx="2">
                    <c:v>10.54038909769669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 PMR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12.10328698715066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12.10328698715066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851976"/>
        <c:axId val="2113857592"/>
      </c:barChart>
      <c:catAx>
        <c:axId val="211385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3857592"/>
        <c:crosses val="autoZero"/>
        <c:auto val="1"/>
        <c:lblAlgn val="ctr"/>
        <c:lblOffset val="100"/>
        <c:noMultiLvlLbl val="0"/>
      </c:catAx>
      <c:valAx>
        <c:axId val="2113857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3851976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906296"/>
        <c:axId val="2113909464"/>
      </c:barChart>
      <c:catAx>
        <c:axId val="21139062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2113909464"/>
        <c:crosses val="autoZero"/>
        <c:auto val="1"/>
        <c:lblAlgn val="ctr"/>
        <c:lblOffset val="100"/>
        <c:noMultiLvlLbl val="0"/>
      </c:catAx>
      <c:valAx>
        <c:axId val="2113909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3906296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v>Local PMR</c:v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v>Distributed PMR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305144"/>
        <c:axId val="2113301960"/>
      </c:barChart>
      <c:catAx>
        <c:axId val="21133051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13301960"/>
        <c:crosses val="autoZero"/>
        <c:auto val="1"/>
        <c:lblAlgn val="ctr"/>
        <c:lblOffset val="100"/>
        <c:noMultiLvlLbl val="0"/>
      </c:catAx>
      <c:valAx>
        <c:axId val="2113301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3305144"/>
        <c:crosses val="autoZero"/>
        <c:crossBetween val="between"/>
        <c:majorUnit val="1000.0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236109570811"/>
          <c:y val="0.0299280972231412"/>
          <c:w val="0.838619986260107"/>
          <c:h val="0.828949301297812"/>
        </c:manualLayout>
      </c:layout>
      <c:barChart>
        <c:barDir val="col"/>
        <c:grouping val="clustered"/>
        <c:varyColors val="0"/>
        <c:ser>
          <c:idx val="0"/>
          <c:order val="0"/>
          <c:tx>
            <c:v>Seqal(BWA)</c:v>
          </c:tx>
          <c:invertIfNegative val="0"/>
          <c:errBars>
            <c:errBarType val="both"/>
            <c:errValType val="cust"/>
            <c:noEndCap val="0"/>
            <c:pl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plus>
            <c:min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 PMR(BWA)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plus>
            <c:min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 PMR(BWA)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plus>
            <c:min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ser>
          <c:idx val="3"/>
          <c:order val="3"/>
          <c:tx>
            <c:strRef>
              <c:f>Sheet1!$I$141</c:f>
              <c:strCache>
                <c:ptCount val="1"/>
                <c:pt idx="0">
                  <c:v>local PMR(Bowtie)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plus>
            <c:min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4"/>
          <c:order val="4"/>
          <c:tx>
            <c:strRef>
              <c:f>Sheet1!$J$141</c:f>
              <c:strCache>
                <c:ptCount val="1"/>
                <c:pt idx="0">
                  <c:v>distributed PMR(Bowtie)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plus>
            <c:min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5"/>
          <c:order val="5"/>
          <c:tx>
            <c:v>Crossbow(Bowtie)</c:v>
          </c:tx>
          <c:spPr>
            <a:solidFill>
              <a:schemeClr val="tx1">
                <a:lumMod val="95000"/>
                <a:lumOff val="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129.8211309627383</c:v>
                  </c:pt>
                </c:numCache>
              </c:numRef>
            </c:plus>
            <c:min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129.8211309627383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218376"/>
        <c:axId val="2113212696"/>
      </c:barChart>
      <c:catAx>
        <c:axId val="211321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3212696"/>
        <c:crosses val="autoZero"/>
        <c:auto val="1"/>
        <c:lblAlgn val="ctr"/>
        <c:lblOffset val="100"/>
        <c:noMultiLvlLbl val="0"/>
      </c:catAx>
      <c:valAx>
        <c:axId val="2113212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3218376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57538676943551"/>
          <c:y val="0.0536952733849445"/>
          <c:w val="0.290523178440723"/>
          <c:h val="0.41872560047641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invertIfNegative val="0"/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invertIfNegative val="0"/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187624"/>
        <c:axId val="2113182120"/>
      </c:barChart>
      <c:catAx>
        <c:axId val="211318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182120"/>
        <c:crosses val="autoZero"/>
        <c:auto val="1"/>
        <c:lblAlgn val="ctr"/>
        <c:lblOffset val="100"/>
        <c:noMultiLvlLbl val="0"/>
      </c:catAx>
      <c:valAx>
        <c:axId val="2113182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18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b/w PMR(local and distributed) &amp; Crossbow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Sheet1!$J$168</c:f>
              <c:strCache>
                <c:ptCount val="1"/>
                <c:pt idx="0">
                  <c:v>local-PMR(bowtie)</c:v>
                </c:pt>
              </c:strCache>
            </c:strRef>
          </c:tx>
          <c:invertIfNegative val="0"/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Sheet1!$J$169:$J$171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1"/>
          <c:order val="1"/>
          <c:tx>
            <c:strRef>
              <c:f>Sheet1!$K$168</c:f>
              <c:strCache>
                <c:ptCount val="1"/>
                <c:pt idx="0">
                  <c:v>distributed-PMR(bowtie)</c:v>
                </c:pt>
              </c:strCache>
            </c:strRef>
          </c:tx>
          <c:invertIfNegative val="0"/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Sheet1!$K$169:$K$171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2"/>
          <c:order val="2"/>
          <c:tx>
            <c:strRef>
              <c:f>Sheet1!$L$168</c:f>
              <c:strCache>
                <c:ptCount val="1"/>
                <c:pt idx="0">
                  <c:v>crossbow(bowtie)</c:v>
                </c:pt>
              </c:strCache>
            </c:strRef>
          </c:tx>
          <c:invertIfNegative val="0"/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Sheet1!$L$169:$L$171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137560"/>
        <c:axId val="2113131976"/>
      </c:barChart>
      <c:catAx>
        <c:axId val="211313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Size [GB]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131976"/>
        <c:crosses val="autoZero"/>
        <c:auto val="1"/>
        <c:lblAlgn val="ctr"/>
        <c:lblOffset val="100"/>
        <c:noMultiLvlLbl val="0"/>
      </c:catAx>
      <c:valAx>
        <c:axId val="2113131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137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Runtime(map phase) vs. number of workers in Crossbow - 32 ps, 8GB</a:t>
            </a:r>
          </a:p>
        </c:rich>
      </c:tx>
      <c:layout>
        <c:manualLayout>
          <c:xMode val="edge"/>
          <c:yMode val="edge"/>
          <c:x val="0.00225701900898751"/>
          <c:y val="0.44488188976377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525590551181"/>
          <c:y val="0.192592592592593"/>
          <c:w val="0.736470691163604"/>
          <c:h val="0.6579822834645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Sheet1!$L$189</c:f>
              <c:strCache>
                <c:ptCount val="1"/>
                <c:pt idx="0">
                  <c:v>Align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Sheet1!$K$190:$K$191</c:f>
              <c:numCache>
                <c:formatCode>General</c:formatCod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cat>
          <c:val>
            <c:numRef>
              <c:f>Sheet1!$L$190:$L$191</c:f>
              <c:numCache>
                <c:formatCode>General</c:formatCode>
                <c:ptCount val="2"/>
                <c:pt idx="0">
                  <c:v>4622.0</c:v>
                </c:pt>
                <c:pt idx="1">
                  <c:v>2327.0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axId val="2113095192"/>
        <c:axId val="2113089640"/>
      </c:barChart>
      <c:catAx>
        <c:axId val="2113095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workers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089640"/>
        <c:crosses val="autoZero"/>
        <c:auto val="1"/>
        <c:lblAlgn val="ctr"/>
        <c:lblOffset val="100"/>
        <c:noMultiLvlLbl val="0"/>
      </c:catAx>
      <c:valAx>
        <c:axId val="2113089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095192"/>
        <c:crosses val="autoZero"/>
        <c:crossBetween val="between"/>
        <c:majorUnit val="100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Runtime vs. constant number of workers(2, 4, 8 nodes) in Crossbow - 8 workers in total, 8GB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Sheet1!$L$194</c:f>
              <c:strCache>
                <c:ptCount val="1"/>
                <c:pt idx="0">
                  <c:v>Align</c:v>
                </c:pt>
              </c:strCache>
            </c:strRef>
          </c:tx>
          <c:invertIfNegative val="0"/>
          <c:cat>
            <c:strRef>
              <c:f>Sheet1!$K$195:$K$197</c:f>
              <c:strCache>
                <c:ptCount val="3"/>
                <c:pt idx="0">
                  <c:v>2N(4W per node)</c:v>
                </c:pt>
                <c:pt idx="1">
                  <c:v>4N(2W per node)</c:v>
                </c:pt>
                <c:pt idx="2">
                  <c:v>8N(1W per node)</c:v>
                </c:pt>
              </c:strCache>
            </c:strRef>
          </c:cat>
          <c:val>
            <c:numRef>
              <c:f>Sheet1!$L$195:$L$197</c:f>
              <c:numCache>
                <c:formatCode>General</c:formatCode>
                <c:ptCount val="3"/>
                <c:pt idx="0">
                  <c:v>590.0</c:v>
                </c:pt>
                <c:pt idx="1">
                  <c:v>609.0</c:v>
                </c:pt>
                <c:pt idx="2">
                  <c:v>956.0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axId val="2113059080"/>
        <c:axId val="2113053352"/>
      </c:barChart>
      <c:catAx>
        <c:axId val="211305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/>
                  <a:t>Total number of nodes (number of workers per nodes)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053352"/>
        <c:crosses val="autoZero"/>
        <c:auto val="1"/>
        <c:lblAlgn val="ctr"/>
        <c:lblOffset val="100"/>
        <c:noMultiLvlLbl val="0"/>
      </c:catAx>
      <c:valAx>
        <c:axId val="2113053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059080"/>
        <c:crosses val="autoZero"/>
        <c:crossBetween val="between"/>
        <c:majorUnit val="30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902510329773"/>
          <c:y val="0.0509259259259259"/>
          <c:w val="0.755537927808529"/>
          <c:h val="0.799648950131234"/>
        </c:manualLayout>
      </c:layout>
      <c:barChart>
        <c:barDir val="col"/>
        <c:grouping val="clustered"/>
        <c:varyColors val="0"/>
        <c:ser>
          <c:idx val="0"/>
          <c:order val="0"/>
          <c:tx>
            <c:v>1-Thread</c:v>
          </c:tx>
          <c:invertIfNegative val="0"/>
          <c:cat>
            <c:numRef>
              <c:f>Sheet1!$V$236:$V$238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(Sheet1!$Q$214,Sheet1!$Q$218,Sheet1!$Q$222)</c:f>
              <c:numCache>
                <c:formatCode>General</c:formatCode>
                <c:ptCount val="3"/>
                <c:pt idx="0">
                  <c:v>1561.46</c:v>
                </c:pt>
                <c:pt idx="1">
                  <c:v>864.1566666666666</c:v>
                </c:pt>
                <c:pt idx="2">
                  <c:v>464.5166666666666</c:v>
                </c:pt>
              </c:numCache>
            </c:numRef>
          </c:val>
        </c:ser>
        <c:ser>
          <c:idx val="1"/>
          <c:order val="1"/>
          <c:tx>
            <c:v>4-Threads</c:v>
          </c:tx>
          <c:invertIfNegative val="0"/>
          <c:cat>
            <c:numRef>
              <c:f>Sheet1!$V$236:$V$238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(Sheet1!$R$214,Sheet1!$R$218,Sheet1!$R$222)</c:f>
              <c:numCache>
                <c:formatCode>General</c:formatCode>
                <c:ptCount val="3"/>
                <c:pt idx="0">
                  <c:v>3702.19</c:v>
                </c:pt>
                <c:pt idx="1">
                  <c:v>1636.253333333333</c:v>
                </c:pt>
                <c:pt idx="2">
                  <c:v>795.8833333333333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015432"/>
        <c:axId val="2113009912"/>
      </c:barChart>
      <c:catAx>
        <c:axId val="211301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009912"/>
        <c:crosses val="autoZero"/>
        <c:auto val="1"/>
        <c:lblAlgn val="ctr"/>
        <c:lblOffset val="100"/>
        <c:noMultiLvlLbl val="0"/>
      </c:catAx>
      <c:valAx>
        <c:axId val="2113009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3015432"/>
        <c:crosses val="autoZero"/>
        <c:crossBetween val="between"/>
        <c:majorUnit val="1000.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34648731408574"/>
          <c:y val="0.110727252843395"/>
          <c:w val="0.439416270367194"/>
          <c:h val="0.19632615002072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Map Phase time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008792"/>
        <c:axId val="2115003208"/>
      </c:barChart>
      <c:catAx>
        <c:axId val="2115008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003208"/>
        <c:crosses val="autoZero"/>
        <c:auto val="1"/>
        <c:lblAlgn val="ctr"/>
        <c:lblOffset val="100"/>
        <c:noMultiLvlLbl val="0"/>
      </c:catAx>
      <c:valAx>
        <c:axId val="2115003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008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Sheet1!$Q$260</c:f>
              <c:strCache>
                <c:ptCount val="1"/>
                <c:pt idx="0">
                  <c:v>2 Nodes</c:v>
                </c:pt>
              </c:strCache>
            </c:strRef>
          </c:tx>
          <c:invertIfNegative val="0"/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Sheet1!$Q$261:$Q$264</c:f>
              <c:numCache>
                <c:formatCode>General</c:formatCode>
                <c:ptCount val="4"/>
                <c:pt idx="0">
                  <c:v>4509.0</c:v>
                </c:pt>
                <c:pt idx="1">
                  <c:v>3702.0</c:v>
                </c:pt>
                <c:pt idx="2">
                  <c:v>2056.0</c:v>
                </c:pt>
                <c:pt idx="3">
                  <c:v>1561.0</c:v>
                </c:pt>
              </c:numCache>
            </c:numRef>
          </c:val>
        </c:ser>
        <c:ser>
          <c:idx val="1"/>
          <c:order val="1"/>
          <c:tx>
            <c:strRef>
              <c:f>Sheet1!$R$260</c:f>
              <c:strCache>
                <c:ptCount val="1"/>
                <c:pt idx="0">
                  <c:v>4 Nodes</c:v>
                </c:pt>
              </c:strCache>
            </c:strRef>
          </c:tx>
          <c:invertIfNegative val="0"/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Sheet1!$R$261:$R$264</c:f>
              <c:numCache>
                <c:formatCode>General</c:formatCode>
                <c:ptCount val="4"/>
                <c:pt idx="0">
                  <c:v>2343.0</c:v>
                </c:pt>
                <c:pt idx="1">
                  <c:v>1636.0</c:v>
                </c:pt>
                <c:pt idx="2">
                  <c:v>1074.0</c:v>
                </c:pt>
                <c:pt idx="3">
                  <c:v>864.0</c:v>
                </c:pt>
              </c:numCache>
            </c:numRef>
          </c:val>
        </c:ser>
        <c:ser>
          <c:idx val="2"/>
          <c:order val="2"/>
          <c:tx>
            <c:strRef>
              <c:f>Sheet1!$S$260</c:f>
              <c:strCache>
                <c:ptCount val="1"/>
                <c:pt idx="0">
                  <c:v>8 Nodes</c:v>
                </c:pt>
              </c:strCache>
            </c:strRef>
          </c:tx>
          <c:invertIfNegative val="0"/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Sheet1!$S$261:$S$264</c:f>
              <c:numCache>
                <c:formatCode>General</c:formatCode>
                <c:ptCount val="4"/>
                <c:pt idx="0">
                  <c:v>1400.0</c:v>
                </c:pt>
                <c:pt idx="1">
                  <c:v>795.0</c:v>
                </c:pt>
                <c:pt idx="2">
                  <c:v>532.0</c:v>
                </c:pt>
                <c:pt idx="3">
                  <c:v>464.0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969720"/>
        <c:axId val="2112966648"/>
      </c:barChart>
      <c:catAx>
        <c:axId val="211296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966648"/>
        <c:crosses val="autoZero"/>
        <c:auto val="1"/>
        <c:lblAlgn val="ctr"/>
        <c:lblOffset val="100"/>
        <c:noMultiLvlLbl val="0"/>
      </c:catAx>
      <c:valAx>
        <c:axId val="2112966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969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Sheet1!$Y$284</c:f>
              <c:strCache>
                <c:ptCount val="1"/>
                <c:pt idx="0">
                  <c:v>2 Nodes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Sheet1!$AE$281:$AE$286</c:f>
                <c:numCache>
                  <c:formatCode>General</c:formatCode>
                  <c:ptCount val="6"/>
                  <c:pt idx="1">
                    <c:v>140.4028382112562</c:v>
                  </c:pt>
                  <c:pt idx="2">
                    <c:v>142.5283057003681</c:v>
                  </c:pt>
                  <c:pt idx="4">
                    <c:v>29.48698243858353</c:v>
                  </c:pt>
                  <c:pt idx="5">
                    <c:v>55.20742939908157</c:v>
                  </c:pt>
                </c:numCache>
              </c:numRef>
            </c:plus>
            <c:minus>
              <c:numRef>
                <c:f>Sheet1!$AE$281:$AE$286</c:f>
                <c:numCache>
                  <c:formatCode>General</c:formatCode>
                  <c:ptCount val="6"/>
                  <c:pt idx="1">
                    <c:v>140.4028382112562</c:v>
                  </c:pt>
                  <c:pt idx="2">
                    <c:v>142.5283057003681</c:v>
                  </c:pt>
                  <c:pt idx="4">
                    <c:v>29.48698243858353</c:v>
                  </c:pt>
                  <c:pt idx="5">
                    <c:v>55.20742939908157</c:v>
                  </c:pt>
                </c:numCache>
              </c:numRef>
            </c:minus>
          </c:errBars>
          <c:cat>
            <c:multiLvlStrRef>
              <c:f>Sheet1!$W$285:$X$291</c:f>
              <c:multiLvlStrCache>
                <c:ptCount val="6"/>
                <c:lvl>
                  <c:pt idx="1">
                    <c:v>Crossbow</c:v>
                  </c:pt>
                  <c:pt idx="2">
                    <c:v>PMR</c:v>
                  </c:pt>
                  <c:pt idx="4">
                    <c:v>Crossbow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Sheet1!$Y$285:$Y$291</c:f>
              <c:numCache>
                <c:formatCode>General</c:formatCode>
                <c:ptCount val="7"/>
                <c:pt idx="1">
                  <c:v>4509.0</c:v>
                </c:pt>
                <c:pt idx="2">
                  <c:v>3702.0</c:v>
                </c:pt>
                <c:pt idx="4">
                  <c:v>2056.0</c:v>
                </c:pt>
                <c:pt idx="5">
                  <c:v>1561.0</c:v>
                </c:pt>
              </c:numCache>
            </c:numRef>
          </c:val>
        </c:ser>
        <c:ser>
          <c:idx val="1"/>
          <c:order val="1"/>
          <c:tx>
            <c:strRef>
              <c:f>Sheet1!$Z$284</c:f>
              <c:strCache>
                <c:ptCount val="1"/>
                <c:pt idx="0">
                  <c:v>4 Nodes</c:v>
                </c:pt>
              </c:strCache>
            </c:strRef>
          </c:tx>
          <c:invertIfNegative val="0"/>
          <c:cat>
            <c:multiLvlStrRef>
              <c:f>Sheet1!$W$285:$X$291</c:f>
              <c:multiLvlStrCache>
                <c:ptCount val="6"/>
                <c:lvl>
                  <c:pt idx="1">
                    <c:v>Crossbow</c:v>
                  </c:pt>
                  <c:pt idx="2">
                    <c:v>PMR</c:v>
                  </c:pt>
                  <c:pt idx="4">
                    <c:v>Crossbow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Sheet1!$Z$285:$Z$291</c:f>
              <c:numCache>
                <c:formatCode>General</c:formatCode>
                <c:ptCount val="7"/>
                <c:pt idx="1">
                  <c:v>2343.0</c:v>
                </c:pt>
                <c:pt idx="2">
                  <c:v>1636.0</c:v>
                </c:pt>
                <c:pt idx="4">
                  <c:v>1074.0</c:v>
                </c:pt>
                <c:pt idx="5">
                  <c:v>864.0</c:v>
                </c:pt>
              </c:numCache>
            </c:numRef>
          </c:val>
        </c:ser>
        <c:ser>
          <c:idx val="2"/>
          <c:order val="2"/>
          <c:tx>
            <c:strRef>
              <c:f>Sheet1!$AA$284</c:f>
              <c:strCache>
                <c:ptCount val="1"/>
                <c:pt idx="0">
                  <c:v>8 Nodes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Sheet1!$AE$275:$AI$275</c:f>
                <c:numCache>
                  <c:formatCode>General</c:formatCode>
                  <c:ptCount val="5"/>
                  <c:pt idx="0">
                    <c:v>140.4028382112562</c:v>
                  </c:pt>
                  <c:pt idx="1">
                    <c:v>142.5283057003681</c:v>
                  </c:pt>
                  <c:pt idx="3">
                    <c:v>29.48698243858353</c:v>
                  </c:pt>
                  <c:pt idx="4">
                    <c:v>55.20742939908157</c:v>
                  </c:pt>
                </c:numCache>
              </c:numRef>
            </c:plus>
            <c:minus>
              <c:numRef>
                <c:f>Sheet1!$AE$275:$AI$275</c:f>
                <c:numCache>
                  <c:formatCode>General</c:formatCode>
                  <c:ptCount val="5"/>
                  <c:pt idx="0">
                    <c:v>140.4028382112562</c:v>
                  </c:pt>
                  <c:pt idx="1">
                    <c:v>142.5283057003681</c:v>
                  </c:pt>
                  <c:pt idx="3">
                    <c:v>29.48698243858353</c:v>
                  </c:pt>
                  <c:pt idx="4">
                    <c:v>55.20742939908157</c:v>
                  </c:pt>
                </c:numCache>
              </c:numRef>
            </c:minus>
          </c:errBars>
          <c:cat>
            <c:multiLvlStrRef>
              <c:f>Sheet1!$W$285:$X$291</c:f>
              <c:multiLvlStrCache>
                <c:ptCount val="6"/>
                <c:lvl>
                  <c:pt idx="1">
                    <c:v>Crossbow</c:v>
                  </c:pt>
                  <c:pt idx="2">
                    <c:v>PMR</c:v>
                  </c:pt>
                  <c:pt idx="4">
                    <c:v>Crossbow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Sheet1!$AA$285:$AA$291</c:f>
              <c:numCache>
                <c:formatCode>General</c:formatCode>
                <c:ptCount val="7"/>
                <c:pt idx="1">
                  <c:v>1400.0</c:v>
                </c:pt>
                <c:pt idx="2">
                  <c:v>795.0</c:v>
                </c:pt>
                <c:pt idx="4">
                  <c:v>532.0</c:v>
                </c:pt>
                <c:pt idx="5">
                  <c:v>464.0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overlap val="100"/>
        <c:axId val="2112914888"/>
        <c:axId val="2112908936"/>
      </c:barChart>
      <c:catAx>
        <c:axId val="211291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2112908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2908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914888"/>
        <c:crosses val="autoZero"/>
        <c:crossBetween val="between"/>
        <c:majorUnit val="1000.0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627026401112"/>
          <c:y val="0.0668269230769231"/>
          <c:w val="0.680364983788791"/>
          <c:h val="0.708397940642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Sheet1!$Y$284</c:f>
              <c:strCache>
                <c:ptCount val="1"/>
                <c:pt idx="0">
                  <c:v>2 Nodes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Sheet1!$AB$286:$AB$290</c:f>
                <c:numCache>
                  <c:formatCode>General</c:formatCode>
                  <c:ptCount val="5"/>
                  <c:pt idx="0">
                    <c:v>140.4028382112562</c:v>
                  </c:pt>
                  <c:pt idx="1">
                    <c:v>142.5283057003681</c:v>
                  </c:pt>
                  <c:pt idx="3">
                    <c:v>29.48698243858353</c:v>
                  </c:pt>
                  <c:pt idx="4">
                    <c:v>55.20742939908157</c:v>
                  </c:pt>
                </c:numCache>
              </c:numRef>
            </c:plus>
            <c:minus>
              <c:numRef>
                <c:f>Sheet1!$Y$292:$Y$295</c:f>
                <c:numCache>
                  <c:formatCode>General</c:formatCode>
                  <c:ptCount val="4"/>
                  <c:pt idx="0">
                    <c:v>140.4028382112562</c:v>
                  </c:pt>
                  <c:pt idx="1">
                    <c:v>142.5283057003681</c:v>
                  </c:pt>
                  <c:pt idx="2">
                    <c:v>29.48698243858353</c:v>
                  </c:pt>
                  <c:pt idx="3">
                    <c:v>55.20742939908157</c:v>
                  </c:pt>
                </c:numCache>
              </c:numRef>
            </c:minus>
          </c:errBars>
          <c:cat>
            <c:multiLvlStrRef>
              <c:f>Sheet1!$W$285:$X$291</c:f>
              <c:multiLvlStrCache>
                <c:ptCount val="6"/>
                <c:lvl>
                  <c:pt idx="1">
                    <c:v>Crossbow</c:v>
                  </c:pt>
                  <c:pt idx="2">
                    <c:v>PMR</c:v>
                  </c:pt>
                  <c:pt idx="4">
                    <c:v>Crossbow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Sheet1!$Y$285:$Y$291</c:f>
              <c:numCache>
                <c:formatCode>General</c:formatCode>
                <c:ptCount val="7"/>
                <c:pt idx="1">
                  <c:v>4509.0</c:v>
                </c:pt>
                <c:pt idx="2">
                  <c:v>3702.0</c:v>
                </c:pt>
                <c:pt idx="4">
                  <c:v>2056.0</c:v>
                </c:pt>
                <c:pt idx="5">
                  <c:v>1561.0</c:v>
                </c:pt>
              </c:numCache>
            </c:numRef>
          </c:val>
        </c:ser>
        <c:ser>
          <c:idx val="1"/>
          <c:order val="1"/>
          <c:tx>
            <c:strRef>
              <c:f>Sheet1!$Z$284</c:f>
              <c:strCache>
                <c:ptCount val="1"/>
                <c:pt idx="0">
                  <c:v>4 Nodes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Sheet1!$AC$286:$AC$290</c:f>
                <c:numCache>
                  <c:formatCode>General</c:formatCode>
                  <c:ptCount val="5"/>
                  <c:pt idx="0">
                    <c:v>68.0094581657581</c:v>
                  </c:pt>
                  <c:pt idx="1">
                    <c:v>86.74056145612534</c:v>
                  </c:pt>
                  <c:pt idx="3">
                    <c:v>66.14173199358339</c:v>
                  </c:pt>
                  <c:pt idx="4">
                    <c:v>42.71325599847712</c:v>
                  </c:pt>
                </c:numCache>
              </c:numRef>
            </c:plus>
            <c:minus>
              <c:numRef>
                <c:f>Sheet1!$AC$286:$AC$290</c:f>
                <c:numCache>
                  <c:formatCode>General</c:formatCode>
                  <c:ptCount val="5"/>
                  <c:pt idx="0">
                    <c:v>68.0094581657581</c:v>
                  </c:pt>
                  <c:pt idx="1">
                    <c:v>86.74056145612534</c:v>
                  </c:pt>
                  <c:pt idx="3">
                    <c:v>66.14173199358339</c:v>
                  </c:pt>
                  <c:pt idx="4">
                    <c:v>42.71325599847712</c:v>
                  </c:pt>
                </c:numCache>
              </c:numRef>
            </c:minus>
          </c:errBars>
          <c:cat>
            <c:multiLvlStrRef>
              <c:f>Sheet1!$W$285:$X$291</c:f>
              <c:multiLvlStrCache>
                <c:ptCount val="6"/>
                <c:lvl>
                  <c:pt idx="1">
                    <c:v>Crossbow</c:v>
                  </c:pt>
                  <c:pt idx="2">
                    <c:v>PMR</c:v>
                  </c:pt>
                  <c:pt idx="4">
                    <c:v>Crossbow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Sheet1!$Z$285:$Z$291</c:f>
              <c:numCache>
                <c:formatCode>General</c:formatCode>
                <c:ptCount val="7"/>
                <c:pt idx="1">
                  <c:v>2343.0</c:v>
                </c:pt>
                <c:pt idx="2">
                  <c:v>1636.0</c:v>
                </c:pt>
                <c:pt idx="4">
                  <c:v>1074.0</c:v>
                </c:pt>
                <c:pt idx="5">
                  <c:v>864.0</c:v>
                </c:pt>
              </c:numCache>
            </c:numRef>
          </c:val>
        </c:ser>
        <c:ser>
          <c:idx val="2"/>
          <c:order val="2"/>
          <c:tx>
            <c:strRef>
              <c:f>Sheet1!$AA$284</c:f>
              <c:strCache>
                <c:ptCount val="1"/>
                <c:pt idx="0">
                  <c:v>8 Nodes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Sheet1!$AE$275:$AI$275</c:f>
                <c:numCache>
                  <c:formatCode>General</c:formatCode>
                  <c:ptCount val="5"/>
                  <c:pt idx="0">
                    <c:v>140.4028382112562</c:v>
                  </c:pt>
                  <c:pt idx="1">
                    <c:v>142.5283057003681</c:v>
                  </c:pt>
                  <c:pt idx="3">
                    <c:v>29.48698243858353</c:v>
                  </c:pt>
                  <c:pt idx="4">
                    <c:v>55.20742939908157</c:v>
                  </c:pt>
                </c:numCache>
              </c:numRef>
            </c:plus>
            <c:minus>
              <c:numRef>
                <c:f>Sheet1!$AE$275:$AI$275</c:f>
                <c:numCache>
                  <c:formatCode>General</c:formatCode>
                  <c:ptCount val="5"/>
                  <c:pt idx="0">
                    <c:v>140.4028382112562</c:v>
                  </c:pt>
                  <c:pt idx="1">
                    <c:v>142.5283057003681</c:v>
                  </c:pt>
                  <c:pt idx="3">
                    <c:v>29.48698243858353</c:v>
                  </c:pt>
                  <c:pt idx="4">
                    <c:v>55.20742939908157</c:v>
                  </c:pt>
                </c:numCache>
              </c:numRef>
            </c:minus>
          </c:errBars>
          <c:cat>
            <c:multiLvlStrRef>
              <c:f>Sheet1!$W$285:$X$291</c:f>
              <c:multiLvlStrCache>
                <c:ptCount val="6"/>
                <c:lvl>
                  <c:pt idx="1">
                    <c:v>Crossbow</c:v>
                  </c:pt>
                  <c:pt idx="2">
                    <c:v>PMR</c:v>
                  </c:pt>
                  <c:pt idx="4">
                    <c:v>Crossbow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Sheet1!$AA$285:$AA$291</c:f>
              <c:numCache>
                <c:formatCode>General</c:formatCode>
                <c:ptCount val="7"/>
                <c:pt idx="1">
                  <c:v>1400.0</c:v>
                </c:pt>
                <c:pt idx="2">
                  <c:v>795.0</c:v>
                </c:pt>
                <c:pt idx="4">
                  <c:v>532.0</c:v>
                </c:pt>
                <c:pt idx="5">
                  <c:v>464.0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overlap val="100"/>
        <c:axId val="2118611736"/>
        <c:axId val="2118617592"/>
      </c:barChart>
      <c:catAx>
        <c:axId val="211861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Threads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2118617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617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611736"/>
        <c:crosses val="autoZero"/>
        <c:crossBetween val="between"/>
        <c:majorUnit val="1000.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61704029643353"/>
          <c:y val="0.0564830027256208"/>
          <c:w val="0.164766558591941"/>
          <c:h val="0.252418609933374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chunk time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572680"/>
        <c:axId val="2117578264"/>
      </c:barChart>
      <c:catAx>
        <c:axId val="2117572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578264"/>
        <c:crosses val="autoZero"/>
        <c:auto val="1"/>
        <c:lblAlgn val="ctr"/>
        <c:lblOffset val="100"/>
        <c:noMultiLvlLbl val="0"/>
      </c:catAx>
      <c:valAx>
        <c:axId val="2117578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57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Map Phase time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invertIfNegative val="0"/>
          <c:errBars>
            <c:errBarType val="both"/>
            <c:errValType val="cust"/>
            <c:noEndCap val="0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1145880"/>
        <c:axId val="2111140280"/>
      </c:barChart>
      <c:catAx>
        <c:axId val="211114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140280"/>
        <c:crosses val="autoZero"/>
        <c:auto val="1"/>
        <c:lblAlgn val="ctr"/>
        <c:lblOffset val="100"/>
        <c:noMultiLvlLbl val="0"/>
      </c:catAx>
      <c:valAx>
        <c:axId val="2111140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14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955322380711"/>
          <c:y val="0.0634782608695652"/>
          <c:w val="0.739563000855492"/>
          <c:h val="0.714612461485792"/>
        </c:manualLayout>
      </c:layout>
      <c:barChart>
        <c:barDir val="col"/>
        <c:grouping val="stacked"/>
        <c:varyColors val="0"/>
        <c:ser>
          <c:idx val="0"/>
          <c:order val="0"/>
          <c:tx>
            <c:v>Map</c:v>
          </c:tx>
          <c:spPr>
            <a:solidFill>
              <a:schemeClr val="tx1">
                <a:lumMod val="95000"/>
                <a:lumOff val="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'GS data analysis'!$C$51:$C$53</c:f>
              <c:numCache>
                <c:formatCode>0.00</c:formatCode>
                <c:ptCount val="3"/>
                <c:pt idx="0">
                  <c:v>3512.35</c:v>
                </c:pt>
                <c:pt idx="1">
                  <c:v>1950.59566666667</c:v>
                </c:pt>
                <c:pt idx="2">
                  <c:v>1115.86</c:v>
                </c:pt>
              </c:numCache>
            </c:numRef>
          </c:val>
        </c:ser>
        <c:ser>
          <c:idx val="2"/>
          <c:order val="1"/>
          <c:tx>
            <c:v>Shuffle</c:v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plus>
            <c:min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minus>
          </c:errBars>
          <c:val>
            <c:numRef>
              <c:f>'GS data analysis'!$G$56:$G$58</c:f>
              <c:numCache>
                <c:formatCode>0.00</c:formatCode>
                <c:ptCount val="3"/>
                <c:pt idx="0">
                  <c:v>223.5397</c:v>
                </c:pt>
                <c:pt idx="1">
                  <c:v>109.674</c:v>
                </c:pt>
                <c:pt idx="2">
                  <c:v>54.345</c:v>
                </c:pt>
              </c:numCache>
            </c:numRef>
          </c:val>
        </c:ser>
        <c:ser>
          <c:idx val="1"/>
          <c:order val="2"/>
          <c:tx>
            <c:v>Reduce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1087720"/>
        <c:axId val="2111082120"/>
      </c:barChart>
      <c:catAx>
        <c:axId val="211108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1082120"/>
        <c:crosses val="autoZero"/>
        <c:auto val="1"/>
        <c:lblAlgn val="ctr"/>
        <c:lblOffset val="100"/>
        <c:noMultiLvlLbl val="0"/>
      </c:catAx>
      <c:valAx>
        <c:axId val="2111082120"/>
        <c:scaling>
          <c:orientation val="minMax"/>
          <c:max val="5000.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1087720"/>
        <c:crosses val="autoZero"/>
        <c:crossBetween val="between"/>
        <c:majorUnit val="1000.0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15439006931229"/>
          <c:y val="0.0912073490813648"/>
          <c:w val="0.236503308483335"/>
          <c:h val="0.243446160139074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856796746561"/>
          <c:y val="0.0584069480585313"/>
          <c:w val="0.778208201681796"/>
          <c:h val="0.670217754860288"/>
        </c:manualLayout>
      </c:layout>
      <c:barChart>
        <c:barDir val="col"/>
        <c:grouping val="stacked"/>
        <c:varyColors val="0"/>
        <c:ser>
          <c:idx val="0"/>
          <c:order val="0"/>
          <c:tx>
            <c:v>Chunk</c:v>
          </c:tx>
          <c:spPr>
            <a:solidFill>
              <a:schemeClr val="bg1">
                <a:lumMod val="85000"/>
              </a:schemeClr>
            </a:solidFill>
            <a:ln w="635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'GS data analysis'!$F$81:$F$83</c:f>
              <c:numCache>
                <c:formatCode>0.00</c:formatCode>
                <c:ptCount val="3"/>
                <c:pt idx="0">
                  <c:v>1115.86</c:v>
                </c:pt>
                <c:pt idx="1">
                  <c:v>2044.028</c:v>
                </c:pt>
                <c:pt idx="2">
                  <c:v>4071.129000000001</c:v>
                </c:pt>
              </c:numCache>
            </c:numRef>
          </c:val>
        </c:ser>
        <c:ser>
          <c:idx val="3"/>
          <c:order val="2"/>
          <c:tx>
            <c:v>Shuffle</c:v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plus>
            <c:min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minus>
          </c:errBars>
          <c:val>
            <c:numRef>
              <c:f>'GS data analysis'!$H$81:$H$83</c:f>
              <c:numCache>
                <c:formatCode>0.00</c:formatCode>
                <c:ptCount val="3"/>
                <c:pt idx="0" formatCode="General">
                  <c:v>54.0</c:v>
                </c:pt>
                <c:pt idx="1">
                  <c:v>130.0</c:v>
                </c:pt>
                <c:pt idx="2">
                  <c:v>280.0</c:v>
                </c:pt>
              </c:numCache>
            </c:numRef>
          </c:val>
        </c:ser>
        <c:ser>
          <c:idx val="2"/>
          <c:order val="3"/>
          <c:tx>
            <c:v>Reduce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1021704"/>
        <c:axId val="2111016056"/>
      </c:barChart>
      <c:catAx>
        <c:axId val="2111021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2111016056"/>
        <c:crosses val="autoZero"/>
        <c:auto val="1"/>
        <c:lblAlgn val="ctr"/>
        <c:lblOffset val="100"/>
        <c:noMultiLvlLbl val="0"/>
      </c:catAx>
      <c:valAx>
        <c:axId val="2111016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1021704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2424331573938"/>
          <c:y val="0.0880781318644182"/>
          <c:w val="0.361896685991174"/>
          <c:h val="0.240263593660235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79688"/>
        <c:axId val="2117590376"/>
      </c:scatterChart>
      <c:valAx>
        <c:axId val="2114979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590376"/>
        <c:crosses val="autoZero"/>
        <c:crossBetween val="midCat"/>
      </c:valAx>
      <c:valAx>
        <c:axId val="2117590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979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33080"/>
        <c:axId val="2117635976"/>
      </c:scatterChart>
      <c:valAx>
        <c:axId val="211763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635976"/>
        <c:crosses val="autoZero"/>
        <c:crossBetween val="midCat"/>
      </c:valAx>
      <c:valAx>
        <c:axId val="2117635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633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64632"/>
        <c:axId val="2117667528"/>
      </c:scatterChart>
      <c:valAx>
        <c:axId val="211766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667528"/>
        <c:crosses val="autoZero"/>
        <c:crossBetween val="midCat"/>
      </c:valAx>
      <c:valAx>
        <c:axId val="2117667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664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1.xml"/><Relationship Id="rId12" Type="http://schemas.openxmlformats.org/officeDocument/2006/relationships/chart" Target="../charts/chart22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9" Type="http://schemas.openxmlformats.org/officeDocument/2006/relationships/chart" Target="../charts/chart19.xml"/><Relationship Id="rId10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800100</xdr:colOff>
      <xdr:row>84</xdr:row>
      <xdr:rowOff>139700</xdr:rowOff>
    </xdr:from>
    <xdr:to>
      <xdr:col>25</xdr:col>
      <xdr:colOff>292100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393700</xdr:colOff>
      <xdr:row>115</xdr:row>
      <xdr:rowOff>139700</xdr:rowOff>
    </xdr:from>
    <xdr:to>
      <xdr:col>15</xdr:col>
      <xdr:colOff>939800</xdr:colOff>
      <xdr:row>142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393700</xdr:colOff>
      <xdr:row>144</xdr:row>
      <xdr:rowOff>101600</xdr:rowOff>
    </xdr:from>
    <xdr:to>
      <xdr:col>17</xdr:col>
      <xdr:colOff>317500</xdr:colOff>
      <xdr:row>166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406400</xdr:colOff>
      <xdr:row>164</xdr:row>
      <xdr:rowOff>152400</xdr:rowOff>
    </xdr:from>
    <xdr:to>
      <xdr:col>18</xdr:col>
      <xdr:colOff>939800</xdr:colOff>
      <xdr:row>184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609600</xdr:colOff>
      <xdr:row>168</xdr:row>
      <xdr:rowOff>101600</xdr:rowOff>
    </xdr:from>
    <xdr:to>
      <xdr:col>7</xdr:col>
      <xdr:colOff>876300</xdr:colOff>
      <xdr:row>188</xdr:row>
      <xdr:rowOff>25400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215900</xdr:colOff>
      <xdr:row>176</xdr:row>
      <xdr:rowOff>88900</xdr:rowOff>
    </xdr:from>
    <xdr:to>
      <xdr:col>13</xdr:col>
      <xdr:colOff>406400</xdr:colOff>
      <xdr:row>204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711200</xdr:colOff>
      <xdr:row>212</xdr:row>
      <xdr:rowOff>50800</xdr:rowOff>
    </xdr:from>
    <xdr:to>
      <xdr:col>24</xdr:col>
      <xdr:colOff>127000</xdr:colOff>
      <xdr:row>232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279400</xdr:colOff>
      <xdr:row>271</xdr:row>
      <xdr:rowOff>0</xdr:rowOff>
    </xdr:from>
    <xdr:to>
      <xdr:col>19</xdr:col>
      <xdr:colOff>88900</xdr:colOff>
      <xdr:row>287</xdr:row>
      <xdr:rowOff>101600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419100</xdr:colOff>
      <xdr:row>301</xdr:row>
      <xdr:rowOff>114300</xdr:rowOff>
    </xdr:from>
    <xdr:to>
      <xdr:col>29</xdr:col>
      <xdr:colOff>482600</xdr:colOff>
      <xdr:row>333</xdr:row>
      <xdr:rowOff>114300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635000</xdr:colOff>
      <xdr:row>285</xdr:row>
      <xdr:rowOff>38100</xdr:rowOff>
    </xdr:from>
    <xdr:to>
      <xdr:col>28</xdr:col>
      <xdr:colOff>698500</xdr:colOff>
      <xdr:row>317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8"/>
  <sheetViews>
    <sheetView topLeftCell="A90" workbookViewId="0">
      <selection activeCell="I14" sqref="I14"/>
    </sheetView>
  </sheetViews>
  <sheetFormatPr baseColWidth="10" defaultRowHeight="13" x14ac:dyDescent="0"/>
  <sheetData>
    <row r="1" spans="1:14" ht="15">
      <c r="A1" s="1"/>
      <c r="B1" s="2"/>
      <c r="C1" s="2"/>
      <c r="D1" s="2"/>
      <c r="E1" s="2"/>
      <c r="F1" s="2"/>
      <c r="G1" s="1" t="s">
        <v>247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222</v>
      </c>
      <c r="B2" s="3" t="s">
        <v>221</v>
      </c>
      <c r="C2" s="4" t="s">
        <v>227</v>
      </c>
      <c r="D2" s="5" t="s">
        <v>228</v>
      </c>
      <c r="E2" s="3" t="s">
        <v>299</v>
      </c>
      <c r="F2" s="3" t="s">
        <v>300</v>
      </c>
      <c r="G2" s="6" t="s">
        <v>270</v>
      </c>
      <c r="H2" s="3" t="s">
        <v>271</v>
      </c>
      <c r="I2" s="7" t="s">
        <v>272</v>
      </c>
      <c r="J2" s="7" t="s">
        <v>273</v>
      </c>
      <c r="K2" s="8" t="s">
        <v>254</v>
      </c>
      <c r="L2" s="8" t="s">
        <v>136</v>
      </c>
      <c r="M2" s="8" t="s">
        <v>167</v>
      </c>
      <c r="N2" s="8" t="s">
        <v>168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28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222</v>
      </c>
      <c r="B9" s="3" t="s">
        <v>221</v>
      </c>
      <c r="C9" s="4" t="s">
        <v>227</v>
      </c>
      <c r="D9" s="5" t="s">
        <v>228</v>
      </c>
      <c r="E9" s="3" t="s">
        <v>299</v>
      </c>
      <c r="F9" s="3" t="s">
        <v>300</v>
      </c>
      <c r="G9" s="6" t="s">
        <v>270</v>
      </c>
      <c r="H9" s="3" t="s">
        <v>271</v>
      </c>
      <c r="I9" s="7" t="s">
        <v>272</v>
      </c>
      <c r="J9" s="7" t="s">
        <v>273</v>
      </c>
      <c r="K9" s="8" t="s">
        <v>254</v>
      </c>
      <c r="L9" s="8" t="s">
        <v>136</v>
      </c>
      <c r="M9" s="8" t="s">
        <v>167</v>
      </c>
      <c r="N9" s="8" t="s">
        <v>168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173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222</v>
      </c>
      <c r="B17" s="3" t="s">
        <v>221</v>
      </c>
      <c r="C17" s="4" t="s">
        <v>227</v>
      </c>
      <c r="D17" s="5" t="s">
        <v>228</v>
      </c>
      <c r="E17" s="3" t="s">
        <v>299</v>
      </c>
      <c r="F17" s="3" t="s">
        <v>300</v>
      </c>
      <c r="G17" s="6" t="s">
        <v>270</v>
      </c>
      <c r="H17" s="3" t="s">
        <v>271</v>
      </c>
      <c r="I17" s="7" t="s">
        <v>272</v>
      </c>
      <c r="J17" s="7" t="s">
        <v>273</v>
      </c>
      <c r="K17" s="8" t="s">
        <v>254</v>
      </c>
      <c r="L17" s="8" t="s">
        <v>136</v>
      </c>
      <c r="M17" s="8" t="s">
        <v>167</v>
      </c>
      <c r="N17" s="8" t="s">
        <v>168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174</v>
      </c>
      <c r="B24" s="5" t="s">
        <v>175</v>
      </c>
      <c r="C24" s="6" t="s">
        <v>270</v>
      </c>
      <c r="D24" s="3" t="s">
        <v>176</v>
      </c>
      <c r="E24" s="7" t="s">
        <v>269</v>
      </c>
      <c r="F24" s="7" t="s">
        <v>137</v>
      </c>
      <c r="G24" s="7" t="s">
        <v>312</v>
      </c>
      <c r="H24" s="7" t="s">
        <v>313</v>
      </c>
      <c r="I24" s="7" t="s">
        <v>256</v>
      </c>
      <c r="J24" s="7" t="s">
        <v>171</v>
      </c>
      <c r="K24" s="8" t="s">
        <v>172</v>
      </c>
      <c r="L24" s="8" t="s">
        <v>209</v>
      </c>
      <c r="M24" s="8" t="s">
        <v>210</v>
      </c>
      <c r="N24" s="8" t="s">
        <v>209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0.95113318380418077</v>
      </c>
      <c r="M25">
        <f>AVERAGE(F25,H25,J25)</f>
        <v>161.07566666666665</v>
      </c>
      <c r="N25">
        <f>STDEV(F25,H25,J25)/SQRT(3)</f>
        <v>3.8921515186904561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25.902892328850076</v>
      </c>
      <c r="M26">
        <f>AVERAGE(F26,H26,J26)</f>
        <v>145.63166666666666</v>
      </c>
      <c r="N26">
        <f>STDEV(F26,H26,J26)/SQRT(3)</f>
        <v>1.2000589337380267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15.299896648162221</v>
      </c>
      <c r="M27">
        <f>AVERAGE(F27,H27,J27)</f>
        <v>146.48266666666669</v>
      </c>
      <c r="N27">
        <f>STDEV(F27,H27,J27)/SQRT(3)</f>
        <v>2.2325377438640941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19.678437700522181</v>
      </c>
      <c r="M28">
        <f>AVERAGE(F28,H28,J28)</f>
        <v>141.32000000000002</v>
      </c>
      <c r="N28">
        <f>STDEV(F28,H28,J28)/SQRT(3)</f>
        <v>2.6636263501725166</v>
      </c>
    </row>
    <row r="31" spans="1:19">
      <c r="D31" t="s">
        <v>211</v>
      </c>
    </row>
    <row r="32" spans="1:19" ht="46" thickBot="1">
      <c r="D32" s="3" t="s">
        <v>78</v>
      </c>
      <c r="E32" s="5" t="s">
        <v>79</v>
      </c>
      <c r="F32" s="6" t="s">
        <v>270</v>
      </c>
      <c r="G32" s="3" t="s">
        <v>190</v>
      </c>
      <c r="H32" s="8" t="s">
        <v>8</v>
      </c>
      <c r="I32" s="8" t="s">
        <v>9</v>
      </c>
      <c r="J32" s="8" t="s">
        <v>10</v>
      </c>
      <c r="K32" s="8" t="s">
        <v>89</v>
      </c>
      <c r="R32" t="s">
        <v>90</v>
      </c>
      <c r="S32" t="s">
        <v>91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203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204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17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194</v>
      </c>
    </row>
    <row r="37" spans="4:19">
      <c r="M37" t="s">
        <v>195</v>
      </c>
    </row>
    <row r="60" spans="25:25">
      <c r="Y60" t="s">
        <v>196</v>
      </c>
    </row>
    <row r="65" spans="1:14" ht="15">
      <c r="A65" s="1"/>
      <c r="B65" s="2"/>
      <c r="C65" s="2"/>
      <c r="D65" s="2"/>
      <c r="E65" s="2"/>
      <c r="F65" s="2"/>
      <c r="G65" s="1" t="s">
        <v>199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222</v>
      </c>
      <c r="B66" s="3" t="s">
        <v>221</v>
      </c>
      <c r="C66" s="4" t="s">
        <v>227</v>
      </c>
      <c r="D66" s="5" t="s">
        <v>228</v>
      </c>
      <c r="E66" s="3" t="s">
        <v>299</v>
      </c>
      <c r="F66" s="3" t="s">
        <v>300</v>
      </c>
      <c r="G66" s="6" t="s">
        <v>270</v>
      </c>
      <c r="H66" s="3" t="s">
        <v>271</v>
      </c>
      <c r="I66" s="7" t="s">
        <v>272</v>
      </c>
      <c r="J66" s="7" t="s">
        <v>273</v>
      </c>
      <c r="K66" s="8" t="s">
        <v>254</v>
      </c>
      <c r="L66" s="8" t="s">
        <v>136</v>
      </c>
      <c r="M66" s="8" t="s">
        <v>167</v>
      </c>
      <c r="N66" s="8" t="s">
        <v>168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200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222</v>
      </c>
      <c r="B73" s="3" t="s">
        <v>221</v>
      </c>
      <c r="C73" s="4" t="s">
        <v>227</v>
      </c>
      <c r="D73" s="5" t="s">
        <v>228</v>
      </c>
      <c r="E73" s="3" t="s">
        <v>299</v>
      </c>
      <c r="F73" s="3" t="s">
        <v>300</v>
      </c>
      <c r="G73" s="6" t="s">
        <v>270</v>
      </c>
      <c r="H73" s="3" t="s">
        <v>271</v>
      </c>
      <c r="I73" s="7" t="s">
        <v>272</v>
      </c>
      <c r="J73" s="7" t="s">
        <v>273</v>
      </c>
      <c r="K73" s="8" t="s">
        <v>254</v>
      </c>
      <c r="L73" s="8" t="s">
        <v>136</v>
      </c>
      <c r="M73" s="8" t="s">
        <v>167</v>
      </c>
      <c r="N73" s="8" t="s">
        <v>168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201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222</v>
      </c>
      <c r="B80" s="3" t="s">
        <v>221</v>
      </c>
      <c r="C80" s="4" t="s">
        <v>227</v>
      </c>
      <c r="D80" s="5" t="s">
        <v>228</v>
      </c>
      <c r="E80" s="3" t="s">
        <v>299</v>
      </c>
      <c r="F80" s="3" t="s">
        <v>300</v>
      </c>
      <c r="G80" s="6" t="s">
        <v>270</v>
      </c>
      <c r="H80" s="3" t="s">
        <v>271</v>
      </c>
      <c r="I80" s="7" t="s">
        <v>272</v>
      </c>
      <c r="J80" s="7" t="s">
        <v>273</v>
      </c>
      <c r="K80" s="8" t="s">
        <v>254</v>
      </c>
      <c r="L80" s="8" t="s">
        <v>136</v>
      </c>
      <c r="M80" s="8" t="s">
        <v>167</v>
      </c>
      <c r="N80" s="8" t="s">
        <v>168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245</v>
      </c>
      <c r="B87" s="6" t="s">
        <v>270</v>
      </c>
      <c r="C87" s="7" t="s">
        <v>246</v>
      </c>
      <c r="D87" s="7" t="s">
        <v>246</v>
      </c>
      <c r="E87" s="7" t="s">
        <v>246</v>
      </c>
      <c r="F87" s="8" t="s">
        <v>253</v>
      </c>
      <c r="G87" s="8" t="s">
        <v>337</v>
      </c>
      <c r="H87" s="7" t="s">
        <v>141</v>
      </c>
      <c r="I87" s="7" t="s">
        <v>141</v>
      </c>
      <c r="J87" s="7" t="s">
        <v>141</v>
      </c>
      <c r="K87" s="8" t="s">
        <v>140</v>
      </c>
      <c r="L87" s="8" t="s">
        <v>276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44.33939459442368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7.5428862071048961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58.385792408008861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4.1344438965032886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19.678437700522181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2.6636263501725166</v>
      </c>
    </row>
    <row r="94" spans="1:12">
      <c r="A94" t="s">
        <v>277</v>
      </c>
    </row>
    <row r="96" spans="1:12" ht="33" thickBot="1">
      <c r="A96" s="3" t="s">
        <v>278</v>
      </c>
      <c r="B96" s="5" t="s">
        <v>270</v>
      </c>
      <c r="C96" s="6" t="s">
        <v>279</v>
      </c>
      <c r="D96" s="3" t="s">
        <v>145</v>
      </c>
      <c r="E96" s="3" t="s">
        <v>146</v>
      </c>
      <c r="F96" s="5" t="s">
        <v>147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11</v>
      </c>
    </row>
    <row r="101" spans="1:22">
      <c r="V101">
        <v>9144.5290000000005</v>
      </c>
    </row>
    <row r="105" spans="1:22">
      <c r="I105" t="s">
        <v>203</v>
      </c>
    </row>
    <row r="106" spans="1:22">
      <c r="I106" t="s">
        <v>12</v>
      </c>
    </row>
    <row r="107" spans="1:22">
      <c r="I107" t="s">
        <v>13</v>
      </c>
    </row>
    <row r="108" spans="1:22">
      <c r="I108" t="s">
        <v>144</v>
      </c>
    </row>
    <row r="109" spans="1:22">
      <c r="I109" t="s">
        <v>92</v>
      </c>
    </row>
    <row r="120" spans="1:17" ht="15">
      <c r="A120" s="1"/>
      <c r="B120" s="2"/>
      <c r="C120" s="2"/>
      <c r="D120" s="2"/>
      <c r="E120" s="2"/>
      <c r="F120" s="2"/>
      <c r="G120" s="1" t="s">
        <v>93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222</v>
      </c>
      <c r="B121" s="3" t="s">
        <v>174</v>
      </c>
      <c r="C121" s="4" t="s">
        <v>88</v>
      </c>
      <c r="D121" s="5" t="s">
        <v>228</v>
      </c>
      <c r="E121" s="3" t="s">
        <v>299</v>
      </c>
      <c r="F121" s="3" t="s">
        <v>300</v>
      </c>
      <c r="G121" s="6" t="s">
        <v>270</v>
      </c>
      <c r="H121" s="3" t="s">
        <v>271</v>
      </c>
      <c r="I121" s="7" t="s">
        <v>272</v>
      </c>
      <c r="J121" s="7" t="s">
        <v>273</v>
      </c>
      <c r="K121" s="8" t="s">
        <v>254</v>
      </c>
      <c r="L121" s="8" t="s">
        <v>136</v>
      </c>
      <c r="M121" s="8" t="s">
        <v>167</v>
      </c>
      <c r="N121" s="8" t="s">
        <v>223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1.0748023074035516E-2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224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222</v>
      </c>
      <c r="B130" s="3" t="s">
        <v>221</v>
      </c>
      <c r="C130" s="4" t="s">
        <v>227</v>
      </c>
      <c r="D130" s="5" t="s">
        <v>228</v>
      </c>
      <c r="E130" s="3" t="s">
        <v>299</v>
      </c>
      <c r="F130" s="3" t="s">
        <v>300</v>
      </c>
      <c r="G130" s="6" t="s">
        <v>270</v>
      </c>
      <c r="H130" s="3" t="s">
        <v>271</v>
      </c>
      <c r="I130" s="7" t="s">
        <v>272</v>
      </c>
      <c r="J130" s="7" t="s">
        <v>273</v>
      </c>
      <c r="K130" s="8" t="s">
        <v>254</v>
      </c>
      <c r="L130" s="8" t="s">
        <v>136</v>
      </c>
      <c r="M130" s="8" t="s">
        <v>167</v>
      </c>
      <c r="N130" s="8" t="s">
        <v>168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267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222</v>
      </c>
      <c r="B140" s="3" t="s">
        <v>221</v>
      </c>
      <c r="C140" s="4" t="s">
        <v>227</v>
      </c>
      <c r="D140" s="5" t="s">
        <v>228</v>
      </c>
      <c r="E140" s="3" t="s">
        <v>299</v>
      </c>
      <c r="F140" s="3" t="s">
        <v>300</v>
      </c>
      <c r="G140" s="6" t="s">
        <v>270</v>
      </c>
      <c r="H140" s="3" t="s">
        <v>271</v>
      </c>
      <c r="I140" s="7" t="s">
        <v>272</v>
      </c>
      <c r="J140" s="7" t="s">
        <v>273</v>
      </c>
      <c r="K140" s="8" t="s">
        <v>254</v>
      </c>
      <c r="L140" s="8" t="s">
        <v>136</v>
      </c>
      <c r="M140" s="8" t="s">
        <v>167</v>
      </c>
      <c r="N140" s="8" t="s">
        <v>223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227</v>
      </c>
      <c r="B147" s="6" t="s">
        <v>270</v>
      </c>
      <c r="C147" s="3" t="s">
        <v>271</v>
      </c>
      <c r="D147" s="3" t="s">
        <v>271</v>
      </c>
      <c r="E147" s="3" t="s">
        <v>271</v>
      </c>
      <c r="F147" s="3" t="s">
        <v>268</v>
      </c>
      <c r="G147" s="3" t="s">
        <v>80</v>
      </c>
      <c r="H147" s="7" t="s">
        <v>272</v>
      </c>
      <c r="I147" s="7" t="s">
        <v>272</v>
      </c>
      <c r="J147" s="7" t="s">
        <v>272</v>
      </c>
      <c r="K147" s="8" t="s">
        <v>81</v>
      </c>
      <c r="L147" s="8" t="s">
        <v>82</v>
      </c>
      <c r="M147" s="7" t="s">
        <v>273</v>
      </c>
      <c r="N147" s="7" t="s">
        <v>273</v>
      </c>
      <c r="O147" s="7" t="s">
        <v>273</v>
      </c>
      <c r="P147" s="8" t="s">
        <v>83</v>
      </c>
      <c r="Q147" s="8" t="s">
        <v>336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1.7540000000000004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19.678437700522181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2.6636263501725166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3.5763333333333285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13.902016196700965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10.8737975938083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24.970666666666681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67.344362268369153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5.7530535177223614</v>
      </c>
    </row>
    <row r="153" spans="1:17">
      <c r="C153" t="s">
        <v>163</v>
      </c>
    </row>
    <row r="155" spans="1:17" ht="49" thickBot="1">
      <c r="C155" s="3" t="s">
        <v>164</v>
      </c>
      <c r="D155" s="5" t="s">
        <v>228</v>
      </c>
      <c r="E155" s="6" t="s">
        <v>165</v>
      </c>
      <c r="F155" s="3" t="s">
        <v>271</v>
      </c>
      <c r="G155" s="3" t="s">
        <v>166</v>
      </c>
      <c r="H155" s="8" t="s">
        <v>258</v>
      </c>
      <c r="I155" s="8" t="s">
        <v>259</v>
      </c>
      <c r="J155" s="8" t="s">
        <v>288</v>
      </c>
      <c r="K155" s="8" t="s">
        <v>289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5"/>
  <sheetViews>
    <sheetView workbookViewId="0">
      <selection activeCell="J113" sqref="J113"/>
    </sheetView>
  </sheetViews>
  <sheetFormatPr baseColWidth="10" defaultRowHeight="13" x14ac:dyDescent="0"/>
  <sheetData>
    <row r="3" spans="1:8">
      <c r="A3" t="s">
        <v>301</v>
      </c>
    </row>
    <row r="4" spans="1:8" ht="46" thickBot="1">
      <c r="A4" s="3" t="s">
        <v>221</v>
      </c>
      <c r="B4" s="5" t="s">
        <v>228</v>
      </c>
      <c r="C4" s="6" t="s">
        <v>270</v>
      </c>
      <c r="D4" s="3" t="s">
        <v>271</v>
      </c>
      <c r="E4" s="8" t="s">
        <v>250</v>
      </c>
      <c r="F4" s="8" t="s">
        <v>9</v>
      </c>
      <c r="G4" s="8" t="s">
        <v>10</v>
      </c>
      <c r="H4" s="8" t="s">
        <v>89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90</v>
      </c>
      <c r="H31" t="s">
        <v>251</v>
      </c>
    </row>
    <row r="32" spans="2:8">
      <c r="B32" t="s">
        <v>203</v>
      </c>
      <c r="G32">
        <v>1.59</v>
      </c>
      <c r="H32">
        <v>1.36</v>
      </c>
    </row>
    <row r="33" spans="1:8" ht="15">
      <c r="B33" t="s">
        <v>204</v>
      </c>
      <c r="G33" s="10">
        <v>9155.6200000000008</v>
      </c>
      <c r="H33" s="10">
        <v>11.06</v>
      </c>
    </row>
    <row r="34" spans="1:8">
      <c r="B34" t="s">
        <v>252</v>
      </c>
    </row>
    <row r="35" spans="1:8">
      <c r="B35" t="s">
        <v>144</v>
      </c>
    </row>
    <row r="36" spans="1:8">
      <c r="B36" t="s">
        <v>92</v>
      </c>
    </row>
    <row r="48" spans="1:8">
      <c r="A48" t="s">
        <v>277</v>
      </c>
    </row>
    <row r="50" spans="1:9" ht="33" thickBot="1">
      <c r="A50" s="3" t="s">
        <v>278</v>
      </c>
      <c r="B50" s="5" t="s">
        <v>270</v>
      </c>
      <c r="C50" s="6" t="s">
        <v>279</v>
      </c>
      <c r="D50" s="3" t="s">
        <v>145</v>
      </c>
      <c r="E50" s="3" t="s">
        <v>146</v>
      </c>
      <c r="F50" s="5" t="s">
        <v>147</v>
      </c>
      <c r="G50" s="11"/>
    </row>
    <row r="51" spans="1:9" ht="14" thickTop="1">
      <c r="A51">
        <v>8</v>
      </c>
      <c r="B51" s="9">
        <v>3890.74</v>
      </c>
      <c r="C51" s="9">
        <f>3735.89-223.54</f>
        <v>3512.35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f>2059.59566666667-109</f>
        <v>1950.5956666666698</v>
      </c>
      <c r="D52" s="9">
        <v>58.385792408006402</v>
      </c>
      <c r="E52" s="9">
        <v>142.59299999999999</v>
      </c>
      <c r="F52" s="9">
        <v>4.1344438965032166</v>
      </c>
      <c r="I52" s="14" t="s">
        <v>212</v>
      </c>
    </row>
    <row r="53" spans="1:9">
      <c r="A53">
        <v>32</v>
      </c>
      <c r="B53" s="9">
        <v>1314.2059999999999</v>
      </c>
      <c r="C53" s="9">
        <f>1169.86-54</f>
        <v>1115.8599999999999</v>
      </c>
      <c r="D53" s="9">
        <v>19.678437700520611</v>
      </c>
      <c r="E53" s="9">
        <v>141.32000000000002</v>
      </c>
      <c r="F53" s="9">
        <v>2.6636263501721773</v>
      </c>
    </row>
    <row r="55" spans="1:9" ht="49" thickBot="1">
      <c r="G55" s="6" t="s">
        <v>38</v>
      </c>
      <c r="H55" t="s">
        <v>39</v>
      </c>
    </row>
    <row r="56" spans="1:9" ht="14" thickTop="1">
      <c r="G56" s="9">
        <v>223.53970000000001</v>
      </c>
      <c r="H56">
        <v>15.32</v>
      </c>
    </row>
    <row r="57" spans="1:9">
      <c r="G57" s="9">
        <v>109.67400000000001</v>
      </c>
      <c r="H57">
        <v>10.342000000000001</v>
      </c>
    </row>
    <row r="58" spans="1:9">
      <c r="G58" s="9">
        <v>54.344999999999999</v>
      </c>
      <c r="H58">
        <v>5.34</v>
      </c>
    </row>
    <row r="64" spans="1:9">
      <c r="B64" t="s">
        <v>203</v>
      </c>
      <c r="G64" t="s">
        <v>11</v>
      </c>
    </row>
    <row r="65" spans="1:11" ht="15">
      <c r="B65" t="s">
        <v>204</v>
      </c>
      <c r="G65">
        <v>9144.5290000000005</v>
      </c>
      <c r="H65" s="10"/>
    </row>
    <row r="66" spans="1:11">
      <c r="B66" t="s">
        <v>252</v>
      </c>
    </row>
    <row r="67" spans="1:11">
      <c r="B67" t="s">
        <v>144</v>
      </c>
    </row>
    <row r="68" spans="1:11">
      <c r="B68" t="s">
        <v>92</v>
      </c>
    </row>
    <row r="71" spans="1:11">
      <c r="E71">
        <v>4</v>
      </c>
    </row>
    <row r="72" spans="1:11">
      <c r="E72">
        <v>8</v>
      </c>
    </row>
    <row r="73" spans="1:11">
      <c r="E73">
        <v>16</v>
      </c>
    </row>
    <row r="78" spans="1:11">
      <c r="A78" t="s">
        <v>163</v>
      </c>
    </row>
    <row r="80" spans="1:11" ht="49" thickBot="1">
      <c r="A80" s="3" t="s">
        <v>164</v>
      </c>
      <c r="B80" s="5" t="s">
        <v>228</v>
      </c>
      <c r="C80" s="6" t="s">
        <v>165</v>
      </c>
      <c r="D80" s="3" t="s">
        <v>271</v>
      </c>
      <c r="E80" s="3" t="s">
        <v>166</v>
      </c>
      <c r="F80" s="8" t="s">
        <v>258</v>
      </c>
      <c r="G80" s="8" t="s">
        <v>259</v>
      </c>
      <c r="H80" s="8" t="s">
        <v>27</v>
      </c>
      <c r="I80" s="8" t="s">
        <v>110</v>
      </c>
      <c r="J80" s="8" t="s">
        <v>288</v>
      </c>
      <c r="K80" s="8" t="s">
        <v>289</v>
      </c>
    </row>
    <row r="81" spans="1:11">
      <c r="A81">
        <v>10</v>
      </c>
      <c r="B81">
        <v>32</v>
      </c>
      <c r="C81" s="9">
        <f>D81+F81+J81</f>
        <v>1444.8969999999997</v>
      </c>
      <c r="D81" s="9">
        <v>187.71699999999998</v>
      </c>
      <c r="E81" s="9">
        <v>1.7540000000002831</v>
      </c>
      <c r="F81" s="9">
        <v>1115.8599999999999</v>
      </c>
      <c r="G81" s="9">
        <v>19.678437700520611</v>
      </c>
      <c r="H81">
        <v>54</v>
      </c>
      <c r="I81" s="9">
        <v>3.45</v>
      </c>
      <c r="J81" s="9">
        <v>141.32000000000002</v>
      </c>
      <c r="K81" s="9">
        <v>2.6636263501721773</v>
      </c>
    </row>
    <row r="82" spans="1:11">
      <c r="A82">
        <v>20</v>
      </c>
      <c r="B82">
        <v>64</v>
      </c>
      <c r="C82" s="9">
        <f>D82+F82+J82</f>
        <v>2742.7230000000004</v>
      </c>
      <c r="D82" s="9">
        <v>396.57833333333332</v>
      </c>
      <c r="E82" s="9">
        <v>3.5763333333362866</v>
      </c>
      <c r="F82" s="9">
        <v>2044.0280000000002</v>
      </c>
      <c r="G82" s="9">
        <v>13.902016196695632</v>
      </c>
      <c r="H82" s="9">
        <v>130</v>
      </c>
      <c r="I82" s="9">
        <v>8.5399999999999991</v>
      </c>
      <c r="J82" s="9">
        <v>302.11666666666673</v>
      </c>
      <c r="K82" s="9">
        <v>10.873797593807824</v>
      </c>
    </row>
    <row r="83" spans="1:11">
      <c r="A83">
        <v>40</v>
      </c>
      <c r="B83">
        <v>128</v>
      </c>
      <c r="C83" s="9">
        <f>D83+F83+J83</f>
        <v>5602.9740000000002</v>
      </c>
      <c r="D83" s="9">
        <v>860.74866666666674</v>
      </c>
      <c r="E83" s="9">
        <v>24.97066666666846</v>
      </c>
      <c r="F83" s="9">
        <v>4071.1290000000008</v>
      </c>
      <c r="G83" s="9">
        <v>67.344362268343815</v>
      </c>
      <c r="H83" s="9">
        <v>280</v>
      </c>
      <c r="I83" s="9">
        <v>10.34</v>
      </c>
      <c r="J83" s="9">
        <v>671.09633333333329</v>
      </c>
      <c r="K83" s="9">
        <v>5.7530535177223436</v>
      </c>
    </row>
    <row r="85" spans="1:11" ht="23">
      <c r="C85" s="14" t="s">
        <v>338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95"/>
  <sheetViews>
    <sheetView tabSelected="1" topLeftCell="Q271" workbookViewId="0">
      <selection activeCell="AG299" sqref="AG299"/>
    </sheetView>
  </sheetViews>
  <sheetFormatPr baseColWidth="10" defaultRowHeight="13" x14ac:dyDescent="0"/>
  <sheetData>
    <row r="2" spans="1:24">
      <c r="A2" s="15" t="s">
        <v>63</v>
      </c>
      <c r="B2" s="15" t="s">
        <v>66</v>
      </c>
      <c r="C2" s="15"/>
      <c r="I2" s="15"/>
      <c r="K2" s="15" t="s">
        <v>64</v>
      </c>
    </row>
    <row r="4" spans="1:24">
      <c r="A4" t="s">
        <v>257</v>
      </c>
      <c r="B4" t="s">
        <v>148</v>
      </c>
      <c r="C4" t="s">
        <v>242</v>
      </c>
      <c r="D4" t="s">
        <v>243</v>
      </c>
      <c r="E4" t="s">
        <v>238</v>
      </c>
      <c r="F4" t="s">
        <v>149</v>
      </c>
      <c r="G4" t="s">
        <v>150</v>
      </c>
      <c r="H4" t="s">
        <v>274</v>
      </c>
      <c r="I4" t="s">
        <v>151</v>
      </c>
      <c r="J4" t="s">
        <v>237</v>
      </c>
      <c r="K4" t="s">
        <v>274</v>
      </c>
      <c r="L4" t="s">
        <v>152</v>
      </c>
      <c r="M4" t="s">
        <v>159</v>
      </c>
      <c r="N4" t="s">
        <v>160</v>
      </c>
      <c r="O4" t="s">
        <v>264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18.293333333333337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114.09789091438593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118.91205116013731</v>
      </c>
    </row>
    <row r="9" spans="1:24">
      <c r="L9">
        <f>L5*5</f>
        <v>19029605</v>
      </c>
    </row>
    <row r="10" spans="1:24">
      <c r="A10" s="15" t="s">
        <v>335</v>
      </c>
      <c r="B10" s="15" t="s">
        <v>62</v>
      </c>
    </row>
    <row r="11" spans="1:24" ht="26">
      <c r="A11" s="11" t="s">
        <v>257</v>
      </c>
      <c r="B11" s="11" t="s">
        <v>134</v>
      </c>
      <c r="C11" s="11" t="s">
        <v>148</v>
      </c>
      <c r="D11" s="11" t="s">
        <v>130</v>
      </c>
      <c r="E11" s="11" t="s">
        <v>131</v>
      </c>
      <c r="F11" s="11" t="s">
        <v>132</v>
      </c>
      <c r="G11" s="11" t="s">
        <v>133</v>
      </c>
      <c r="H11" s="11" t="s">
        <v>193</v>
      </c>
      <c r="I11" s="11" t="s">
        <v>135</v>
      </c>
      <c r="J11" s="11" t="s">
        <v>47</v>
      </c>
      <c r="M11" t="s">
        <v>138</v>
      </c>
      <c r="R11" t="s">
        <v>32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257</v>
      </c>
      <c r="N12" s="11" t="s">
        <v>134</v>
      </c>
      <c r="O12" s="11" t="s">
        <v>148</v>
      </c>
      <c r="P12" s="11" t="s">
        <v>139</v>
      </c>
      <c r="Q12" s="11"/>
      <c r="R12" s="11" t="s">
        <v>257</v>
      </c>
      <c r="S12" s="11" t="s">
        <v>244</v>
      </c>
      <c r="T12" s="11" t="s">
        <v>202</v>
      </c>
      <c r="U12" s="11" t="s">
        <v>125</v>
      </c>
      <c r="V12" s="11" t="s">
        <v>126</v>
      </c>
      <c r="W12" s="11" t="s">
        <v>127</v>
      </c>
      <c r="X12" s="11" t="s">
        <v>128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90.643966766195263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191</v>
      </c>
      <c r="B17" t="s">
        <v>274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99.177635471802702</v>
      </c>
    </row>
    <row r="18" spans="1:24">
      <c r="A18" t="s">
        <v>192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153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154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48.174196873891361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308</v>
      </c>
      <c r="I24" s="15" t="s">
        <v>309</v>
      </c>
    </row>
    <row r="26" spans="1:24">
      <c r="A26" t="s">
        <v>257</v>
      </c>
      <c r="B26" t="s">
        <v>156</v>
      </c>
      <c r="C26" t="s">
        <v>155</v>
      </c>
      <c r="D26" t="s">
        <v>243</v>
      </c>
      <c r="E26" t="s">
        <v>274</v>
      </c>
      <c r="F26" t="s">
        <v>156</v>
      </c>
      <c r="G26" t="s">
        <v>155</v>
      </c>
      <c r="H26" t="s">
        <v>243</v>
      </c>
      <c r="I26" t="s">
        <v>274</v>
      </c>
      <c r="J26" t="s">
        <v>157</v>
      </c>
      <c r="K26" t="s">
        <v>155</v>
      </c>
      <c r="L26" t="s">
        <v>243</v>
      </c>
      <c r="M26" t="s">
        <v>274</v>
      </c>
      <c r="N26" t="s">
        <v>158</v>
      </c>
      <c r="P26" t="s">
        <v>161</v>
      </c>
      <c r="Q26" t="s">
        <v>162</v>
      </c>
      <c r="R26" t="s">
        <v>4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4.0971690793194897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30.100037057362055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10.540389097696695</v>
      </c>
      <c r="R29">
        <f>P29+K34</f>
        <v>5297.2862463768115</v>
      </c>
    </row>
    <row r="32" spans="1:24">
      <c r="I32" t="s">
        <v>3</v>
      </c>
    </row>
    <row r="33" spans="3:17">
      <c r="I33" t="s">
        <v>0</v>
      </c>
      <c r="J33" t="s">
        <v>1</v>
      </c>
      <c r="K33" t="s">
        <v>2</v>
      </c>
    </row>
    <row r="34" spans="3:17">
      <c r="D34" t="s">
        <v>129</v>
      </c>
      <c r="E34" t="s">
        <v>128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4.2397511312076928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27.301347690016893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11.312186388288527</v>
      </c>
    </row>
    <row r="41" spans="3:17">
      <c r="H41" s="13"/>
    </row>
    <row r="43" spans="3:17">
      <c r="Q43">
        <v>2</v>
      </c>
    </row>
    <row r="44" spans="3:17">
      <c r="C44" t="s">
        <v>75</v>
      </c>
      <c r="Q44">
        <v>4</v>
      </c>
    </row>
    <row r="45" spans="3:17">
      <c r="C45" t="s">
        <v>225</v>
      </c>
      <c r="Q45">
        <v>8</v>
      </c>
    </row>
    <row r="46" spans="3:17">
      <c r="C46" t="s">
        <v>226</v>
      </c>
    </row>
    <row r="47" spans="3:17">
      <c r="C47" t="s">
        <v>275</v>
      </c>
    </row>
    <row r="53" spans="1:11">
      <c r="D53" t="s">
        <v>29</v>
      </c>
    </row>
    <row r="56" spans="1:11">
      <c r="A56" t="s">
        <v>230</v>
      </c>
      <c r="B56" t="s">
        <v>99</v>
      </c>
      <c r="C56" t="s">
        <v>142</v>
      </c>
      <c r="D56" t="s">
        <v>236</v>
      </c>
      <c r="E56" t="s">
        <v>143</v>
      </c>
      <c r="F56" t="s">
        <v>237</v>
      </c>
      <c r="G56" t="s">
        <v>238</v>
      </c>
      <c r="H56" t="s">
        <v>76</v>
      </c>
      <c r="I56" t="s">
        <v>77</v>
      </c>
      <c r="K56" t="s">
        <v>120</v>
      </c>
    </row>
    <row r="57" spans="1:11">
      <c r="A57" t="s">
        <v>239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12.103286987150657</v>
      </c>
      <c r="K57" t="s">
        <v>5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240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19.032393616362871</v>
      </c>
      <c r="K61" t="s">
        <v>7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241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24.16702109730387</v>
      </c>
      <c r="K66" t="s">
        <v>6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129</v>
      </c>
      <c r="F70" t="s">
        <v>128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13.340925888907885</v>
      </c>
      <c r="K71" t="s">
        <v>122</v>
      </c>
      <c r="L71" t="s">
        <v>98</v>
      </c>
      <c r="M71" t="s">
        <v>97</v>
      </c>
      <c r="N71" t="s">
        <v>229</v>
      </c>
      <c r="O71" t="s">
        <v>95</v>
      </c>
      <c r="P71" t="s">
        <v>18</v>
      </c>
      <c r="Q71" t="s">
        <v>19</v>
      </c>
      <c r="R71" t="s">
        <v>20</v>
      </c>
      <c r="S71" t="s">
        <v>21</v>
      </c>
      <c r="V71" t="s">
        <v>213</v>
      </c>
      <c r="W71" t="s">
        <v>214</v>
      </c>
      <c r="X71" t="s">
        <v>215</v>
      </c>
      <c r="Y71" t="s">
        <v>216</v>
      </c>
      <c r="Z71" t="s">
        <v>217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8.4817664826773278</v>
      </c>
      <c r="J72" t="s">
        <v>121</v>
      </c>
      <c r="K72" t="s">
        <v>255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255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40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40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94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94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30</v>
      </c>
    </row>
    <row r="78" spans="1:26">
      <c r="P78" t="s">
        <v>101</v>
      </c>
      <c r="Q78" t="s">
        <v>22</v>
      </c>
      <c r="R78" t="s">
        <v>23</v>
      </c>
      <c r="S78" t="s">
        <v>24</v>
      </c>
      <c r="T78" t="s">
        <v>26</v>
      </c>
      <c r="U78" t="s">
        <v>25</v>
      </c>
      <c r="V78" t="s">
        <v>96</v>
      </c>
      <c r="W78" t="s">
        <v>100</v>
      </c>
    </row>
    <row r="79" spans="1:26">
      <c r="A79" t="s">
        <v>230</v>
      </c>
      <c r="B79" t="s">
        <v>99</v>
      </c>
      <c r="C79" t="s">
        <v>142</v>
      </c>
      <c r="D79" t="s">
        <v>236</v>
      </c>
      <c r="E79" t="s">
        <v>143</v>
      </c>
      <c r="F79" t="s">
        <v>237</v>
      </c>
      <c r="G79" t="s">
        <v>274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239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31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240</v>
      </c>
      <c r="B84">
        <v>1171052</v>
      </c>
    </row>
    <row r="85" spans="1:23">
      <c r="A85" t="s">
        <v>241</v>
      </c>
      <c r="B85">
        <v>1171052</v>
      </c>
    </row>
    <row r="88" spans="1:23">
      <c r="A88" t="s">
        <v>191</v>
      </c>
      <c r="B88" t="s">
        <v>274</v>
      </c>
    </row>
    <row r="89" spans="1:23">
      <c r="A89" t="s">
        <v>192</v>
      </c>
      <c r="B89">
        <v>563</v>
      </c>
    </row>
    <row r="90" spans="1:23">
      <c r="A90" t="s">
        <v>153</v>
      </c>
      <c r="B90">
        <f>19*60</f>
        <v>1140</v>
      </c>
    </row>
    <row r="91" spans="1:23" s="12" customFormat="1">
      <c r="A91" t="s">
        <v>154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218</v>
      </c>
      <c r="V109" t="s">
        <v>219</v>
      </c>
      <c r="W109" t="s">
        <v>220</v>
      </c>
      <c r="X109" t="s">
        <v>96</v>
      </c>
      <c r="Y109" t="s">
        <v>100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177</v>
      </c>
      <c r="B114" t="s">
        <v>65</v>
      </c>
      <c r="K114" t="s">
        <v>67</v>
      </c>
      <c r="L114" t="s">
        <v>310</v>
      </c>
    </row>
    <row r="115" spans="1:17">
      <c r="B115" t="s">
        <v>99</v>
      </c>
      <c r="C115" t="s">
        <v>142</v>
      </c>
      <c r="D115" t="s">
        <v>151</v>
      </c>
      <c r="E115" t="s">
        <v>238</v>
      </c>
      <c r="F115" t="s">
        <v>76</v>
      </c>
      <c r="G115" t="s">
        <v>77</v>
      </c>
      <c r="L115" t="s">
        <v>99</v>
      </c>
      <c r="M115" t="s">
        <v>142</v>
      </c>
      <c r="N115" t="s">
        <v>151</v>
      </c>
      <c r="O115" t="s">
        <v>238</v>
      </c>
      <c r="P115" t="s">
        <v>76</v>
      </c>
      <c r="Q115" t="s">
        <v>77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13.935673511292233</v>
      </c>
      <c r="K116" t="s">
        <v>311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1.6668740844267127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7.8781625077030064</v>
      </c>
      <c r="K121" t="s">
        <v>187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7.3775567566626359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4.6431871869798229</v>
      </c>
      <c r="K126" t="s">
        <v>188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5.911066505387117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189</v>
      </c>
    </row>
    <row r="141" spans="5:11" s="11" customFormat="1" ht="26">
      <c r="F141" s="11" t="s">
        <v>111</v>
      </c>
      <c r="G141" s="11" t="s">
        <v>112</v>
      </c>
      <c r="H141" s="11" t="s">
        <v>113</v>
      </c>
      <c r="I141" s="11" t="s">
        <v>114</v>
      </c>
      <c r="J141" s="11" t="s">
        <v>36</v>
      </c>
      <c r="K141" s="11" t="s">
        <v>124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  <c r="K142">
        <v>692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  <c r="K143">
        <v>1296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  <c r="K144">
        <v>2378</v>
      </c>
    </row>
    <row r="146" spans="1:12">
      <c r="F146" t="s">
        <v>128</v>
      </c>
      <c r="G146" t="s">
        <v>128</v>
      </c>
      <c r="H146" t="s">
        <v>128</v>
      </c>
      <c r="I146" t="s">
        <v>128</v>
      </c>
      <c r="J146" t="s">
        <v>128</v>
      </c>
      <c r="K146" t="s">
        <v>37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  <c r="K147">
        <f>1.96*(STDEV(B167:B169)/SQRT(3))</f>
        <v>138.140995283</v>
      </c>
    </row>
    <row r="148" spans="1:12">
      <c r="F148">
        <v>99.177635471794702</v>
      </c>
      <c r="G148">
        <v>27.301347690011074</v>
      </c>
      <c r="H148">
        <v>84.817664826547201</v>
      </c>
      <c r="I148">
        <v>7.8781625077026014</v>
      </c>
      <c r="J148">
        <v>7.3775567566892803</v>
      </c>
      <c r="K148">
        <f>1.96*(STDEV(B171:B173)/SQRT(3))</f>
        <v>196.65333333333385</v>
      </c>
    </row>
    <row r="149" spans="1:12">
      <c r="F149">
        <v>48.174196873825352</v>
      </c>
      <c r="G149">
        <v>11.312186388587316</v>
      </c>
      <c r="H149">
        <v>97.795880170837606</v>
      </c>
      <c r="I149">
        <v>4.6431871871022583</v>
      </c>
      <c r="J149">
        <v>5.9110665054272307</v>
      </c>
      <c r="K149">
        <f>1.96*(STDEV(B175:B177)/SQRT(3))</f>
        <v>129.82113096273827</v>
      </c>
    </row>
    <row r="152" spans="1:12">
      <c r="A152" s="33" t="s">
        <v>282</v>
      </c>
    </row>
    <row r="153" spans="1:12">
      <c r="A153" t="s">
        <v>290</v>
      </c>
      <c r="B153" t="s">
        <v>116</v>
      </c>
      <c r="C153" t="s">
        <v>117</v>
      </c>
      <c r="D153" t="s">
        <v>205</v>
      </c>
      <c r="J153" t="s">
        <v>118</v>
      </c>
      <c r="K153" t="s">
        <v>119</v>
      </c>
    </row>
    <row r="154" spans="1:12">
      <c r="A154" s="34" t="s">
        <v>248</v>
      </c>
      <c r="B154" s="18">
        <f>E155-E154</f>
        <v>9.490740740740744E-3</v>
      </c>
      <c r="C154" s="19">
        <f>E156-E155</f>
        <v>7.2210648148148149E-2</v>
      </c>
      <c r="E154" s="16">
        <v>0.51013888888888892</v>
      </c>
      <c r="F154" s="16">
        <v>0.59953703703703709</v>
      </c>
      <c r="G154" s="17">
        <v>0.77758101851851846</v>
      </c>
      <c r="I154">
        <v>2</v>
      </c>
      <c r="J154" s="16">
        <f>B157</f>
        <v>8.0054012345679073E-3</v>
      </c>
      <c r="K154" s="16">
        <f>C157</f>
        <v>7.1743827160493767E-2</v>
      </c>
    </row>
    <row r="155" spans="1:12">
      <c r="A155" s="35"/>
      <c r="B155" s="20">
        <f>F155-F154</f>
        <v>7.8472222222221166E-3</v>
      </c>
      <c r="C155" s="21">
        <f>F156-F155</f>
        <v>7.1192129629629619E-2</v>
      </c>
      <c r="E155" s="16">
        <v>0.51962962962962966</v>
      </c>
      <c r="F155" s="16">
        <v>0.60738425925925921</v>
      </c>
      <c r="G155" s="17">
        <v>0.78425925925925932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35"/>
      <c r="B156" s="22">
        <f>G155-G154</f>
        <v>6.6782407407408595E-3</v>
      </c>
      <c r="C156" s="23">
        <f>G156-G155</f>
        <v>7.1828703703703534E-2</v>
      </c>
      <c r="E156" s="16">
        <v>0.59184027777777781</v>
      </c>
      <c r="F156" s="16">
        <v>0.67857638888888883</v>
      </c>
      <c r="G156" s="17">
        <v>0.85608796296296286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36"/>
      <c r="B157" s="24">
        <f>AVERAGE(B154:B156)</f>
        <v>8.0054012345679073E-3</v>
      </c>
      <c r="C157" s="25">
        <f>AVERAGE(C154:C156)</f>
        <v>7.1743827160493767E-2</v>
      </c>
      <c r="D157" s="16"/>
      <c r="L157" s="16"/>
    </row>
    <row r="158" spans="1:12">
      <c r="A158" s="34" t="s">
        <v>249</v>
      </c>
      <c r="B158" s="18">
        <f>E159-E158</f>
        <v>1.4409722222222254E-2</v>
      </c>
      <c r="C158" s="19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I158" s="41" t="s">
        <v>284</v>
      </c>
      <c r="J158" s="48" t="s">
        <v>118</v>
      </c>
      <c r="K158" s="43" t="s">
        <v>119</v>
      </c>
    </row>
    <row r="159" spans="1:12">
      <c r="A159" s="35"/>
      <c r="B159" s="20">
        <f>F159-F158</f>
        <v>1.3356481481481497E-2</v>
      </c>
      <c r="C159" s="21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 s="44">
        <v>2</v>
      </c>
      <c r="J159" s="37">
        <f>B170</f>
        <v>692</v>
      </c>
      <c r="K159" s="38">
        <f>C170</f>
        <v>6199</v>
      </c>
    </row>
    <row r="160" spans="1:12">
      <c r="A160" s="35"/>
      <c r="B160" s="22">
        <f>G159-G158</f>
        <v>1.7245370370370328E-2</v>
      </c>
      <c r="C160" s="23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 s="44">
        <v>4</v>
      </c>
      <c r="J160" s="37">
        <f>B174</f>
        <v>1296</v>
      </c>
      <c r="K160" s="38">
        <f>C174</f>
        <v>6395</v>
      </c>
    </row>
    <row r="161" spans="1:14">
      <c r="A161" s="36"/>
      <c r="B161" s="24">
        <f>AVERAGE(B158:B160)</f>
        <v>1.500385802469136E-2</v>
      </c>
      <c r="C161" s="25">
        <f>AVERAGE(C158:C160)</f>
        <v>7.4020061728395023E-2</v>
      </c>
      <c r="D161" s="16"/>
      <c r="I161" s="46">
        <v>8</v>
      </c>
      <c r="J161" s="39">
        <f>B178</f>
        <v>2378</v>
      </c>
      <c r="K161" s="40">
        <f>C178</f>
        <v>7137</v>
      </c>
    </row>
    <row r="162" spans="1:14">
      <c r="A162" s="34" t="s">
        <v>115</v>
      </c>
      <c r="B162" s="18">
        <v>2.6585648148148146E-2</v>
      </c>
      <c r="C162" s="19">
        <v>8.2662037037037034E-2</v>
      </c>
      <c r="E162" s="16" t="s">
        <v>208</v>
      </c>
      <c r="F162" s="16">
        <v>0.28195601851851854</v>
      </c>
      <c r="G162" s="17">
        <v>0.39590277777777777</v>
      </c>
      <c r="I162" t="s">
        <v>15</v>
      </c>
      <c r="J162" s="16"/>
    </row>
    <row r="163" spans="1:14">
      <c r="A163" s="35"/>
      <c r="B163" s="20">
        <f>F163-F162</f>
        <v>2.6932870370370343E-2</v>
      </c>
      <c r="C163" s="21">
        <f>F164-F163</f>
        <v>8.2835648148148144E-2</v>
      </c>
      <c r="E163" s="16"/>
      <c r="F163" s="16">
        <v>0.30888888888888888</v>
      </c>
      <c r="G163" s="17">
        <v>0.42494212962962963</v>
      </c>
    </row>
    <row r="164" spans="1:14">
      <c r="A164" s="35"/>
      <c r="B164" s="22">
        <f>G163-G162</f>
        <v>2.9039351851851858E-2</v>
      </c>
      <c r="C164" s="23">
        <f>G164-G163</f>
        <v>8.2303240740740802E-2</v>
      </c>
      <c r="E164" s="16"/>
      <c r="F164" s="16">
        <v>0.39172453703703702</v>
      </c>
      <c r="G164" s="17">
        <v>0.50724537037037043</v>
      </c>
    </row>
    <row r="165" spans="1:14">
      <c r="A165" s="36"/>
      <c r="B165" s="24">
        <f>AVERAGE(B162:B164)</f>
        <v>2.7519290123456785E-2</v>
      </c>
      <c r="C165" s="25">
        <f>AVERAGE(C162:C164)</f>
        <v>8.2600308641975331E-2</v>
      </c>
      <c r="D165" s="16"/>
    </row>
    <row r="166" spans="1:14">
      <c r="A166" s="33" t="s">
        <v>283</v>
      </c>
      <c r="B166" t="s">
        <v>116</v>
      </c>
      <c r="C166" t="s">
        <v>117</v>
      </c>
      <c r="D166" t="s">
        <v>206</v>
      </c>
      <c r="E166" t="s">
        <v>207</v>
      </c>
    </row>
    <row r="167" spans="1:14">
      <c r="A167" s="34" t="s">
        <v>16</v>
      </c>
      <c r="B167" s="27">
        <f>HOUR(B154)*3600+MINUTE(B154)*60+SECOND(B154)</f>
        <v>820</v>
      </c>
      <c r="C167" s="28">
        <f>HOUR(C154)*3600+MINUTE(C154)*60+SECOND(C154)</f>
        <v>6239</v>
      </c>
    </row>
    <row r="168" spans="1:14" ht="26">
      <c r="A168" s="35"/>
      <c r="B168" s="29">
        <f t="shared" ref="B168:C168" si="19">HOUR(B155)*3600+MINUTE(B155)*60+SECOND(B155)</f>
        <v>678</v>
      </c>
      <c r="C168" s="30">
        <f t="shared" si="19"/>
        <v>6151</v>
      </c>
      <c r="I168" s="41"/>
      <c r="J168" s="42" t="s">
        <v>265</v>
      </c>
      <c r="K168" s="42" t="s">
        <v>266</v>
      </c>
      <c r="L168" s="43" t="s">
        <v>14</v>
      </c>
    </row>
    <row r="169" spans="1:14">
      <c r="A169" s="35"/>
      <c r="B169" s="29">
        <f t="shared" ref="B169:C169" si="20">HOUR(B156)*3600+MINUTE(B156)*60+SECOND(B156)</f>
        <v>577</v>
      </c>
      <c r="C169" s="30">
        <f t="shared" si="20"/>
        <v>6206</v>
      </c>
      <c r="D169" s="16"/>
      <c r="I169" s="44">
        <v>2</v>
      </c>
      <c r="J169" s="45">
        <f>I142</f>
        <v>548.16</v>
      </c>
      <c r="K169" s="45">
        <f>J142</f>
        <v>538.21500000000003</v>
      </c>
      <c r="L169" s="38">
        <f>J159</f>
        <v>692</v>
      </c>
      <c r="N169" s="11"/>
    </row>
    <row r="170" spans="1:14">
      <c r="A170" s="36"/>
      <c r="B170" s="31">
        <f t="shared" ref="B170:C170" si="21">HOUR(B157)*3600+MINUTE(B157)*60+SECOND(B157)</f>
        <v>692</v>
      </c>
      <c r="C170" s="32">
        <f t="shared" si="21"/>
        <v>6199</v>
      </c>
      <c r="D170" s="26">
        <f>1.96*STDEV(B167:B169)/SQRT(3)</f>
        <v>138.14099528300002</v>
      </c>
      <c r="E170" s="26">
        <f>1.96*STDEV(C167:C169)/SQRT(3)</f>
        <v>50.306666666666665</v>
      </c>
      <c r="I170" s="44">
        <v>4</v>
      </c>
      <c r="J170" s="45">
        <f t="shared" ref="J170:K171" si="22">I143</f>
        <v>976.88333333333333</v>
      </c>
      <c r="K170" s="45">
        <f t="shared" si="22"/>
        <v>974.83166666666659</v>
      </c>
      <c r="L170" s="38">
        <f t="shared" ref="L170:L171" si="23">J160</f>
        <v>1296</v>
      </c>
      <c r="N170" s="11"/>
    </row>
    <row r="171" spans="1:14">
      <c r="A171" s="34" t="s">
        <v>280</v>
      </c>
      <c r="B171" s="27">
        <f t="shared" ref="B171:C171" si="24">HOUR(B158)*3600+MINUTE(B158)*60+SECOND(B158)</f>
        <v>1245</v>
      </c>
      <c r="C171" s="28">
        <f t="shared" si="24"/>
        <v>6388</v>
      </c>
      <c r="I171" s="46">
        <v>8</v>
      </c>
      <c r="J171" s="47">
        <f t="shared" si="22"/>
        <v>1680.05</v>
      </c>
      <c r="K171" s="47">
        <f t="shared" si="22"/>
        <v>1684.1916666666666</v>
      </c>
      <c r="L171" s="40">
        <f t="shared" si="23"/>
        <v>2378</v>
      </c>
    </row>
    <row r="172" spans="1:14">
      <c r="A172" s="35"/>
      <c r="B172" s="29">
        <f t="shared" ref="B172:C172" si="25">HOUR(B159)*3600+MINUTE(B159)*60+SECOND(B159)</f>
        <v>1154</v>
      </c>
      <c r="C172" s="30">
        <f t="shared" si="25"/>
        <v>6349</v>
      </c>
    </row>
    <row r="173" spans="1:14">
      <c r="A173" s="35"/>
      <c r="B173" s="29">
        <f t="shared" ref="B173:C173" si="26">HOUR(B160)*3600+MINUTE(B160)*60+SECOND(B160)</f>
        <v>1490</v>
      </c>
      <c r="C173" s="30">
        <f t="shared" si="26"/>
        <v>6449</v>
      </c>
      <c r="D173" s="16"/>
    </row>
    <row r="174" spans="1:14">
      <c r="A174" s="36"/>
      <c r="B174" s="31">
        <f t="shared" ref="B174:C174" si="27">HOUR(B161)*3600+MINUTE(B161)*60+SECOND(B161)</f>
        <v>1296</v>
      </c>
      <c r="C174" s="32">
        <f t="shared" si="27"/>
        <v>6395</v>
      </c>
      <c r="D174" s="26">
        <f t="shared" ref="D174" si="28">1.96*STDEV(B171:B173)/SQRT(3)</f>
        <v>196.65333333333385</v>
      </c>
      <c r="E174" s="26">
        <f t="shared" ref="E174" si="29">1.96*STDEV(C171:C173)/SQRT(3)</f>
        <v>57.034914842674318</v>
      </c>
    </row>
    <row r="175" spans="1:14">
      <c r="A175" s="34" t="s">
        <v>281</v>
      </c>
      <c r="B175" s="27">
        <f t="shared" ref="B175:C175" si="30">HOUR(B162)*3600+MINUTE(B162)*60+SECOND(B162)</f>
        <v>2297</v>
      </c>
      <c r="C175" s="28">
        <f t="shared" si="30"/>
        <v>7142</v>
      </c>
    </row>
    <row r="176" spans="1:14">
      <c r="A176" s="35"/>
      <c r="B176" s="29">
        <f t="shared" ref="B176:C176" si="31">HOUR(B163)*3600+MINUTE(B163)*60+SECOND(B163)</f>
        <v>2327</v>
      </c>
      <c r="C176" s="30">
        <f t="shared" si="31"/>
        <v>7157</v>
      </c>
    </row>
    <row r="177" spans="1:15">
      <c r="A177" s="35"/>
      <c r="B177" s="29">
        <f t="shared" ref="B177:C177" si="32">HOUR(B164)*3600+MINUTE(B164)*60+SECOND(B164)</f>
        <v>2509</v>
      </c>
      <c r="C177" s="30">
        <f t="shared" si="32"/>
        <v>7111</v>
      </c>
      <c r="D177" s="16"/>
    </row>
    <row r="178" spans="1:15">
      <c r="A178" s="36"/>
      <c r="B178" s="31">
        <f t="shared" ref="B178:C178" si="33">HOUR(B165)*3600+MINUTE(B165)*60+SECOND(B165)</f>
        <v>2378</v>
      </c>
      <c r="C178" s="32">
        <f t="shared" si="33"/>
        <v>7137</v>
      </c>
      <c r="D178" s="26">
        <f t="shared" ref="D178:E178" si="34">1.96*STDEV(B175:B177)/SQRT(3)</f>
        <v>129.82113096273829</v>
      </c>
      <c r="E178" s="26">
        <f t="shared" si="34"/>
        <v>26.546566214442457</v>
      </c>
    </row>
    <row r="180" spans="1:15">
      <c r="A180" t="s">
        <v>102</v>
      </c>
      <c r="B180" t="s">
        <v>103</v>
      </c>
      <c r="C180" t="s">
        <v>104</v>
      </c>
      <c r="D180" t="s">
        <v>105</v>
      </c>
      <c r="E180" t="s">
        <v>106</v>
      </c>
      <c r="F180" t="s">
        <v>107</v>
      </c>
    </row>
    <row r="181" spans="1:15">
      <c r="A181" t="s">
        <v>108</v>
      </c>
      <c r="B181" s="17">
        <v>0.4748148148148148</v>
      </c>
      <c r="C181" s="17">
        <v>0.48241898148148149</v>
      </c>
      <c r="D181" s="17">
        <f>C181-B181</f>
        <v>7.6041666666666896E-3</v>
      </c>
      <c r="E181" s="26">
        <f>HOUR(D181)*3600+MINUTE(D181)*60+SECOND(D181)</f>
        <v>657</v>
      </c>
    </row>
    <row r="182" spans="1:15">
      <c r="B182" s="17">
        <v>0.49109953703703701</v>
      </c>
      <c r="C182" s="17">
        <v>0.4977314814814815</v>
      </c>
      <c r="D182" s="17">
        <f t="shared" ref="D182:D183" si="35">C182-B182</f>
        <v>6.6319444444444819E-3</v>
      </c>
      <c r="E182" s="26">
        <f t="shared" ref="E182:E183" si="36">HOUR(D182)*3600+MINUTE(D182)*60+SECOND(D182)</f>
        <v>573</v>
      </c>
    </row>
    <row r="183" spans="1:15">
      <c r="B183" s="17">
        <v>0.49862268518518515</v>
      </c>
      <c r="C183" s="17">
        <v>0.50531249999999994</v>
      </c>
      <c r="D183" s="17">
        <f t="shared" si="35"/>
        <v>6.6898148148147873E-3</v>
      </c>
      <c r="E183" s="26">
        <f t="shared" si="36"/>
        <v>578</v>
      </c>
    </row>
    <row r="184" spans="1:15">
      <c r="B184" s="17"/>
      <c r="C184" s="17"/>
      <c r="D184" s="17"/>
    </row>
    <row r="185" spans="1:15">
      <c r="A185" t="s">
        <v>109</v>
      </c>
      <c r="B185" t="s">
        <v>33</v>
      </c>
      <c r="C185" t="s">
        <v>34</v>
      </c>
    </row>
    <row r="186" spans="1:15">
      <c r="A186" t="s">
        <v>35</v>
      </c>
      <c r="B186" t="s">
        <v>178</v>
      </c>
      <c r="C186" t="s">
        <v>179</v>
      </c>
    </row>
    <row r="187" spans="1:15">
      <c r="A187" t="s">
        <v>180</v>
      </c>
      <c r="B187" t="s">
        <v>181</v>
      </c>
      <c r="C187" t="s">
        <v>182</v>
      </c>
    </row>
    <row r="188" spans="1:15">
      <c r="A188" t="s">
        <v>115</v>
      </c>
      <c r="B188" t="s">
        <v>183</v>
      </c>
      <c r="C188" t="s">
        <v>184</v>
      </c>
      <c r="H188" s="26"/>
      <c r="I188" s="26"/>
      <c r="K188" t="s">
        <v>84</v>
      </c>
    </row>
    <row r="189" spans="1:15">
      <c r="H189" s="26"/>
      <c r="I189" s="26"/>
      <c r="L189" t="s">
        <v>85</v>
      </c>
      <c r="M189" t="s">
        <v>86</v>
      </c>
    </row>
    <row r="190" spans="1:15">
      <c r="A190" t="s">
        <v>123</v>
      </c>
      <c r="B190" t="s">
        <v>103</v>
      </c>
      <c r="C190" t="s">
        <v>185</v>
      </c>
      <c r="D190" t="s">
        <v>186</v>
      </c>
      <c r="E190" t="s">
        <v>42</v>
      </c>
      <c r="F190" t="s">
        <v>43</v>
      </c>
      <c r="G190" s="26" t="s">
        <v>44</v>
      </c>
      <c r="H190" s="26" t="s">
        <v>45</v>
      </c>
      <c r="I190" s="26" t="s">
        <v>46</v>
      </c>
      <c r="K190" s="26">
        <v>4</v>
      </c>
      <c r="L190" s="49">
        <f>G192</f>
        <v>4622</v>
      </c>
      <c r="M190" s="49"/>
    </row>
    <row r="191" spans="1:15">
      <c r="A191">
        <v>8</v>
      </c>
      <c r="B191" s="17">
        <v>0.28195601851851854</v>
      </c>
      <c r="C191" s="17">
        <v>0.30888888888888888</v>
      </c>
      <c r="D191" s="17">
        <v>0.39172453703703702</v>
      </c>
      <c r="E191" s="17">
        <f>C191-B191</f>
        <v>2.6932870370370343E-2</v>
      </c>
      <c r="F191" s="17">
        <f>D191-C191</f>
        <v>8.2835648148148144E-2</v>
      </c>
      <c r="G191" s="26">
        <f>HOUR(E191)*3600+MINUTE(E191)*60+SECOND(E191)</f>
        <v>2327</v>
      </c>
      <c r="H191" s="26">
        <f>HOUR(F191)*3600+MINUTE(F191)*60+SECOND(F191)</f>
        <v>7157</v>
      </c>
      <c r="I191" s="26"/>
      <c r="K191" s="26">
        <v>8</v>
      </c>
      <c r="L191" s="49">
        <f>G191</f>
        <v>2327</v>
      </c>
      <c r="M191" s="49"/>
    </row>
    <row r="192" spans="1:15">
      <c r="A192">
        <v>4</v>
      </c>
      <c r="B192" s="17">
        <v>0.9258912037037037</v>
      </c>
      <c r="C192" s="17">
        <v>0.97938657407407403</v>
      </c>
      <c r="E192" s="17">
        <f>C192-B192</f>
        <v>5.3495370370370332E-2</v>
      </c>
      <c r="F192" s="17" t="s">
        <v>87</v>
      </c>
      <c r="G192" s="26">
        <f>HOUR(E192)*3600+MINUTE(E192)*60+SECOND(E192)</f>
        <v>4622</v>
      </c>
      <c r="H192" s="26"/>
      <c r="I192" s="26"/>
      <c r="K192" s="50"/>
      <c r="L192" s="50"/>
      <c r="M192" s="50"/>
      <c r="N192" s="50"/>
      <c r="O192" s="50"/>
    </row>
    <row r="193" spans="1:12">
      <c r="B193" s="17"/>
      <c r="C193" s="17"/>
      <c r="E193" s="17"/>
      <c r="F193" s="17"/>
      <c r="G193" s="26"/>
      <c r="H193" s="26"/>
      <c r="I193" s="26"/>
      <c r="K193" t="s">
        <v>334</v>
      </c>
    </row>
    <row r="194" spans="1:12">
      <c r="A194" t="s">
        <v>291</v>
      </c>
      <c r="B194" t="s">
        <v>292</v>
      </c>
      <c r="C194" t="s">
        <v>293</v>
      </c>
      <c r="D194" t="s">
        <v>294</v>
      </c>
      <c r="E194" t="s">
        <v>295</v>
      </c>
      <c r="F194" t="s">
        <v>296</v>
      </c>
      <c r="G194" s="26" t="s">
        <v>297</v>
      </c>
      <c r="H194" s="26" t="s">
        <v>298</v>
      </c>
      <c r="I194" s="26" t="s">
        <v>169</v>
      </c>
      <c r="L194" t="s">
        <v>170</v>
      </c>
    </row>
    <row r="195" spans="1:12">
      <c r="A195" t="s">
        <v>320</v>
      </c>
      <c r="B195" s="17">
        <f>B202</f>
        <v>0.41020254629629627</v>
      </c>
      <c r="C195" s="17">
        <f>C202</f>
        <v>0.41702546296296295</v>
      </c>
      <c r="D195" s="17"/>
      <c r="E195" s="17">
        <f>E202</f>
        <v>6.8229166666666785E-3</v>
      </c>
      <c r="F195" s="17"/>
      <c r="G195" s="26">
        <f>HOUR(E195)*3600+MINUTE(E195)*60+SECOND(E195)</f>
        <v>590</v>
      </c>
      <c r="H195" s="26">
        <f>HOUR(F195)*3600+MINUTE(F195)*60+SECOND(F195)</f>
        <v>0</v>
      </c>
      <c r="I195" s="26"/>
      <c r="K195" s="49" t="s">
        <v>321</v>
      </c>
      <c r="L195" s="49">
        <f>G195</f>
        <v>590</v>
      </c>
    </row>
    <row r="196" spans="1:12">
      <c r="A196" t="s">
        <v>322</v>
      </c>
      <c r="B196" s="17">
        <f>B205</f>
        <v>0.47838541666666667</v>
      </c>
      <c r="C196" s="17">
        <f>C205</f>
        <v>0.48543402777777778</v>
      </c>
      <c r="E196" s="17">
        <f>C196-B196</f>
        <v>7.0486111111111027E-3</v>
      </c>
      <c r="F196" s="17"/>
      <c r="G196" s="26">
        <f>HOUR(E196)*3600+MINUTE(E196)*60+SECOND(E196)</f>
        <v>609</v>
      </c>
      <c r="H196" s="26"/>
      <c r="I196" s="26"/>
      <c r="K196" s="49" t="s">
        <v>323</v>
      </c>
      <c r="L196" s="49">
        <f>G196</f>
        <v>609</v>
      </c>
    </row>
    <row r="197" spans="1:12">
      <c r="A197" t="s">
        <v>324</v>
      </c>
      <c r="B197" s="17">
        <f>B208</f>
        <v>0.92448495370370365</v>
      </c>
      <c r="C197" s="17">
        <f>C208</f>
        <v>0.93554398148148143</v>
      </c>
      <c r="E197" s="17">
        <f>C197-B197</f>
        <v>1.1059027777777786E-2</v>
      </c>
      <c r="F197" s="17"/>
      <c r="G197" s="26">
        <f>HOUR(E197)*3600+MINUTE(E197)*60+SECOND(E197)</f>
        <v>956</v>
      </c>
      <c r="H197" s="26"/>
      <c r="I197" s="26"/>
      <c r="K197" s="49" t="s">
        <v>325</v>
      </c>
      <c r="L197" s="49">
        <f>G197</f>
        <v>956</v>
      </c>
    </row>
    <row r="198" spans="1:12">
      <c r="B198" s="17"/>
      <c r="C198" s="17"/>
      <c r="E198" s="17"/>
      <c r="F198" s="17"/>
      <c r="G198" s="26"/>
      <c r="H198" s="26"/>
      <c r="I198" s="26"/>
    </row>
    <row r="199" spans="1:12">
      <c r="A199" t="s">
        <v>326</v>
      </c>
      <c r="G199" s="26"/>
      <c r="H199" s="26"/>
      <c r="I199" s="26"/>
    </row>
    <row r="200" spans="1:12">
      <c r="A200" t="s">
        <v>41</v>
      </c>
      <c r="B200" s="17">
        <v>0.40672453703703698</v>
      </c>
      <c r="C200" s="17">
        <v>0.41365740740740736</v>
      </c>
      <c r="D200" s="17"/>
      <c r="E200" s="17">
        <f>C200-B200</f>
        <v>6.9328703703703809E-3</v>
      </c>
      <c r="G200" s="26"/>
      <c r="H200" s="26"/>
      <c r="I200" s="26"/>
    </row>
    <row r="201" spans="1:12">
      <c r="B201" s="17">
        <v>0.41368055555555555</v>
      </c>
      <c r="C201" s="17">
        <v>0.42039351851851853</v>
      </c>
      <c r="D201" s="17"/>
      <c r="E201" s="17">
        <f>C201-B201</f>
        <v>6.7129629629629761E-3</v>
      </c>
      <c r="F201" s="17"/>
      <c r="G201" s="26"/>
      <c r="H201" s="26"/>
      <c r="I201" s="26"/>
    </row>
    <row r="202" spans="1:12">
      <c r="B202" s="17">
        <f>AVERAGE(B200:B201)</f>
        <v>0.41020254629629627</v>
      </c>
      <c r="C202" s="17">
        <f t="shared" ref="C202:E202" si="37">AVERAGE(C200:C201)</f>
        <v>0.41702546296296295</v>
      </c>
      <c r="D202" s="17"/>
      <c r="E202" s="17">
        <f t="shared" si="37"/>
        <v>6.8229166666666785E-3</v>
      </c>
      <c r="F202" s="17"/>
      <c r="G202" s="26"/>
      <c r="H202" s="26"/>
      <c r="I202" s="26"/>
    </row>
    <row r="203" spans="1:12">
      <c r="A203" t="s">
        <v>327</v>
      </c>
      <c r="B203" s="17">
        <v>0.47462962962962968</v>
      </c>
      <c r="C203" s="17">
        <v>0.48212962962962963</v>
      </c>
      <c r="D203" s="17"/>
      <c r="E203" s="17">
        <f>C203-B203</f>
        <v>7.4999999999999512E-3</v>
      </c>
      <c r="F203" s="17"/>
      <c r="G203" s="26"/>
      <c r="H203" s="26"/>
      <c r="I203" s="26"/>
    </row>
    <row r="204" spans="1:12">
      <c r="B204" s="17">
        <v>0.48214120370370367</v>
      </c>
      <c r="C204" s="17">
        <v>0.48873842592592592</v>
      </c>
      <c r="D204" s="17"/>
      <c r="E204" s="17">
        <f>C204-B204</f>
        <v>6.5972222222222543E-3</v>
      </c>
      <c r="G204" s="26"/>
      <c r="H204" s="26"/>
      <c r="I204" s="26"/>
    </row>
    <row r="205" spans="1:12">
      <c r="B205" s="17">
        <f>AVERAGE(B203:B204)</f>
        <v>0.47838541666666667</v>
      </c>
      <c r="C205" s="17">
        <f t="shared" ref="C205" si="38">AVERAGE(C203:C204)</f>
        <v>0.48543402777777778</v>
      </c>
      <c r="D205" s="17"/>
      <c r="E205" s="17">
        <f t="shared" ref="E205" si="39">AVERAGE(E203:E204)</f>
        <v>7.0486111111111027E-3</v>
      </c>
    </row>
    <row r="206" spans="1:12">
      <c r="A206" t="s">
        <v>198</v>
      </c>
      <c r="B206" s="17">
        <v>0.91880787037037026</v>
      </c>
      <c r="C206" s="17">
        <v>0.930150462962963</v>
      </c>
      <c r="D206" s="17"/>
      <c r="E206" s="17">
        <f>C206-B206</f>
        <v>1.1342592592592737E-2</v>
      </c>
    </row>
    <row r="207" spans="1:12">
      <c r="B207" s="17">
        <v>0.93016203703703704</v>
      </c>
      <c r="C207" s="17">
        <v>0.94093749999999998</v>
      </c>
      <c r="D207" s="17"/>
      <c r="E207" s="17">
        <f>C207-B207</f>
        <v>1.0775462962962945E-2</v>
      </c>
    </row>
    <row r="208" spans="1:12">
      <c r="B208" s="17">
        <f>AVERAGE(B206:B207)</f>
        <v>0.92448495370370365</v>
      </c>
      <c r="C208" s="17">
        <f t="shared" ref="C208" si="40">AVERAGE(C206:C207)</f>
        <v>0.93554398148148143</v>
      </c>
      <c r="D208" s="17"/>
      <c r="E208" s="17">
        <f t="shared" ref="E208" si="41">AVERAGE(E206:E207)</f>
        <v>1.1059027777777841E-2</v>
      </c>
    </row>
    <row r="210" spans="1:18">
      <c r="L210" t="s">
        <v>285</v>
      </c>
      <c r="M210" t="s">
        <v>232</v>
      </c>
      <c r="N210" t="s">
        <v>233</v>
      </c>
    </row>
    <row r="211" spans="1:18">
      <c r="Q211" t="s">
        <v>314</v>
      </c>
    </row>
    <row r="212" spans="1:18">
      <c r="L212" t="s">
        <v>286</v>
      </c>
    </row>
    <row r="213" spans="1:18">
      <c r="L213" t="s">
        <v>287</v>
      </c>
      <c r="N213" t="s">
        <v>56</v>
      </c>
      <c r="O213" t="s">
        <v>57</v>
      </c>
      <c r="Q213" t="s">
        <v>58</v>
      </c>
      <c r="R213" t="s">
        <v>61</v>
      </c>
    </row>
    <row r="214" spans="1:18">
      <c r="L214">
        <v>2</v>
      </c>
      <c r="N214">
        <v>1510.37</v>
      </c>
      <c r="O214">
        <v>3583.52</v>
      </c>
      <c r="P214" t="s">
        <v>59</v>
      </c>
      <c r="Q214">
        <f>AVERAGE(N214:N216)</f>
        <v>1561.4599999999998</v>
      </c>
      <c r="R214">
        <f>AVERAGE(O214:O216)</f>
        <v>3702.19</v>
      </c>
    </row>
    <row r="215" spans="1:18">
      <c r="A215" t="s">
        <v>71</v>
      </c>
      <c r="N215">
        <v>1566.45</v>
      </c>
      <c r="O215">
        <v>3688.71</v>
      </c>
      <c r="P215" t="s">
        <v>60</v>
      </c>
      <c r="Q215">
        <f>1.96*(STDEV(N214:N216)/SQRT(3))</f>
        <v>55.207429399070357</v>
      </c>
      <c r="R215">
        <v>142.52830570036809</v>
      </c>
    </row>
    <row r="216" spans="1:18">
      <c r="N216">
        <v>1607.56</v>
      </c>
      <c r="O216">
        <v>3834.34</v>
      </c>
    </row>
    <row r="217" spans="1:18">
      <c r="B217" t="s">
        <v>68</v>
      </c>
      <c r="C217" t="s">
        <v>69</v>
      </c>
      <c r="D217" t="s">
        <v>70</v>
      </c>
      <c r="E217" t="s">
        <v>72</v>
      </c>
      <c r="F217" t="s">
        <v>73</v>
      </c>
    </row>
    <row r="218" spans="1:18">
      <c r="B218">
        <v>175</v>
      </c>
      <c r="C218">
        <v>605</v>
      </c>
      <c r="D218">
        <f>B218+C218</f>
        <v>780</v>
      </c>
      <c r="E218">
        <f>AVERAGE(D218:D220)</f>
        <v>764.33333333333337</v>
      </c>
      <c r="F218">
        <f>1.96*(STDEV(D218:D220)/SQRT(3))</f>
        <v>15.611796109922068</v>
      </c>
      <c r="L218">
        <v>4</v>
      </c>
      <c r="N218">
        <v>876.56</v>
      </c>
      <c r="O218">
        <v>1689.17</v>
      </c>
      <c r="Q218">
        <f>AVERAGE(N218:N220)</f>
        <v>864.15666666666664</v>
      </c>
      <c r="R218">
        <f>AVERAGE(O218:O220)</f>
        <v>1636.2533333333333</v>
      </c>
    </row>
    <row r="219" spans="1:18">
      <c r="B219">
        <v>172</v>
      </c>
      <c r="C219">
        <v>582</v>
      </c>
      <c r="D219">
        <f t="shared" ref="D219:D220" si="42">B219+C219</f>
        <v>754</v>
      </c>
      <c r="H219">
        <v>178.79</v>
      </c>
      <c r="I219">
        <v>1500.88</v>
      </c>
      <c r="J219">
        <v>1682.85</v>
      </c>
      <c r="N219">
        <v>821.77</v>
      </c>
      <c r="O219">
        <v>1671.24</v>
      </c>
      <c r="Q219">
        <f>1.96*(STDEV(N218:N220)/SQRT(3))</f>
        <v>42.713255998473244</v>
      </c>
      <c r="R219">
        <f>1.96*(STDEV(O218:O220)/SQRT(3))</f>
        <v>86.74056145612883</v>
      </c>
    </row>
    <row r="220" spans="1:18">
      <c r="B220">
        <v>179</v>
      </c>
      <c r="C220">
        <v>580</v>
      </c>
      <c r="D220">
        <f t="shared" si="42"/>
        <v>759</v>
      </c>
      <c r="H220">
        <v>171.2</v>
      </c>
      <c r="I220">
        <v>1500.96</v>
      </c>
      <c r="J220">
        <v>1675.34</v>
      </c>
      <c r="N220">
        <v>894.14</v>
      </c>
      <c r="O220">
        <v>1548.35</v>
      </c>
    </row>
    <row r="221" spans="1:18">
      <c r="H221">
        <v>174.54</v>
      </c>
      <c r="I221">
        <v>1504.24</v>
      </c>
      <c r="J221">
        <v>1681.96</v>
      </c>
    </row>
    <row r="222" spans="1:18">
      <c r="L222">
        <v>8</v>
      </c>
      <c r="N222">
        <v>471.89</v>
      </c>
      <c r="O222">
        <v>778.81</v>
      </c>
      <c r="Q222">
        <f>AVERAGE(N222:N224)</f>
        <v>464.51666666666665</v>
      </c>
      <c r="R222">
        <f>AVERAGE(O222:O224)</f>
        <v>795.88333333333333</v>
      </c>
    </row>
    <row r="223" spans="1:18">
      <c r="N223">
        <v>487.34</v>
      </c>
      <c r="O223">
        <v>843.5</v>
      </c>
      <c r="Q223">
        <f>1.96*(STDEV(N222:N224)/SQRT(3))</f>
        <v>30.856871084699712</v>
      </c>
      <c r="R223">
        <f>1.96*(STDEV(O222:O224)/SQRT(3))</f>
        <v>47.282610815863841</v>
      </c>
    </row>
    <row r="224" spans="1:18">
      <c r="B224" t="s">
        <v>74</v>
      </c>
      <c r="N224">
        <v>434.32</v>
      </c>
      <c r="O224">
        <v>765.34</v>
      </c>
    </row>
    <row r="226" spans="2:22">
      <c r="B226">
        <v>178.79</v>
      </c>
      <c r="C226">
        <v>1500.88</v>
      </c>
      <c r="D226">
        <v>1682.85</v>
      </c>
      <c r="E226">
        <v>1680.05</v>
      </c>
      <c r="F226">
        <v>4.6431871871022583</v>
      </c>
      <c r="L226" t="s">
        <v>234</v>
      </c>
    </row>
    <row r="227" spans="2:22">
      <c r="B227">
        <v>171.2</v>
      </c>
      <c r="C227">
        <v>1500.96</v>
      </c>
      <c r="D227">
        <v>1675.34</v>
      </c>
      <c r="Q227" t="s">
        <v>315</v>
      </c>
    </row>
    <row r="228" spans="2:22">
      <c r="B228">
        <v>174.54</v>
      </c>
      <c r="C228">
        <v>1504.24</v>
      </c>
      <c r="D228">
        <v>1681.96</v>
      </c>
      <c r="L228" t="s">
        <v>287</v>
      </c>
      <c r="N228" t="s">
        <v>235</v>
      </c>
      <c r="O228" t="s">
        <v>197</v>
      </c>
    </row>
    <row r="229" spans="2:22">
      <c r="L229">
        <v>2</v>
      </c>
      <c r="N229" t="s">
        <v>231</v>
      </c>
      <c r="Q229" t="s">
        <v>58</v>
      </c>
      <c r="R229" t="s">
        <v>61</v>
      </c>
    </row>
    <row r="230" spans="2:22">
      <c r="N230">
        <v>2031</v>
      </c>
      <c r="O230">
        <v>4561</v>
      </c>
      <c r="P230" t="s">
        <v>59</v>
      </c>
      <c r="Q230">
        <f>AVERAGE(N230:N232)</f>
        <v>2056</v>
      </c>
      <c r="R230">
        <f>AVERAGE(O230:O232)</f>
        <v>4508.666666666667</v>
      </c>
    </row>
    <row r="231" spans="2:22">
      <c r="N231">
        <v>2083</v>
      </c>
      <c r="O231">
        <v>4598</v>
      </c>
      <c r="P231" t="s">
        <v>60</v>
      </c>
      <c r="Q231">
        <f>1.96*(STDEV(N230:N232)/SQRT(3))</f>
        <v>29.486982438583528</v>
      </c>
      <c r="R231">
        <f>1.96*(STDEV(O230:O232)/SQRT(3))</f>
        <v>140.40283821126189</v>
      </c>
    </row>
    <row r="232" spans="2:22">
      <c r="N232">
        <v>2054</v>
      </c>
      <c r="O232">
        <v>4367</v>
      </c>
    </row>
    <row r="233" spans="2:22">
      <c r="L233">
        <v>4</v>
      </c>
    </row>
    <row r="234" spans="2:22">
      <c r="N234">
        <v>1141</v>
      </c>
      <c r="O234">
        <v>2275</v>
      </c>
      <c r="Q234">
        <f>AVERAGE(N234:N236)</f>
        <v>1073.6666666666667</v>
      </c>
      <c r="R234">
        <f>AVERAGE(O234:O236)</f>
        <v>2343</v>
      </c>
    </row>
    <row r="235" spans="2:22">
      <c r="N235">
        <v>1044</v>
      </c>
      <c r="O235">
        <v>2365</v>
      </c>
      <c r="Q235">
        <f>1.96*(STDEV(N234:N236)/SQRT(3))</f>
        <v>66.141731993584145</v>
      </c>
      <c r="R235">
        <f>1.96*(STDEV(O234:O236)/SQRT(3))</f>
        <v>68.009458165758105</v>
      </c>
    </row>
    <row r="236" spans="2:22">
      <c r="N236">
        <v>1036</v>
      </c>
      <c r="O236">
        <v>2389</v>
      </c>
      <c r="V236">
        <v>2</v>
      </c>
    </row>
    <row r="237" spans="2:22">
      <c r="L237">
        <v>8</v>
      </c>
      <c r="V237">
        <v>4</v>
      </c>
    </row>
    <row r="238" spans="2:22">
      <c r="N238">
        <v>542</v>
      </c>
      <c r="O238">
        <v>1393</v>
      </c>
      <c r="Q238">
        <f>AVERAGE(N238:N240)</f>
        <v>532.33333333333337</v>
      </c>
      <c r="R238">
        <f>AVERAGE(O238:O240)</f>
        <v>1400.3333333333333</v>
      </c>
      <c r="V238">
        <v>8</v>
      </c>
    </row>
    <row r="239" spans="2:22">
      <c r="N239">
        <v>529</v>
      </c>
      <c r="O239">
        <v>1346</v>
      </c>
      <c r="Q239">
        <f>1.96*(STDEV(N238:N240)/SQRT(3))</f>
        <v>9.6242009769354091</v>
      </c>
      <c r="R239">
        <f>1.96*(STDEV(O238:O240)/SQRT(3))</f>
        <v>66.02546714042326</v>
      </c>
    </row>
    <row r="240" spans="2:22">
      <c r="N240">
        <v>526</v>
      </c>
      <c r="O240">
        <v>1462</v>
      </c>
    </row>
    <row r="243" spans="17:28">
      <c r="T243" t="s">
        <v>329</v>
      </c>
      <c r="U243" t="s">
        <v>330</v>
      </c>
      <c r="V243" t="s">
        <v>331</v>
      </c>
    </row>
    <row r="244" spans="17:28">
      <c r="S244" t="s">
        <v>317</v>
      </c>
      <c r="T244">
        <v>4509</v>
      </c>
    </row>
    <row r="245" spans="17:28">
      <c r="U245">
        <v>2343</v>
      </c>
    </row>
    <row r="246" spans="17:28">
      <c r="V246">
        <v>1400</v>
      </c>
    </row>
    <row r="248" spans="17:28">
      <c r="S248" t="s">
        <v>314</v>
      </c>
      <c r="T248">
        <v>3702</v>
      </c>
      <c r="U248">
        <v>1636</v>
      </c>
      <c r="V248">
        <v>795</v>
      </c>
    </row>
    <row r="250" spans="17:28" ht="17">
      <c r="Q250" s="51" t="s">
        <v>318</v>
      </c>
    </row>
    <row r="251" spans="17:28">
      <c r="Q251" t="s">
        <v>328</v>
      </c>
      <c r="W251" t="s">
        <v>329</v>
      </c>
      <c r="X251" t="s">
        <v>332</v>
      </c>
      <c r="Y251" t="s">
        <v>333</v>
      </c>
      <c r="Z251" s="13"/>
    </row>
    <row r="252" spans="17:28">
      <c r="Q252" t="s">
        <v>319</v>
      </c>
    </row>
    <row r="253" spans="17:28">
      <c r="Q253" t="s">
        <v>260</v>
      </c>
      <c r="V253">
        <v>1</v>
      </c>
      <c r="W253">
        <v>4509</v>
      </c>
      <c r="X253">
        <v>2343</v>
      </c>
      <c r="Y253">
        <v>1400</v>
      </c>
    </row>
    <row r="254" spans="17:28">
      <c r="Q254" t="s">
        <v>316</v>
      </c>
      <c r="R254">
        <v>2056</v>
      </c>
      <c r="S254" t="s">
        <v>261</v>
      </c>
      <c r="Z254">
        <v>3702</v>
      </c>
      <c r="AA254">
        <v>1636</v>
      </c>
      <c r="AB254">
        <v>795</v>
      </c>
    </row>
    <row r="255" spans="17:28">
      <c r="Q255" t="s">
        <v>262</v>
      </c>
      <c r="R255" t="s">
        <v>263</v>
      </c>
    </row>
    <row r="257" spans="15:32">
      <c r="V257">
        <v>4</v>
      </c>
      <c r="W257">
        <v>2056</v>
      </c>
      <c r="X257">
        <v>1074</v>
      </c>
      <c r="Y257">
        <v>532</v>
      </c>
    </row>
    <row r="258" spans="15:32">
      <c r="Z258">
        <v>1561</v>
      </c>
      <c r="AA258">
        <v>864</v>
      </c>
      <c r="AB258">
        <v>464</v>
      </c>
    </row>
    <row r="260" spans="15:32">
      <c r="Q260" t="str">
        <f>W251</f>
        <v>2 Nodes</v>
      </c>
      <c r="R260" t="str">
        <f t="shared" ref="R260:S260" si="43">X251</f>
        <v>4 Nodes</v>
      </c>
      <c r="S260" t="str">
        <f t="shared" si="43"/>
        <v>8 Nodes</v>
      </c>
    </row>
    <row r="261" spans="15:32">
      <c r="O261" t="s">
        <v>50</v>
      </c>
      <c r="P261" t="s">
        <v>49</v>
      </c>
      <c r="Q261">
        <f t="shared" ref="Q261:S261" si="44">W253</f>
        <v>4509</v>
      </c>
      <c r="R261">
        <f t="shared" si="44"/>
        <v>2343</v>
      </c>
      <c r="S261">
        <f t="shared" si="44"/>
        <v>1400</v>
      </c>
    </row>
    <row r="262" spans="15:32">
      <c r="O262" t="s">
        <v>51</v>
      </c>
      <c r="P262" t="s">
        <v>48</v>
      </c>
      <c r="Q262">
        <f>Z254</f>
        <v>3702</v>
      </c>
      <c r="R262">
        <f t="shared" ref="R262:S262" si="45">AA254</f>
        <v>1636</v>
      </c>
      <c r="S262">
        <f t="shared" si="45"/>
        <v>795</v>
      </c>
    </row>
    <row r="263" spans="15:32">
      <c r="O263" t="s">
        <v>52</v>
      </c>
      <c r="P263" t="s">
        <v>49</v>
      </c>
      <c r="Q263">
        <f>W257</f>
        <v>2056</v>
      </c>
      <c r="R263">
        <f t="shared" ref="R263:S263" si="46">X257</f>
        <v>1074</v>
      </c>
      <c r="S263">
        <f t="shared" si="46"/>
        <v>532</v>
      </c>
    </row>
    <row r="264" spans="15:32">
      <c r="O264" t="s">
        <v>52</v>
      </c>
      <c r="P264" t="s">
        <v>48</v>
      </c>
      <c r="Q264">
        <f>Z258</f>
        <v>1561</v>
      </c>
      <c r="R264">
        <f t="shared" ref="R264:S264" si="47">AA258</f>
        <v>864</v>
      </c>
      <c r="S264">
        <f t="shared" si="47"/>
        <v>464</v>
      </c>
    </row>
    <row r="272" spans="15:32">
      <c r="AF272" t="s">
        <v>307</v>
      </c>
    </row>
    <row r="273" spans="23:35">
      <c r="AE273" t="s">
        <v>305</v>
      </c>
      <c r="AH273" t="s">
        <v>306</v>
      </c>
    </row>
    <row r="274" spans="23:35">
      <c r="AE274" t="s">
        <v>302</v>
      </c>
      <c r="AF274" t="s">
        <v>303</v>
      </c>
      <c r="AH274" t="s">
        <v>302</v>
      </c>
      <c r="AI274" t="s">
        <v>304</v>
      </c>
    </row>
    <row r="275" spans="23:35">
      <c r="AD275">
        <v>2</v>
      </c>
      <c r="AE275">
        <v>140.40283821125621</v>
      </c>
      <c r="AF275">
        <v>142.52830570036809</v>
      </c>
      <c r="AH275">
        <v>29.486982438583528</v>
      </c>
      <c r="AI275">
        <v>55.207429399081569</v>
      </c>
    </row>
    <row r="276" spans="23:35">
      <c r="AD276">
        <v>4</v>
      </c>
      <c r="AE276">
        <v>68.009458165758105</v>
      </c>
      <c r="AF276">
        <v>86.740561456125349</v>
      </c>
      <c r="AH276">
        <v>66.141731993583392</v>
      </c>
      <c r="AI276">
        <v>42.713255998477123</v>
      </c>
    </row>
    <row r="277" spans="23:35">
      <c r="AD277">
        <v>8</v>
      </c>
      <c r="AE277">
        <v>66.025467140424766</v>
      </c>
      <c r="AF277">
        <v>47.28261081586222</v>
      </c>
      <c r="AH277">
        <v>9.6242009769341159</v>
      </c>
      <c r="AI277">
        <v>30.856871084698813</v>
      </c>
    </row>
    <row r="282" spans="23:35">
      <c r="AE282">
        <v>140.40283821125621</v>
      </c>
      <c r="AF282">
        <v>68.009458165758105</v>
      </c>
      <c r="AG282">
        <v>66.025467140424766</v>
      </c>
    </row>
    <row r="283" spans="23:35">
      <c r="AE283">
        <v>142.52830570036809</v>
      </c>
      <c r="AF283">
        <v>86.740561456125349</v>
      </c>
      <c r="AG283">
        <v>47.28261081586222</v>
      </c>
    </row>
    <row r="284" spans="23:35">
      <c r="Y284" t="s">
        <v>53</v>
      </c>
      <c r="Z284" t="s">
        <v>54</v>
      </c>
      <c r="AA284" t="s">
        <v>55</v>
      </c>
    </row>
    <row r="285" spans="23:35">
      <c r="AE285">
        <v>29.486982438583528</v>
      </c>
      <c r="AF285">
        <v>66.141731993583392</v>
      </c>
      <c r="AG285">
        <v>9.6242009769341159</v>
      </c>
    </row>
    <row r="286" spans="23:35">
      <c r="W286">
        <v>1</v>
      </c>
      <c r="X286" t="s">
        <v>339</v>
      </c>
      <c r="Y286">
        <v>4509</v>
      </c>
      <c r="Z286">
        <v>2343</v>
      </c>
      <c r="AA286">
        <v>1400</v>
      </c>
      <c r="AB286">
        <f>AE275</f>
        <v>140.40283821125621</v>
      </c>
      <c r="AC286">
        <f>AE276</f>
        <v>68.009458165758105</v>
      </c>
      <c r="AD286">
        <f>AE277</f>
        <v>66.025467140424766</v>
      </c>
      <c r="AE286">
        <v>55.207429399081569</v>
      </c>
      <c r="AF286">
        <v>42.713255998477123</v>
      </c>
      <c r="AG286">
        <v>30.856871084698813</v>
      </c>
    </row>
    <row r="287" spans="23:35">
      <c r="X287" t="s">
        <v>48</v>
      </c>
      <c r="Y287">
        <v>3702</v>
      </c>
      <c r="Z287">
        <v>1636</v>
      </c>
      <c r="AA287">
        <v>795</v>
      </c>
      <c r="AB287">
        <f>AF275</f>
        <v>142.52830570036809</v>
      </c>
      <c r="AC287">
        <f>AF276</f>
        <v>86.740561456125349</v>
      </c>
      <c r="AD287">
        <f>AF277</f>
        <v>47.28261081586222</v>
      </c>
    </row>
    <row r="289" spans="23:30">
      <c r="W289">
        <v>4</v>
      </c>
      <c r="X289" t="s">
        <v>339</v>
      </c>
      <c r="Y289">
        <v>2056</v>
      </c>
      <c r="Z289">
        <v>1074</v>
      </c>
      <c r="AA289">
        <v>532</v>
      </c>
      <c r="AB289">
        <f>AH275</f>
        <v>29.486982438583528</v>
      </c>
      <c r="AC289">
        <f>AH276</f>
        <v>66.141731993583392</v>
      </c>
      <c r="AD289">
        <f>AH277</f>
        <v>9.6242009769341159</v>
      </c>
    </row>
    <row r="290" spans="23:30">
      <c r="X290" t="s">
        <v>48</v>
      </c>
      <c r="Y290">
        <v>1561</v>
      </c>
      <c r="Z290">
        <v>864</v>
      </c>
      <c r="AA290">
        <v>464</v>
      </c>
      <c r="AB290">
        <f>AI275</f>
        <v>55.207429399081569</v>
      </c>
      <c r="AC290">
        <f>AI276</f>
        <v>42.713255998477123</v>
      </c>
      <c r="AD290">
        <f>AI277</f>
        <v>30.856871084698813</v>
      </c>
    </row>
    <row r="292" spans="23:30">
      <c r="Y292">
        <f>AB286</f>
        <v>140.40283821125621</v>
      </c>
      <c r="Z292">
        <f t="shared" ref="Z292:AA292" si="48">AC286</f>
        <v>68.009458165758105</v>
      </c>
      <c r="AA292">
        <f t="shared" si="48"/>
        <v>66.025467140424766</v>
      </c>
    </row>
    <row r="293" spans="23:30">
      <c r="Y293">
        <f>AB287</f>
        <v>142.52830570036809</v>
      </c>
      <c r="Z293">
        <f t="shared" ref="Z293" si="49">AC287</f>
        <v>86.740561456125349</v>
      </c>
      <c r="AA293">
        <f t="shared" ref="AA293" si="50">AD287</f>
        <v>47.28261081586222</v>
      </c>
    </row>
    <row r="294" spans="23:30">
      <c r="Y294">
        <f>AB289</f>
        <v>29.486982438583528</v>
      </c>
      <c r="Z294">
        <f t="shared" ref="Z294:AA294" si="51">AC289</f>
        <v>66.141731993583392</v>
      </c>
      <c r="AA294">
        <f t="shared" si="51"/>
        <v>9.6242009769341159</v>
      </c>
    </row>
    <row r="295" spans="23:30">
      <c r="Y295">
        <f>AB290</f>
        <v>55.207429399081569</v>
      </c>
      <c r="Z295">
        <f t="shared" ref="Z295" si="52">AC290</f>
        <v>42.713255998477123</v>
      </c>
      <c r="AA295">
        <f t="shared" ref="AA295" si="53">AD290</f>
        <v>30.856871084698813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NY</cp:lastModifiedBy>
  <cp:lastPrinted>2012-04-30T19:08:10Z</cp:lastPrinted>
  <dcterms:created xsi:type="dcterms:W3CDTF">2012-01-29T21:31:05Z</dcterms:created>
  <dcterms:modified xsi:type="dcterms:W3CDTF">2012-04-30T20:52:03Z</dcterms:modified>
</cp:coreProperties>
</file>