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pivotCache/pivotCacheDefinition4.xml" ContentType="application/vnd.openxmlformats-officedocument.spreadsheetml.pivotCacheDefinition+xml"/>
  <Override PartName="/xl/drawings/drawing5.xml" ContentType="application/vnd.openxmlformats-officedocument.drawing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-80" windowWidth="19020" windowHeight="22540" tabRatio="500" activeTab="6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  <sheet name="Repex" sheetId="11" r:id="rId7"/>
    <sheet name="Azure Data" sheetId="12" r:id="rId8"/>
  </sheets>
  <calcPr calcId="130407" concurrentCalc="0"/>
  <pivotCaches>
    <pivotCache cacheId="0" r:id="rId9"/>
    <pivotCache cacheId="2" r:id="rId10"/>
    <pivotCache cacheId="1" r:id="rId11"/>
    <pivotCache cacheId="3" r:id="rId12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D46" i="12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M17"/>
  <c r="L17"/>
  <c r="D36"/>
  <c r="E36"/>
  <c r="D37"/>
  <c r="E37"/>
  <c r="D38"/>
  <c r="E38"/>
  <c r="D39"/>
  <c r="E39"/>
  <c r="G36"/>
  <c r="H36"/>
  <c r="M15"/>
  <c r="L15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M18"/>
  <c r="L18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D2"/>
  <c r="E2"/>
  <c r="D18"/>
  <c r="E18"/>
  <c r="D19"/>
  <c r="E19"/>
  <c r="D20"/>
  <c r="E20"/>
  <c r="D21"/>
  <c r="E21"/>
  <c r="D22"/>
  <c r="E22"/>
  <c r="D23"/>
  <c r="E23"/>
  <c r="D24"/>
  <c r="E24"/>
  <c r="M16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G25"/>
  <c r="H25"/>
  <c r="M14"/>
  <c r="L14"/>
  <c r="L16"/>
  <c r="N6"/>
  <c r="O8"/>
  <c r="N8"/>
  <c r="M8"/>
  <c r="L8"/>
  <c r="M7"/>
  <c r="L7"/>
  <c r="L6"/>
  <c r="O7"/>
  <c r="N7"/>
  <c r="M5"/>
  <c r="L5"/>
  <c r="N5"/>
  <c r="D34"/>
  <c r="E34"/>
  <c r="D35"/>
  <c r="E35"/>
  <c r="D40"/>
  <c r="E40"/>
  <c r="D41"/>
  <c r="E41"/>
  <c r="D42"/>
  <c r="E42"/>
  <c r="D43"/>
  <c r="E43"/>
  <c r="D44"/>
  <c r="E44"/>
  <c r="D45"/>
  <c r="E45"/>
  <c r="M9"/>
  <c r="L9"/>
  <c r="O9"/>
  <c r="N9"/>
  <c r="G13"/>
  <c r="H13"/>
  <c r="G14"/>
  <c r="H14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K103" i="1"/>
  <c r="K104"/>
  <c r="K102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86"/>
  <c r="K87"/>
  <c r="K88"/>
  <c r="K89"/>
  <c r="K90"/>
  <c r="K91"/>
  <c r="K92"/>
  <c r="K93"/>
  <c r="K94"/>
  <c r="K95"/>
  <c r="K85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64"/>
  <c r="H68"/>
  <c r="I68"/>
  <c r="H67"/>
  <c r="I67"/>
  <c r="H66"/>
  <c r="I66"/>
  <c r="H47"/>
  <c r="I47"/>
  <c r="H46"/>
  <c r="I46"/>
  <c r="H23"/>
  <c r="I23"/>
  <c r="H22"/>
  <c r="I22"/>
  <c r="H21"/>
  <c r="I21"/>
  <c r="Q35" i="11"/>
  <c r="Q34"/>
  <c r="Q33"/>
  <c r="Q32"/>
  <c r="P33"/>
  <c r="P34"/>
  <c r="P35"/>
  <c r="P32"/>
  <c r="O32"/>
  <c r="O33"/>
  <c r="O35"/>
  <c r="O34"/>
  <c r="M33"/>
  <c r="N33"/>
  <c r="L33"/>
  <c r="K33"/>
  <c r="J33"/>
  <c r="N32"/>
  <c r="L32"/>
  <c r="K32"/>
  <c r="J32"/>
  <c r="N35"/>
  <c r="N34"/>
  <c r="M35"/>
  <c r="M32"/>
  <c r="M34"/>
  <c r="L34"/>
  <c r="L35"/>
  <c r="K35"/>
  <c r="K34"/>
  <c r="J35"/>
  <c r="J34"/>
  <c r="K9"/>
  <c r="K7"/>
  <c r="L7"/>
  <c r="L6"/>
  <c r="K6"/>
  <c r="L9"/>
  <c r="L8"/>
  <c r="K8"/>
  <c r="E130" i="3"/>
  <c r="E129"/>
  <c r="D96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<sst xmlns="http://schemas.openxmlformats.org/spreadsheetml/2006/main" count="911" uniqueCount="247">
  <si>
    <t>SAGA Pilot Sub-Job Runtime</t>
    <phoneticPr fontId="18" type="noConversion"/>
  </si>
  <si>
    <t>Overhead (in s)</t>
    <phoneticPr fontId="18" type="noConversion"/>
  </si>
  <si>
    <t>Overhead (in %)</t>
    <phoneticPr fontId="18" type="noConversion"/>
  </si>
  <si>
    <t>Bandwidth</t>
  </si>
  <si>
    <t>Download Time (in msec)</t>
    <phoneticPr fontId="18" type="noConversion"/>
  </si>
  <si>
    <t>File Size (in bytes)</t>
    <phoneticPr fontId="18" type="noConversion"/>
  </si>
  <si>
    <t>Upload</t>
    <phoneticPr fontId="18" type="noConversion"/>
  </si>
  <si>
    <t>VM-Type</t>
  </si>
  <si>
    <t>large</t>
    <phoneticPr fontId="18" type="noConversion"/>
  </si>
  <si>
    <t>large</t>
    <phoneticPr fontId="18" type="noConversion"/>
  </si>
  <si>
    <t>Cost per VM/h</t>
    <phoneticPr fontId="18" type="noConversion"/>
  </si>
  <si>
    <t>Cost per run</t>
    <phoneticPr fontId="18" type="noConversion"/>
  </si>
  <si>
    <t>medium</t>
    <phoneticPr fontId="18" type="noConversion"/>
  </si>
  <si>
    <t>VM-Type</t>
    <phoneticPr fontId="18" type="noConversion"/>
  </si>
  <si>
    <t>Number Replica</t>
    <phoneticPr fontId="18" type="noConversion"/>
  </si>
  <si>
    <t>small (1 core)</t>
  </si>
  <si>
    <t>small (1 core)</t>
    <phoneticPr fontId="18" type="noConversion"/>
  </si>
  <si>
    <t>medium (2 cores)</t>
  </si>
  <si>
    <t>medium (2 cores)</t>
    <phoneticPr fontId="18" type="noConversion"/>
  </si>
  <si>
    <t>large (4 cores)</t>
  </si>
  <si>
    <t>large (4 cores)</t>
    <phoneticPr fontId="18" type="noConversion"/>
  </si>
  <si>
    <t>extra-large (8 cores)</t>
  </si>
  <si>
    <t>extra-large (8 cores)</t>
    <phoneticPr fontId="18" type="noConversion"/>
  </si>
  <si>
    <t>Average</t>
    <phoneticPr fontId="18" type="noConversion"/>
  </si>
  <si>
    <t>Speedup</t>
    <phoneticPr fontId="18" type="noConversion"/>
  </si>
  <si>
    <t>Efficiency</t>
    <phoneticPr fontId="18" type="noConversion"/>
  </si>
  <si>
    <t>CPU Time (in sec)</t>
    <phoneticPr fontId="18" type="noConversion"/>
  </si>
  <si>
    <t>Poseidon</t>
    <phoneticPr fontId="18" type="noConversion"/>
  </si>
  <si>
    <t>LONI</t>
    <phoneticPr fontId="18" type="noConversion"/>
  </si>
  <si>
    <t>Gesamt: Summe - Number Instances</t>
  </si>
  <si>
    <t>Cores</t>
  </si>
  <si>
    <t>m1.large</t>
    <phoneticPr fontId="18" type="noConversion"/>
  </si>
  <si>
    <t>small</t>
    <phoneticPr fontId="18" type="noConversion"/>
  </si>
  <si>
    <t>QB (CHARM)</t>
  </si>
  <si>
    <t>QB (CHARM)</t>
    <phoneticPr fontId="18" type="noConversion"/>
  </si>
  <si>
    <t>Download Time (in sec)</t>
    <phoneticPr fontId="18" type="noConversion"/>
  </si>
  <si>
    <t>Bandwidth (in Mib/s)</t>
    <phoneticPr fontId="18" type="noConversion"/>
  </si>
  <si>
    <t>Bandwidth (in MiB/s)</t>
    <phoneticPr fontId="18" type="noConversion"/>
  </si>
  <si>
    <t>Upload Time (sec)</t>
    <phoneticPr fontId="18" type="noConversion"/>
  </si>
  <si>
    <t>Same Affinity Zone (EU)</t>
    <phoneticPr fontId="18" type="noConversion"/>
  </si>
  <si>
    <t>Download</t>
    <phoneticPr fontId="18" type="noConversion"/>
  </si>
  <si>
    <t>Download (stddev)</t>
    <phoneticPr fontId="18" type="noConversion"/>
  </si>
  <si>
    <t>Upload (stdev)</t>
    <phoneticPr fontId="18" type="noConversion"/>
  </si>
  <si>
    <t>EU-US</t>
    <phoneticPr fontId="18" type="noConversion"/>
  </si>
  <si>
    <t>EU-Asia</t>
    <phoneticPr fontId="18" type="noConversion"/>
  </si>
  <si>
    <t>EU (w/ Affinity)</t>
    <phoneticPr fontId="18" type="noConversion"/>
  </si>
  <si>
    <t>EC2 (c1.xlarge)</t>
  </si>
  <si>
    <t>EC2 (m1.large)</t>
  </si>
  <si>
    <t>EUCA (Indiana)</t>
  </si>
  <si>
    <t>Nimbus (Chicago)</t>
  </si>
  <si>
    <t>f N</t>
    <phoneticPr fontId="18" type="noConversion"/>
  </si>
  <si>
    <t>Neuer Run 02.08.10</t>
    <phoneticPr fontId="18" type="noConversion"/>
  </si>
  <si>
    <t>EC2 (cc1)</t>
    <phoneticPr fontId="18" type="noConversion"/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</si>
  <si>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</si>
  <si>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</si>
  <si>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</si>
  <si>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</si>
  <si>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</si>
  <si>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</si>
  <si>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Average (drop maxima)</t>
    <phoneticPr fontId="18" type="noConversion"/>
  </si>
  <si>
    <t>Machine</t>
    <phoneticPr fontId="18" type="noConversion"/>
  </si>
  <si>
    <t>Nimbus (Chicago)</t>
    <phoneticPr fontId="18" type="noConversion"/>
  </si>
  <si>
    <t>EC2 (c1.xlarge)</t>
    <phoneticPr fontId="18" type="noConversion"/>
  </si>
  <si>
    <t>EC2 (m2.4xlarge)</t>
  </si>
  <si>
    <t>EC2 (m2.4xlarge)</t>
    <phoneticPr fontId="18" type="noConversion"/>
  </si>
  <si>
    <t>EC2 (m2.4xlarge)</t>
    <phoneticPr fontId="18" type="noConversion"/>
  </si>
  <si>
    <t>Walltime (in sec)</t>
    <phoneticPr fontId="18" type="noConversion"/>
  </si>
  <si>
    <t>Startup Times</t>
    <phoneticPr fontId="18" type="noConversion"/>
  </si>
  <si>
    <t>Startup Time (in s)</t>
    <phoneticPr fontId="18" type="noConversion"/>
  </si>
  <si>
    <t>Instance</t>
    <phoneticPr fontId="18" type="noConversion"/>
  </si>
  <si>
    <t>m1.large</t>
    <phoneticPr fontId="18" type="noConversion"/>
  </si>
  <si>
    <t>Asia</t>
    <phoneticPr fontId="18" type="noConversion"/>
  </si>
  <si>
    <t>Asia</t>
    <phoneticPr fontId="18" type="noConversion"/>
  </si>
  <si>
    <t>EU</t>
    <phoneticPr fontId="18" type="noConversion"/>
  </si>
  <si>
    <t>US</t>
    <phoneticPr fontId="18" type="noConversion"/>
  </si>
  <si>
    <t xml:space="preserve">Mittelwert </t>
    <phoneticPr fontId="18" type="noConversion"/>
  </si>
  <si>
    <t>Standardabweichung</t>
    <phoneticPr fontId="18" type="noConversion"/>
  </si>
  <si>
    <t>EU/Asia/US</t>
    <phoneticPr fontId="18" type="noConversion"/>
  </si>
  <si>
    <t>Number Cores</t>
    <phoneticPr fontId="18" type="noConversion"/>
  </si>
  <si>
    <t>Poseidon</t>
  </si>
  <si>
    <t>small</t>
    <phoneticPr fontId="18" type="noConversion"/>
  </si>
  <si>
    <t>Image Size</t>
    <phoneticPr fontId="18" type="noConversion"/>
  </si>
  <si>
    <t>Number Nodes</t>
    <phoneticPr fontId="18" type="noConversion"/>
  </si>
  <si>
    <t>Deployment Initiation (in sec)</t>
    <phoneticPr fontId="18" type="noConversion"/>
  </si>
  <si>
    <t>Azure</t>
    <phoneticPr fontId="18" type="noConversion"/>
  </si>
  <si>
    <t>EC2</t>
    <phoneticPr fontId="18" type="noConversion"/>
  </si>
  <si>
    <t>EC2 Number Cores</t>
    <phoneticPr fontId="18" type="noConversion"/>
  </si>
  <si>
    <t>Number Jobs</t>
    <phoneticPr fontId="18" type="noConversion"/>
  </si>
  <si>
    <t>n/a</t>
    <phoneticPr fontId="18" type="noConversion"/>
  </si>
  <si>
    <t>Average</t>
    <phoneticPr fontId="18" type="noConversion"/>
  </si>
  <si>
    <t>Stddev</t>
    <phoneticPr fontId="18" type="noConversion"/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</si>
  <si>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</si>
  <si>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</si>
  <si>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</si>
  <si>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</si>
  <si>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</si>
  <si>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</si>
  <si>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8" type="noConversion"/>
  </si>
  <si>
    <t>Poseidon</t>
    <phoneticPr fontId="18" type="noConversion"/>
  </si>
  <si>
    <t>Date</t>
    <phoneticPr fontId="18" type="noConversion"/>
  </si>
  <si>
    <t>Cores</t>
    <phoneticPr fontId="18" type="noConversion"/>
  </si>
  <si>
    <t>Queue Time
Nimbus</t>
    <phoneticPr fontId="18" type="noConversion"/>
  </si>
  <si>
    <t>n/a</t>
    <phoneticPr fontId="18" type="noConversion"/>
  </si>
  <si>
    <t>Poseidon</t>
    <phoneticPr fontId="18" type="noConversion"/>
  </si>
  <si>
    <t xml:space="preserve">Poseidon </t>
    <phoneticPr fontId="18" type="noConversion"/>
  </si>
  <si>
    <t>TG</t>
    <phoneticPr fontId="18" type="noConversion"/>
  </si>
  <si>
    <t>Nimbus Number Cores</t>
    <phoneticPr fontId="18" type="noConversion"/>
  </si>
  <si>
    <t>Upload Time (msec)</t>
    <phoneticPr fontId="18" type="noConversion"/>
  </si>
  <si>
    <t>Same Affinity Zone (EU)</t>
    <phoneticPr fontId="18" type="noConversion"/>
  </si>
  <si>
    <t>US/EU</t>
    <phoneticPr fontId="18" type="noConversion"/>
  </si>
  <si>
    <t>Number Cores</t>
    <phoneticPr fontId="18" type="noConversion"/>
  </si>
  <si>
    <t>small</t>
    <phoneticPr fontId="18" type="noConversion"/>
  </si>
  <si>
    <t>VMType</t>
    <phoneticPr fontId="18" type="noConversion"/>
  </si>
  <si>
    <t>Number Cores per Replica</t>
    <phoneticPr fontId="18" type="noConversion"/>
  </si>
  <si>
    <t>Time-to-Completion (in s)</t>
    <phoneticPr fontId="18" type="noConversion"/>
  </si>
  <si>
    <t>m1.large</t>
    <phoneticPr fontId="18" type="noConversion"/>
  </si>
  <si>
    <t>2 cores</t>
    <phoneticPr fontId="18" type="noConversion"/>
  </si>
  <si>
    <t>Average</t>
    <phoneticPr fontId="18" type="noConversion"/>
  </si>
  <si>
    <t>Startup Time (in s)</t>
    <phoneticPr fontId="18" type="noConversion"/>
  </si>
  <si>
    <t>Poseidon</t>
    <phoneticPr fontId="18" type="noConversion"/>
  </si>
  <si>
    <t>-</t>
    <phoneticPr fontId="18" type="noConversion"/>
  </si>
  <si>
    <t>Average</t>
    <phoneticPr fontId="18" type="noConversion"/>
  </si>
  <si>
    <t>Stddev</t>
    <phoneticPr fontId="18" type="noConversion"/>
  </si>
  <si>
    <t>2 cores</t>
    <phoneticPr fontId="18" type="noConversion"/>
  </si>
  <si>
    <t>LONI 8 core
Nimbus 8 core</t>
    <phoneticPr fontId="18" type="noConversion"/>
  </si>
  <si>
    <t>LONI 8 core 
Nimbus 16 core</t>
    <phoneticPr fontId="18" type="noConversion"/>
  </si>
  <si>
    <t>LONI 16 core
Nimbus 8 core</t>
    <phoneticPr fontId="18" type="noConversion"/>
  </si>
  <si>
    <t>Startup Time (in s)</t>
    <phoneticPr fontId="18" type="noConversion"/>
  </si>
  <si>
    <t>Instance</t>
    <phoneticPr fontId="18" type="noConversion"/>
  </si>
  <si>
    <t>Date</t>
    <phoneticPr fontId="18" type="noConversion"/>
  </si>
  <si>
    <t># Poseidon</t>
    <phoneticPr fontId="18" type="noConversion"/>
  </si>
  <si>
    <t># Cloud Pilots</t>
    <phoneticPr fontId="18" type="noConversion"/>
  </si>
  <si>
    <t>Start Pilot if not sufficient progress is made</t>
    <phoneticPr fontId="18" type="noConversion"/>
  </si>
  <si>
    <t>Deadline Scenario</t>
    <phoneticPr fontId="18" type="noConversion"/>
  </si>
  <si>
    <t>Job Size Cloud (in Cores)</t>
    <phoneticPr fontId="18" type="noConversion"/>
  </si>
  <si>
    <t>Job Size TG (in Cores)</t>
    <phoneticPr fontId="18" type="noConversion"/>
  </si>
  <si>
    <t>n/a</t>
    <phoneticPr fontId="18" type="noConversion"/>
  </si>
  <si>
    <t>LONI 8cr/8rp</t>
    <phoneticPr fontId="18" type="noConversion"/>
  </si>
  <si>
    <t>LONI 8cr/4rp
Condor P. 8cr/3rp
Sci. Cloud 8cr/1rp</t>
    <phoneticPr fontId="18" type="noConversion"/>
  </si>
  <si>
    <t>Science Cloud 8cr/8rp</t>
    <phoneticPr fontId="18" type="noConversion"/>
  </si>
  <si>
    <t>Number Replica</t>
    <phoneticPr fontId="18" type="noConversion"/>
  </si>
  <si>
    <t>Number Generations</t>
    <phoneticPr fontId="18" type="noConversion"/>
  </si>
  <si>
    <t>small</t>
    <phoneticPr fontId="18" type="noConversion"/>
  </si>
  <si>
    <t>extralarge</t>
    <phoneticPr fontId="18" type="noConversion"/>
  </si>
  <si>
    <t>extralarge</t>
    <phoneticPr fontId="18" type="noConversion"/>
  </si>
  <si>
    <t>Average</t>
    <phoneticPr fontId="18" type="noConversion"/>
  </si>
  <si>
    <t>Stddev</t>
    <phoneticPr fontId="18" type="noConversion"/>
  </si>
  <si>
    <t>Azure</t>
    <phoneticPr fontId="18" type="noConversion"/>
  </si>
  <si>
    <t>Startup Time (in s)</t>
    <phoneticPr fontId="18" type="noConversion"/>
  </si>
  <si>
    <t>Poseidon</t>
    <phoneticPr fontId="18" type="noConversion"/>
  </si>
  <si>
    <t>Adaptive Scenario</t>
    <phoneticPr fontId="18" type="noConversion"/>
  </si>
  <si>
    <t>Time for completion for n jobs</t>
    <phoneticPr fontId="18" type="noConversion"/>
  </si>
  <si>
    <t>Jobs run as soon as a resource becomes available</t>
    <phoneticPr fontId="18" type="noConversion"/>
  </si>
  <si>
    <t># TG</t>
    <phoneticPr fontId="18" type="noConversion"/>
  </si>
  <si>
    <t># Nimbus</t>
    <phoneticPr fontId="18" type="noConversion"/>
  </si>
  <si>
    <t># EC2</t>
    <phoneticPr fontId="18" type="noConversion"/>
  </si>
  <si>
    <t>Average</t>
    <phoneticPr fontId="18" type="noConversion"/>
  </si>
  <si>
    <t>EC2 m1.large</t>
    <phoneticPr fontId="18" type="noConversion"/>
  </si>
  <si>
    <t>Nimbus</t>
    <phoneticPr fontId="18" type="noConversion"/>
  </si>
  <si>
    <t>LONI 16 core
Nimbus 16 core</t>
    <phoneticPr fontId="18" type="noConversion"/>
  </si>
  <si>
    <t>Run ID</t>
    <phoneticPr fontId="18" type="noConversion"/>
  </si>
  <si>
    <t>Number Replicas</t>
    <phoneticPr fontId="18" type="noConversion"/>
  </si>
  <si>
    <t>Memory (in MB)</t>
    <phoneticPr fontId="18" type="noConversion"/>
  </si>
  <si>
    <t>Condor Pool         8cr/8rp</t>
    <phoneticPr fontId="18" type="noConversion"/>
  </si>
  <si>
    <t>LONI 8cr/6rp
Science Cloud      8cr/2rp</t>
    <phoneticPr fontId="18" type="noConversion"/>
  </si>
  <si>
    <t>LONI 8cr/4rp 
Condor P.         8cr/4rp</t>
    <phoneticPr fontId="18" type="noConversion"/>
  </si>
  <si>
    <t>EU (same DC)</t>
    <phoneticPr fontId="18" type="noConversion"/>
  </si>
  <si>
    <t>EU (same DC)</t>
    <phoneticPr fontId="18" type="noConversion"/>
  </si>
  <si>
    <t>Average BW</t>
    <phoneticPr fontId="18" type="noConversion"/>
  </si>
  <si>
    <t>STDDEV</t>
    <phoneticPr fontId="18" type="noConversion"/>
  </si>
  <si>
    <t>EU (aff)</t>
    <phoneticPr fontId="18" type="noConversion"/>
  </si>
  <si>
    <t>extralarge</t>
  </si>
  <si>
    <t>extralarge</t>
    <phoneticPr fontId="18" type="noConversion"/>
  </si>
  <si>
    <t>EU (Affinity)</t>
    <phoneticPr fontId="18" type="noConversion"/>
  </si>
  <si>
    <t>Future Grid Nimbus</t>
    <phoneticPr fontId="18" type="noConversion"/>
  </si>
  <si>
    <t>Mittelwert - Walltime (in sec)</t>
  </si>
  <si>
    <t>Number Cores (Total)</t>
  </si>
  <si>
    <t>Machine</t>
  </si>
  <si>
    <t>Gesamtergebnis</t>
  </si>
  <si>
    <t>Number Instances</t>
  </si>
  <si>
    <t>Daten</t>
  </si>
  <si>
    <t>LONI/Condor</t>
    <phoneticPr fontId="18" type="noConversion"/>
  </si>
  <si>
    <t>Resource</t>
    <phoneticPr fontId="18" type="noConversion"/>
  </si>
  <si>
    <t>Oliver</t>
    <phoneticPr fontId="18" type="noConversion"/>
  </si>
  <si>
    <t>Grid (Poseidon - adjusted)</t>
    <phoneticPr fontId="18" type="noConversion"/>
  </si>
  <si>
    <t>Condor Pool</t>
    <phoneticPr fontId="18" type="noConversion"/>
  </si>
  <si>
    <t>LONI</t>
    <phoneticPr fontId="18" type="noConversion"/>
  </si>
  <si>
    <t>Poseidon</t>
    <phoneticPr fontId="18" type="noConversion"/>
  </si>
  <si>
    <t>Condor Ressourcen</t>
    <phoneticPr fontId="18" type="noConversion"/>
  </si>
  <si>
    <t>Condor Number Cores</t>
    <phoneticPr fontId="18" type="noConversion"/>
  </si>
  <si>
    <t>Job Size</t>
    <phoneticPr fontId="18" type="noConversion"/>
  </si>
  <si>
    <t>Fixed</t>
    <phoneticPr fontId="18" type="noConversion"/>
  </si>
  <si>
    <t>m1.large</t>
    <phoneticPr fontId="18" type="noConversion"/>
  </si>
  <si>
    <t>QB (MPI)</t>
  </si>
  <si>
    <t>QB (MPI)</t>
    <phoneticPr fontId="18" type="noConversion"/>
  </si>
  <si>
    <t>EU</t>
    <phoneticPr fontId="18" type="noConversion"/>
  </si>
  <si>
    <t>US</t>
    <phoneticPr fontId="18" type="noConversion"/>
  </si>
  <si>
    <t>Region</t>
    <phoneticPr fontId="18" type="noConversion"/>
  </si>
  <si>
    <t>Runtime</t>
    <phoneticPr fontId="18" type="noConversion"/>
  </si>
  <si>
    <t>Asia</t>
    <phoneticPr fontId="18" type="noConversion"/>
  </si>
  <si>
    <t>Number Instances</t>
    <phoneticPr fontId="18" type="noConversion"/>
  </si>
  <si>
    <t>MAX_RUNTIME (in min)</t>
    <phoneticPr fontId="18" type="noConversion"/>
  </si>
  <si>
    <t>Check Period (in min)</t>
    <phoneticPr fontId="18" type="noConversion"/>
  </si>
  <si>
    <t>Max Cloud Pilots</t>
    <phoneticPr fontId="18" type="noConversion"/>
  </si>
  <si>
    <t>Cloud Pilot Size</t>
    <phoneticPr fontId="18" type="noConversion"/>
  </si>
  <si>
    <t>Runtime (in min)</t>
    <phoneticPr fontId="18" type="noConversion"/>
  </si>
  <si>
    <t>Runtime (in sec)</t>
    <phoneticPr fontId="18" type="noConversion"/>
  </si>
  <si>
    <t># Nimbus</t>
    <phoneticPr fontId="18" type="noConversion"/>
  </si>
  <si>
    <t>Stdev (drop maxima)</t>
    <phoneticPr fontId="18" type="noConversion"/>
  </si>
  <si>
    <t>Ergebnis</t>
  </si>
  <si>
    <t>Runtime (in sec)</t>
    <phoneticPr fontId="18" type="noConversion"/>
  </si>
  <si>
    <t>Poseidon</t>
    <phoneticPr fontId="18" type="noConversion"/>
  </si>
  <si>
    <t>Poseidon, Oliver</t>
    <phoneticPr fontId="18" type="noConversion"/>
  </si>
  <si>
    <t>Oliver</t>
    <phoneticPr fontId="18" type="noConversion"/>
  </si>
  <si>
    <t>-</t>
  </si>
  <si>
    <t>-</t>
    <phoneticPr fontId="18" type="noConversion"/>
  </si>
  <si>
    <t>Poseidon</t>
    <phoneticPr fontId="18" type="noConversion"/>
  </si>
  <si>
    <t>Poseidon (CHARM)</t>
    <phoneticPr fontId="18" type="noConversion"/>
  </si>
  <si>
    <t>2 core</t>
    <phoneticPr fontId="18" type="noConversion"/>
  </si>
  <si>
    <t>Number Cores</t>
  </si>
  <si>
    <t>Number Cores</t>
    <phoneticPr fontId="18" type="noConversion"/>
  </si>
  <si>
    <t>Nodes</t>
    <phoneticPr fontId="18" type="noConversion"/>
  </si>
  <si>
    <t>Number Cores</t>
    <phoneticPr fontId="18" type="noConversion"/>
  </si>
  <si>
    <t>m1.large</t>
    <phoneticPr fontId="18" type="noConversion"/>
  </si>
  <si>
    <t>1 STABW - Startup Time (in s)</t>
  </si>
  <si>
    <t>Number Cores (Total)</t>
    <phoneticPr fontId="18" type="noConversion"/>
  </si>
  <si>
    <t>EC2 (m1.large)</t>
    <phoneticPr fontId="18" type="noConversion"/>
  </si>
  <si>
    <t>Runs a Workload of 8 replicas in a fixed distribution</t>
    <phoneticPr fontId="18" type="noConversion"/>
  </si>
  <si>
    <t># TG</t>
  </si>
  <si>
    <t># Nimbus</t>
  </si>
  <si>
    <t># Condor</t>
    <phoneticPr fontId="18" type="noConversion"/>
  </si>
  <si>
    <t>small</t>
    <phoneticPr fontId="18" type="noConversion"/>
  </si>
  <si>
    <t>EU</t>
    <phoneticPr fontId="18" type="noConversion"/>
  </si>
  <si>
    <t>EU</t>
    <phoneticPr fontId="18" type="noConversion"/>
  </si>
  <si>
    <t>Asia</t>
    <phoneticPr fontId="18" type="noConversion"/>
  </si>
  <si>
    <t>First SubJob Active (in sec)</t>
    <phoneticPr fontId="18" type="noConversion"/>
  </si>
  <si>
    <t>Szenario</t>
    <phoneticPr fontId="18" type="noConversion"/>
  </si>
  <si>
    <t>Asia/EU</t>
    <phoneticPr fontId="18" type="noConversion"/>
  </si>
  <si>
    <t>EU</t>
    <phoneticPr fontId="18" type="noConversion"/>
  </si>
  <si>
    <t>2 cores</t>
    <phoneticPr fontId="18" type="noConversion"/>
  </si>
  <si>
    <t>Nimbus</t>
    <phoneticPr fontId="18" type="noConversion"/>
  </si>
  <si>
    <t xml:space="preserve">Amazon </t>
    <phoneticPr fontId="18" type="noConversion"/>
  </si>
  <si>
    <t>2 cores</t>
    <phoneticPr fontId="18" type="noConversion"/>
  </si>
  <si>
    <t>EUCA (Indiana)</t>
    <phoneticPr fontId="18" type="noConversion"/>
  </si>
  <si>
    <t xml:space="preserve">Number Steps: </t>
    <phoneticPr fontId="18" type="noConversion"/>
  </si>
  <si>
    <t>NAMD Run</t>
    <phoneticPr fontId="18" type="noConversion"/>
  </si>
  <si>
    <t>Number Nodes</t>
    <phoneticPr fontId="18" type="noConversion"/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</si>
</sst>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&quot;€&quot;;[Red]#,##0.00&quot;€&quot;"/>
    <numFmt numFmtId="169" formatCode="#,##0"/>
  </numFmts>
  <fonts count="20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7" fillId="0" borderId="0" xfId="0" applyFont="1"/>
    <xf numFmtId="3" fontId="0" fillId="0" borderId="0" xfId="0" applyNumberFormat="1"/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 wrapText="1"/>
    </xf>
    <xf numFmtId="164" fontId="0" fillId="0" borderId="0" xfId="0" applyNumberFormat="1"/>
    <xf numFmtId="0" fontId="16" fillId="0" borderId="0" xfId="0" applyFont="1"/>
    <xf numFmtId="20" fontId="0" fillId="0" borderId="0" xfId="0" applyNumberFormat="1"/>
    <xf numFmtId="3" fontId="15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4" fillId="0" borderId="0" xfId="0" applyFont="1"/>
    <xf numFmtId="10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vertical="top" wrapText="1"/>
    </xf>
    <xf numFmtId="0" fontId="13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11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top" wrapText="1"/>
    </xf>
    <xf numFmtId="3" fontId="0" fillId="0" borderId="0" xfId="0" applyNumberFormat="1"/>
    <xf numFmtId="0" fontId="8" fillId="0" borderId="0" xfId="0" applyFont="1"/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9" fillId="5" borderId="0" xfId="0" applyFont="1" applyFill="1"/>
    <xf numFmtId="0" fontId="6" fillId="0" borderId="0" xfId="0" applyFont="1" applyAlignment="1">
      <alignment horizontal="center" vertical="top" wrapText="1"/>
    </xf>
    <xf numFmtId="0" fontId="6" fillId="0" borderId="0" xfId="0" applyFont="1"/>
    <xf numFmtId="0" fontId="5" fillId="0" borderId="0" xfId="0" applyFont="1" applyAlignment="1">
      <alignment horizontal="center" vertical="top" wrapText="1"/>
    </xf>
    <xf numFmtId="0" fontId="4" fillId="0" borderId="0" xfId="0" applyFont="1"/>
    <xf numFmtId="0" fontId="3" fillId="0" borderId="0" xfId="0" applyFont="1"/>
    <xf numFmtId="0" fontId="0" fillId="0" borderId="14" xfId="0" applyBorder="1"/>
    <xf numFmtId="3" fontId="0" fillId="0" borderId="14" xfId="0" applyNumberFormat="1" applyBorder="1"/>
    <xf numFmtId="3" fontId="0" fillId="0" borderId="0" xfId="0" applyNumberFormat="1"/>
    <xf numFmtId="166" fontId="0" fillId="0" borderId="0" xfId="0" applyNumberFormat="1"/>
    <xf numFmtId="0" fontId="0" fillId="6" borderId="0" xfId="0" applyFill="1"/>
    <xf numFmtId="3" fontId="0" fillId="6" borderId="0" xfId="0" applyNumberFormat="1" applyFill="1"/>
    <xf numFmtId="0" fontId="0" fillId="7" borderId="0" xfId="0" applyFill="1"/>
    <xf numFmtId="3" fontId="2" fillId="7" borderId="0" xfId="0" applyNumberFormat="1" applyFont="1" applyFill="1" applyAlignment="1">
      <alignment horizontal="center" vertical="top" wrapText="1"/>
    </xf>
    <xf numFmtId="3" fontId="0" fillId="7" borderId="0" xfId="0" applyNumberFormat="1" applyFill="1"/>
    <xf numFmtId="0" fontId="5" fillId="7" borderId="0" xfId="0" applyFont="1" applyFill="1" applyAlignment="1">
      <alignment horizontal="center" vertical="top" wrapText="1"/>
    </xf>
    <xf numFmtId="169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05816"/>
        <c:axId val="649711368"/>
      </c:barChart>
      <c:catAx>
        <c:axId val="649705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11368"/>
        <c:crosses val="autoZero"/>
        <c:auto val="1"/>
        <c:lblAlgn val="ctr"/>
        <c:lblOffset val="100"/>
      </c:catAx>
      <c:valAx>
        <c:axId val="64971136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7058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59544"/>
        <c:axId val="649778376"/>
      </c:barChart>
      <c:catAx>
        <c:axId val="64975954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78376"/>
        <c:crosses val="autoZero"/>
        <c:auto val="1"/>
        <c:lblAlgn val="ctr"/>
        <c:lblOffset val="100"/>
      </c:catAx>
      <c:valAx>
        <c:axId val="64977837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7595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9820792"/>
        <c:axId val="649811816"/>
      </c:barChart>
      <c:catAx>
        <c:axId val="6498207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11816"/>
        <c:crosses val="autoZero"/>
        <c:auto val="1"/>
        <c:lblAlgn val="ctr"/>
        <c:lblOffset val="100"/>
      </c:catAx>
      <c:valAx>
        <c:axId val="649811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207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9863128"/>
        <c:axId val="649883384"/>
      </c:barChart>
      <c:catAx>
        <c:axId val="649863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83384"/>
        <c:crosses val="autoZero"/>
        <c:auto val="1"/>
        <c:lblAlgn val="ctr"/>
        <c:lblOffset val="100"/>
      </c:catAx>
      <c:valAx>
        <c:axId val="649883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631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Repex!$L$6:$L$9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Repex!$L$6:$L$9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Repex!$J$6:$J$9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Repex!$K$6:$K$9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649923144"/>
        <c:axId val="649940360"/>
      </c:barChart>
      <c:catAx>
        <c:axId val="649923144"/>
        <c:scaling>
          <c:orientation val="minMax"/>
        </c:scaling>
        <c:axPos val="b"/>
        <c:tickLblPos val="nextTo"/>
        <c:crossAx val="649940360"/>
        <c:crosses val="autoZero"/>
        <c:auto val="1"/>
        <c:lblAlgn val="ctr"/>
        <c:lblOffset val="100"/>
      </c:catAx>
      <c:valAx>
        <c:axId val="649940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6499231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plotArea>
      <c:layout/>
      <c:lineChart>
        <c:grouping val="standard"/>
        <c:ser>
          <c:idx val="2"/>
          <c:order val="0"/>
          <c:tx>
            <c:strRef>
              <c:f>Repex!$I$32</c:f>
              <c:strCache>
                <c:ptCount val="1"/>
                <c:pt idx="0">
                  <c:v>small (1 core)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Repex!$J$32:$N$32</c:f>
              <c:numCache>
                <c:formatCode>#,##0</c:formatCode>
                <c:ptCount val="5"/>
                <c:pt idx="0">
                  <c:v>90.77299506466667</c:v>
                </c:pt>
                <c:pt idx="1">
                  <c:v>90.25634760058333</c:v>
                </c:pt>
                <c:pt idx="2">
                  <c:v>91.13220815058334</c:v>
                </c:pt>
                <c:pt idx="3">
                  <c:v>95.94900135293332</c:v>
                </c:pt>
                <c:pt idx="4">
                  <c:v>93.94475276866666</c:v>
                </c:pt>
              </c:numCache>
            </c:numRef>
          </c:val>
        </c:ser>
        <c:ser>
          <c:idx val="3"/>
          <c:order val="1"/>
          <c:tx>
            <c:strRef>
              <c:f>Repex!$I$33</c:f>
              <c:strCache>
                <c:ptCount val="1"/>
                <c:pt idx="0">
                  <c:v>medium (2 cores)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Repex!$J$33:$N$33</c:f>
              <c:numCache>
                <c:formatCode>#,##0</c:formatCode>
                <c:ptCount val="5"/>
                <c:pt idx="0">
                  <c:v>54.98191873425</c:v>
                </c:pt>
                <c:pt idx="1">
                  <c:v>55.32230736808333</c:v>
                </c:pt>
                <c:pt idx="2">
                  <c:v>56.07998664244444</c:v>
                </c:pt>
                <c:pt idx="3">
                  <c:v>55.40932746727778</c:v>
                </c:pt>
                <c:pt idx="4">
                  <c:v>56.71476563216667</c:v>
                </c:pt>
              </c:numCache>
            </c:numRef>
          </c:val>
        </c:ser>
        <c:ser>
          <c:idx val="1"/>
          <c:order val="2"/>
          <c:tx>
            <c:strRef>
              <c:f>Repex!$I$34</c:f>
              <c:strCache>
                <c:ptCount val="1"/>
                <c:pt idx="0">
                  <c:v>large (4 cores)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Repex!$J$34:$N$34</c:f>
              <c:numCache>
                <c:formatCode>#,##0</c:formatCode>
                <c:ptCount val="5"/>
                <c:pt idx="0">
                  <c:v>36.05865647261111</c:v>
                </c:pt>
                <c:pt idx="1">
                  <c:v>37.09388968944445</c:v>
                </c:pt>
                <c:pt idx="2">
                  <c:v>38.45077452958333</c:v>
                </c:pt>
                <c:pt idx="3">
                  <c:v>39.34425558349999</c:v>
                </c:pt>
                <c:pt idx="4">
                  <c:v>39.32852852341667</c:v>
                </c:pt>
              </c:numCache>
            </c:numRef>
          </c:val>
        </c:ser>
        <c:ser>
          <c:idx val="4"/>
          <c:order val="3"/>
          <c:tx>
            <c:strRef>
              <c:f>Repex!$I$35</c:f>
              <c:strCache>
                <c:ptCount val="1"/>
                <c:pt idx="0">
                  <c:v>extra-large (8 cores)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Repex!$J$35:$N$35</c:f>
              <c:numCache>
                <c:formatCode>#,##0</c:formatCode>
                <c:ptCount val="5"/>
                <c:pt idx="0">
                  <c:v>29.75572691829412</c:v>
                </c:pt>
                <c:pt idx="1">
                  <c:v>29.53352563777777</c:v>
                </c:pt>
                <c:pt idx="2">
                  <c:v>30.22606411610785</c:v>
                </c:pt>
                <c:pt idx="3">
                  <c:v>29.96866952976666</c:v>
                </c:pt>
                <c:pt idx="4">
                  <c:v>28.15314527558333</c:v>
                </c:pt>
              </c:numCache>
            </c:numRef>
          </c:val>
        </c:ser>
        <c:marker val="1"/>
        <c:axId val="479051400"/>
        <c:axId val="479989240"/>
      </c:lineChart>
      <c:catAx>
        <c:axId val="479051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Replicas</a:t>
                </a:r>
              </a:p>
            </c:rich>
          </c:tx>
          <c:layout/>
        </c:title>
        <c:numFmt formatCode="General" sourceLinked="1"/>
        <c:tickLblPos val="nextTo"/>
        <c:crossAx val="479989240"/>
        <c:crosses val="autoZero"/>
        <c:auto val="1"/>
        <c:lblAlgn val="ctr"/>
        <c:lblOffset val="100"/>
      </c:catAx>
      <c:valAx>
        <c:axId val="479989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4790514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v>Download</c:v>
          </c:tx>
          <c:errBars>
            <c:errBarType val="both"/>
            <c:errValType val="cust"/>
            <c:pl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plus>
            <c:min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Data'!$L$5:$L$9</c:f>
              <c:numCache>
                <c:formatCode>General</c:formatCode>
                <c:ptCount val="5"/>
                <c:pt idx="0">
                  <c:v>0.539959343798867</c:v>
                </c:pt>
                <c:pt idx="1">
                  <c:v>0.187218487471803</c:v>
                </c:pt>
                <c:pt idx="2">
                  <c:v>5.637397675056382</c:v>
                </c:pt>
                <c:pt idx="3">
                  <c:v>12.87495695005975</c:v>
                </c:pt>
                <c:pt idx="4">
                  <c:v>13.7700310780861</c:v>
                </c:pt>
              </c:numCache>
            </c:numRef>
          </c:val>
        </c:ser>
        <c:ser>
          <c:idx val="1"/>
          <c:order val="1"/>
          <c:tx>
            <c:v>Upload</c:v>
          </c:tx>
          <c:errBars>
            <c:errBarType val="both"/>
            <c:errValType val="cust"/>
            <c:pl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plus>
            <c:min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Data'!$N$5:$N$9</c:f>
              <c:numCache>
                <c:formatCode>General</c:formatCode>
                <c:ptCount val="5"/>
                <c:pt idx="0">
                  <c:v>2.037445925769226</c:v>
                </c:pt>
                <c:pt idx="1">
                  <c:v>0.186890377673017</c:v>
                </c:pt>
                <c:pt idx="2">
                  <c:v>5.791708221098321</c:v>
                </c:pt>
                <c:pt idx="3">
                  <c:v>12.03503736394791</c:v>
                </c:pt>
                <c:pt idx="4">
                  <c:v>11.92797439796037</c:v>
                </c:pt>
              </c:numCache>
            </c:numRef>
          </c:val>
        </c:ser>
        <c:axId val="650018952"/>
        <c:axId val="650022008"/>
      </c:barChart>
      <c:catAx>
        <c:axId val="650018952"/>
        <c:scaling>
          <c:orientation val="minMax"/>
        </c:scaling>
        <c:axPos val="b"/>
        <c:tickLblPos val="nextTo"/>
        <c:crossAx val="650022008"/>
        <c:crosses val="autoZero"/>
        <c:auto val="1"/>
        <c:lblAlgn val="ctr"/>
        <c:lblOffset val="100"/>
      </c:catAx>
      <c:valAx>
        <c:axId val="650022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500189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'Azure Data'!$L$13</c:f>
              <c:strCache>
                <c:ptCount val="1"/>
                <c:pt idx="0">
                  <c:v>Average BW</c:v>
                </c:pt>
              </c:strCache>
            </c:strRef>
          </c:tx>
          <c:errBars>
            <c:errBarType val="both"/>
            <c:errValType val="cust"/>
            <c:pl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plus>
            <c:min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minus>
          </c:errBars>
          <c:cat>
            <c:strRef>
              <c:f>'Azure Data'!$K$14:$K$18</c:f>
              <c:strCache>
                <c:ptCount val="5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4">
                  <c:v>EU (w/ Affinity)</c:v>
                </c:pt>
              </c:strCache>
            </c:strRef>
          </c:cat>
          <c:val>
            <c:numRef>
              <c:f>'Azure Data'!$L$14:$L$18</c:f>
              <c:numCache>
                <c:formatCode>General</c:formatCode>
                <c:ptCount val="5"/>
                <c:pt idx="0">
                  <c:v>0.662708025488308</c:v>
                </c:pt>
                <c:pt idx="1">
                  <c:v>0.437880555250121</c:v>
                </c:pt>
                <c:pt idx="2">
                  <c:v>5.687321675246422</c:v>
                </c:pt>
                <c:pt idx="3">
                  <c:v>12.2384334857084</c:v>
                </c:pt>
                <c:pt idx="4">
                  <c:v>12.53779023215209</c:v>
                </c:pt>
              </c:numCache>
            </c:numRef>
          </c:val>
        </c:ser>
        <c:axId val="650043848"/>
        <c:axId val="650047032"/>
      </c:barChart>
      <c:catAx>
        <c:axId val="650043848"/>
        <c:scaling>
          <c:orientation val="minMax"/>
        </c:scaling>
        <c:axPos val="b"/>
        <c:tickLblPos val="nextTo"/>
        <c:crossAx val="650047032"/>
        <c:crosses val="autoZero"/>
        <c:auto val="1"/>
        <c:lblAlgn val="ctr"/>
        <c:lblOffset val="100"/>
      </c:catAx>
      <c:valAx>
        <c:axId val="65004703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500438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77</xdr:row>
      <xdr:rowOff>152400</xdr:rowOff>
    </xdr:from>
    <xdr:to>
      <xdr:col>11</xdr:col>
      <xdr:colOff>317500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78</xdr:row>
      <xdr:rowOff>139700</xdr:rowOff>
    </xdr:from>
    <xdr:to>
      <xdr:col>11</xdr:col>
      <xdr:colOff>469900</xdr:colOff>
      <xdr:row>98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10</xdr:row>
      <xdr:rowOff>76200</xdr:rowOff>
    </xdr:from>
    <xdr:to>
      <xdr:col>13</xdr:col>
      <xdr:colOff>279400</xdr:colOff>
      <xdr:row>11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11</xdr:row>
      <xdr:rowOff>0</xdr:rowOff>
    </xdr:from>
    <xdr:to>
      <xdr:col>12</xdr:col>
      <xdr:colOff>292100</xdr:colOff>
      <xdr:row>27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22</xdr:row>
      <xdr:rowOff>25400</xdr:rowOff>
    </xdr:from>
    <xdr:to>
      <xdr:col>14</xdr:col>
      <xdr:colOff>114300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41</xdr:row>
      <xdr:rowOff>101600</xdr:rowOff>
    </xdr:from>
    <xdr:to>
      <xdr:col>13</xdr:col>
      <xdr:colOff>863600</xdr:colOff>
      <xdr:row>58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26"/>
  <sheetViews>
    <sheetView workbookViewId="0">
      <pane ySplit="4" topLeftCell="A5" activePane="bottomLeft" state="frozen"/>
      <selection pane="bottomLeft" activeCell="D84" sqref="D84:D88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11">
      <c r="A1" s="1" t="s">
        <v>245</v>
      </c>
    </row>
    <row r="2" spans="1:11">
      <c r="A2" t="s">
        <v>244</v>
      </c>
      <c r="B2">
        <v>500</v>
      </c>
    </row>
    <row r="4" spans="1:11" s="4" customFormat="1" ht="39">
      <c r="A4" s="3" t="s">
        <v>60</v>
      </c>
      <c r="B4" s="4" t="s">
        <v>246</v>
      </c>
      <c r="C4" s="4" t="s">
        <v>225</v>
      </c>
      <c r="D4" s="4" t="s">
        <v>66</v>
      </c>
      <c r="E4" s="4" t="s">
        <v>26</v>
      </c>
      <c r="F4" s="4" t="s">
        <v>162</v>
      </c>
      <c r="G4" s="4" t="s">
        <v>0</v>
      </c>
      <c r="H4" s="4" t="s">
        <v>1</v>
      </c>
      <c r="I4" s="4" t="s">
        <v>2</v>
      </c>
      <c r="J4" s="4" t="s">
        <v>10</v>
      </c>
      <c r="K4" s="4" t="s">
        <v>11</v>
      </c>
    </row>
    <row r="5" spans="1:11" s="4" customFormat="1">
      <c r="A5" t="s">
        <v>34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11" s="4" customFormat="1">
      <c r="A6" t="s">
        <v>34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11" s="4" customFormat="1">
      <c r="A7" t="s">
        <v>34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11" s="4" customFormat="1">
      <c r="A8" t="s">
        <v>34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11" s="4" customFormat="1">
      <c r="A9" t="s">
        <v>34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11" s="4" customFormat="1">
      <c r="A10" t="s">
        <v>34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11" s="4" customFormat="1">
      <c r="A11" t="s">
        <v>34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11" s="4" customFormat="1">
      <c r="A12" t="s">
        <v>34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11" s="4" customFormat="1">
      <c r="A13" t="s">
        <v>34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11">
      <c r="A14" t="s">
        <v>194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11">
      <c r="A15" t="s">
        <v>194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11">
      <c r="A16" t="s">
        <v>194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194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194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194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194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103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103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103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27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119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104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104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104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104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104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104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104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104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104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104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104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104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217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217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217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217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217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217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61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61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61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61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61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11" s="41" customFormat="1">
      <c r="A49" s="41" t="s">
        <v>61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11">
      <c r="A50" s="39" t="s">
        <v>61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11">
      <c r="A51" t="s">
        <v>61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11">
      <c r="A52" t="s">
        <v>61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11">
      <c r="A53" t="s">
        <v>61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11">
      <c r="A54" t="s">
        <v>61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11">
      <c r="A55" t="s">
        <v>61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11">
      <c r="A56" t="s">
        <v>49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11">
      <c r="A57" t="s">
        <v>61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11">
      <c r="A58" t="s">
        <v>61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11">
      <c r="A59" t="s">
        <v>61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11" hidden="1">
      <c r="A60" t="s">
        <v>243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11" hidden="1">
      <c r="A61" t="s">
        <v>243</v>
      </c>
      <c r="B61">
        <v>2</v>
      </c>
      <c r="C61">
        <v>2</v>
      </c>
      <c r="H61" s="2"/>
    </row>
    <row r="62" spans="1:11" hidden="1">
      <c r="A62" t="s">
        <v>243</v>
      </c>
      <c r="B62">
        <v>4</v>
      </c>
      <c r="C62">
        <v>4</v>
      </c>
      <c r="H62" s="2"/>
    </row>
    <row r="63" spans="1:11" hidden="1">
      <c r="A63" t="s">
        <v>243</v>
      </c>
      <c r="B63">
        <v>8</v>
      </c>
      <c r="C63">
        <v>8</v>
      </c>
      <c r="H63" s="2"/>
    </row>
    <row r="64" spans="1:11">
      <c r="A64" t="s">
        <v>226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  <c r="J64">
        <v>0.68</v>
      </c>
      <c r="K64">
        <f>(D64/60/60)*J64*B64</f>
        <v>0.10428678087777778</v>
      </c>
    </row>
    <row r="65" spans="1:11">
      <c r="A65" t="s">
        <v>226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  <c r="J65">
        <v>0.68</v>
      </c>
      <c r="K65">
        <f t="shared" ref="K65:K85" si="0">(D65/60/60)*J65*B65</f>
        <v>0.10405510714444446</v>
      </c>
    </row>
    <row r="66" spans="1:11">
      <c r="A66" t="s">
        <v>226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  <c r="J66">
        <v>0.68</v>
      </c>
      <c r="K66">
        <f t="shared" si="0"/>
        <v>0.10368169534444446</v>
      </c>
    </row>
    <row r="67" spans="1:11">
      <c r="A67" t="s">
        <v>226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  <c r="J67">
        <v>0.68</v>
      </c>
      <c r="K67">
        <f t="shared" si="0"/>
        <v>0.10249815043333334</v>
      </c>
    </row>
    <row r="68" spans="1:11">
      <c r="A68" t="s">
        <v>226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  <c r="J68">
        <v>0.68</v>
      </c>
      <c r="K68">
        <f t="shared" si="0"/>
        <v>0.22102156620000002</v>
      </c>
    </row>
    <row r="69" spans="1:11">
      <c r="A69" t="s">
        <v>226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  <c r="J69">
        <v>0.68</v>
      </c>
      <c r="K69">
        <f t="shared" si="0"/>
        <v>0.26500232324444445</v>
      </c>
    </row>
    <row r="70" spans="1:11">
      <c r="A70" t="s">
        <v>226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  <c r="J70">
        <v>0.68</v>
      </c>
      <c r="K70">
        <f t="shared" si="0"/>
        <v>0.27188742222222223</v>
      </c>
    </row>
    <row r="71" spans="1:11">
      <c r="A71" t="s">
        <v>226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  <c r="J71">
        <v>0.68</v>
      </c>
      <c r="K71">
        <f t="shared" si="0"/>
        <v>1.2355066186264001</v>
      </c>
    </row>
    <row r="72" spans="1:11">
      <c r="A72" t="s">
        <v>226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  <c r="J72">
        <v>0.68</v>
      </c>
      <c r="K72">
        <f t="shared" si="0"/>
        <v>0.33935880986666672</v>
      </c>
    </row>
    <row r="73" spans="1:11">
      <c r="A73" t="s">
        <v>226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  <c r="J73">
        <v>0.68</v>
      </c>
      <c r="K73">
        <f t="shared" si="0"/>
        <v>0.33786698506666668</v>
      </c>
    </row>
    <row r="74" spans="1:11">
      <c r="A74" t="s">
        <v>226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  <c r="J74">
        <v>0.68</v>
      </c>
      <c r="K74">
        <f t="shared" si="0"/>
        <v>0.33970140746666666</v>
      </c>
    </row>
    <row r="75" spans="1:11">
      <c r="A75" t="s">
        <v>226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  <c r="J75">
        <v>0.68</v>
      </c>
      <c r="K75">
        <f t="shared" si="0"/>
        <v>0.3420254510222222</v>
      </c>
    </row>
    <row r="76" spans="1:11">
      <c r="A76" t="s">
        <v>226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  <c r="J76">
        <v>0.68</v>
      </c>
      <c r="K76">
        <f t="shared" si="0"/>
        <v>0.41405409893333339</v>
      </c>
    </row>
    <row r="77" spans="1:11">
      <c r="A77" t="s">
        <v>226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  <c r="J77">
        <v>0.68</v>
      </c>
      <c r="K77">
        <f t="shared" si="0"/>
        <v>0.76036208568888886</v>
      </c>
    </row>
    <row r="78" spans="1:11">
      <c r="A78" t="s">
        <v>226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  <c r="J78">
        <v>0.68</v>
      </c>
      <c r="K78">
        <f t="shared" si="0"/>
        <v>0.75179331199999999</v>
      </c>
    </row>
    <row r="79" spans="1:11">
      <c r="A79" t="s">
        <v>226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  <c r="J79">
        <v>0.68</v>
      </c>
      <c r="K79">
        <f t="shared" si="0"/>
        <v>0.49675622328888891</v>
      </c>
    </row>
    <row r="80" spans="1:11">
      <c r="A80" t="s">
        <v>226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  <c r="J80">
        <v>0.68</v>
      </c>
      <c r="K80">
        <f t="shared" si="0"/>
        <v>0.4779491368888889</v>
      </c>
    </row>
    <row r="81" spans="1:11">
      <c r="A81" t="s">
        <v>226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  <c r="J81">
        <v>0.68</v>
      </c>
      <c r="K81">
        <f t="shared" si="0"/>
        <v>0.48815793457777779</v>
      </c>
    </row>
    <row r="82" spans="1:11">
      <c r="A82" t="s">
        <v>226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  <c r="J82">
        <v>0.68</v>
      </c>
      <c r="K82">
        <f t="shared" si="0"/>
        <v>0.48357800160000008</v>
      </c>
    </row>
    <row r="83" spans="1:11">
      <c r="A83" t="s">
        <v>226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  <c r="J83">
        <v>0.68</v>
      </c>
      <c r="K83">
        <f t="shared" si="0"/>
        <v>0.76036208568888886</v>
      </c>
    </row>
    <row r="84" spans="1:11">
      <c r="A84" t="s">
        <v>62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  <c r="J84">
        <v>0.68</v>
      </c>
      <c r="K84">
        <f t="shared" si="0"/>
        <v>3.3833516733333339E-2</v>
      </c>
    </row>
    <row r="85" spans="1:11">
      <c r="A85" t="s">
        <v>64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  <c r="J85">
        <v>2.4</v>
      </c>
      <c r="K85">
        <f>(D85/60/60)*J85*B85</f>
        <v>8.6764809999999984E-2</v>
      </c>
    </row>
    <row r="86" spans="1:11">
      <c r="A86" t="s">
        <v>64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  <c r="J86">
        <v>2.4</v>
      </c>
      <c r="K86">
        <f t="shared" ref="K86:K126" si="1">(D86/60/60)*J86*B86</f>
        <v>7.3661526666666657E-2</v>
      </c>
    </row>
    <row r="87" spans="1:11">
      <c r="A87" t="s">
        <v>64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  <c r="J87">
        <v>2.4</v>
      </c>
      <c r="K87">
        <f t="shared" si="1"/>
        <v>7.3621555999999991E-2</v>
      </c>
    </row>
    <row r="88" spans="1:11">
      <c r="A88" t="s">
        <v>64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  <c r="J88">
        <v>2.4</v>
      </c>
      <c r="K88">
        <f t="shared" si="1"/>
        <v>7.2975974666666665E-2</v>
      </c>
    </row>
    <row r="89" spans="1:11">
      <c r="A89" t="s">
        <v>64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  <c r="J89">
        <v>2.4</v>
      </c>
      <c r="K89">
        <f t="shared" si="1"/>
        <v>0.37522052</v>
      </c>
    </row>
    <row r="90" spans="1:11">
      <c r="A90" t="s">
        <v>64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  <c r="J90">
        <v>2.4</v>
      </c>
      <c r="K90">
        <f t="shared" si="1"/>
        <v>0.344593808</v>
      </c>
    </row>
    <row r="91" spans="1:11">
      <c r="A91" t="s">
        <v>65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  <c r="J91">
        <v>2.4</v>
      </c>
      <c r="K91">
        <f t="shared" si="1"/>
        <v>0.34114327733333333</v>
      </c>
    </row>
    <row r="92" spans="1:11">
      <c r="A92" t="s">
        <v>65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  <c r="J92">
        <v>2.4</v>
      </c>
      <c r="K92">
        <f t="shared" si="1"/>
        <v>0.31928138533333333</v>
      </c>
    </row>
    <row r="93" spans="1:11">
      <c r="A93" t="s">
        <v>65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  <c r="J93">
        <v>2.4</v>
      </c>
      <c r="K93">
        <f t="shared" si="1"/>
        <v>0.79996555999999996</v>
      </c>
    </row>
    <row r="94" spans="1:11">
      <c r="A94" t="s">
        <v>65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  <c r="J94">
        <v>2.4</v>
      </c>
      <c r="K94">
        <f t="shared" si="1"/>
        <v>0.72540857866666653</v>
      </c>
    </row>
    <row r="95" spans="1:11">
      <c r="A95" t="s">
        <v>63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  <c r="J95">
        <v>2.4</v>
      </c>
      <c r="K95">
        <f t="shared" si="1"/>
        <v>0.75374178666666658</v>
      </c>
    </row>
    <row r="98" spans="1:11">
      <c r="A98" s="1"/>
    </row>
    <row r="100" spans="1:11" s="66" customFormat="1">
      <c r="K100"/>
    </row>
    <row r="101" spans="1:11">
      <c r="A101" t="s">
        <v>51</v>
      </c>
    </row>
    <row r="102" spans="1:11">
      <c r="A102" t="s">
        <v>52</v>
      </c>
      <c r="B102">
        <v>1</v>
      </c>
      <c r="C102">
        <v>8</v>
      </c>
      <c r="D102" s="55">
        <v>103.746994</v>
      </c>
      <c r="E102">
        <v>92.019012000000004</v>
      </c>
      <c r="F102">
        <v>47.775730000000003</v>
      </c>
      <c r="J102" s="75">
        <v>1.6</v>
      </c>
      <c r="K102">
        <f t="shared" si="1"/>
        <v>4.6109775111111112E-2</v>
      </c>
    </row>
    <row r="103" spans="1:11">
      <c r="A103" t="s">
        <v>52</v>
      </c>
      <c r="B103">
        <v>1</v>
      </c>
      <c r="C103">
        <v>12</v>
      </c>
      <c r="D103">
        <v>95.213226000000006</v>
      </c>
      <c r="E103">
        <v>82.266495000000006</v>
      </c>
      <c r="F103">
        <v>43.571457000000002</v>
      </c>
      <c r="J103" s="75">
        <v>1.6</v>
      </c>
      <c r="K103">
        <f t="shared" si="1"/>
        <v>4.2316989333333332E-2</v>
      </c>
    </row>
    <row r="104" spans="1:11">
      <c r="A104" t="s">
        <v>52</v>
      </c>
      <c r="B104">
        <v>1</v>
      </c>
      <c r="C104">
        <v>16</v>
      </c>
      <c r="D104">
        <v>75.427520999999999</v>
      </c>
      <c r="E104">
        <v>57.992184000000002</v>
      </c>
      <c r="F104">
        <v>42.698135000000001</v>
      </c>
      <c r="J104" s="75">
        <v>1.6</v>
      </c>
      <c r="K104">
        <f t="shared" si="1"/>
        <v>3.3523342666666671E-2</v>
      </c>
    </row>
    <row r="105" spans="1:11">
      <c r="A105" t="s">
        <v>52</v>
      </c>
      <c r="B105">
        <v>2</v>
      </c>
      <c r="C105">
        <v>16</v>
      </c>
      <c r="D105">
        <v>79.439460999999994</v>
      </c>
      <c r="E105">
        <v>36.539444000000003</v>
      </c>
      <c r="F105">
        <v>44.382919000000001</v>
      </c>
      <c r="J105" s="75">
        <v>1.6</v>
      </c>
      <c r="K105">
        <f t="shared" si="1"/>
        <v>7.0612854222222229E-2</v>
      </c>
    </row>
    <row r="106" spans="1:11">
      <c r="A106" t="s">
        <v>52</v>
      </c>
      <c r="B106">
        <v>2</v>
      </c>
      <c r="C106">
        <v>16</v>
      </c>
      <c r="D106">
        <v>84.125618000000003</v>
      </c>
      <c r="E106">
        <v>37.429310000000001</v>
      </c>
      <c r="F106">
        <v>44.762650000000001</v>
      </c>
      <c r="J106" s="75">
        <v>1.6</v>
      </c>
      <c r="K106">
        <f t="shared" si="1"/>
        <v>7.4778327111111112E-2</v>
      </c>
    </row>
    <row r="107" spans="1:11">
      <c r="A107" t="s">
        <v>52</v>
      </c>
      <c r="B107">
        <v>2</v>
      </c>
      <c r="C107">
        <v>16</v>
      </c>
      <c r="D107">
        <v>82.402884999999998</v>
      </c>
      <c r="E107">
        <v>36.440460000000002</v>
      </c>
      <c r="F107">
        <v>45.217789000000003</v>
      </c>
      <c r="J107" s="75">
        <v>1.6</v>
      </c>
      <c r="K107">
        <f t="shared" si="1"/>
        <v>7.3247008888888895E-2</v>
      </c>
    </row>
    <row r="108" spans="1:11">
      <c r="A108" t="s">
        <v>52</v>
      </c>
      <c r="B108">
        <v>2</v>
      </c>
      <c r="C108">
        <v>32</v>
      </c>
      <c r="D108">
        <v>113.491928</v>
      </c>
      <c r="E108">
        <v>23.873370999999999</v>
      </c>
      <c r="F108">
        <v>37.229965</v>
      </c>
      <c r="J108" s="75">
        <v>1.6</v>
      </c>
      <c r="K108">
        <f t="shared" si="1"/>
        <v>0.10088171377777777</v>
      </c>
    </row>
    <row r="109" spans="1:11">
      <c r="A109" t="s">
        <v>52</v>
      </c>
      <c r="B109">
        <v>2</v>
      </c>
      <c r="C109">
        <v>32</v>
      </c>
      <c r="D109">
        <v>116.121498</v>
      </c>
      <c r="E109">
        <v>23.329453000000001</v>
      </c>
      <c r="F109">
        <v>36.917099</v>
      </c>
      <c r="J109" s="75">
        <v>1.6</v>
      </c>
      <c r="K109">
        <f t="shared" si="1"/>
        <v>0.10321910933333334</v>
      </c>
    </row>
    <row r="110" spans="1:11">
      <c r="A110" t="s">
        <v>52</v>
      </c>
      <c r="B110">
        <v>2</v>
      </c>
      <c r="C110">
        <v>32</v>
      </c>
      <c r="D110">
        <v>115.48812100000001</v>
      </c>
      <c r="E110">
        <v>24.627255999999999</v>
      </c>
      <c r="F110">
        <v>38.262650000000001</v>
      </c>
      <c r="J110" s="75">
        <v>1.6</v>
      </c>
      <c r="K110">
        <f t="shared" si="1"/>
        <v>0.10265610755555557</v>
      </c>
    </row>
    <row r="111" spans="1:11">
      <c r="A111" t="s">
        <v>52</v>
      </c>
      <c r="B111">
        <v>2</v>
      </c>
      <c r="C111">
        <v>32</v>
      </c>
      <c r="D111">
        <v>112.210098</v>
      </c>
      <c r="E111">
        <v>23.927361999999999</v>
      </c>
      <c r="F111">
        <v>38.579391000000001</v>
      </c>
      <c r="J111" s="75">
        <v>1.6</v>
      </c>
      <c r="K111">
        <f t="shared" si="1"/>
        <v>9.9742309333333334E-2</v>
      </c>
    </row>
    <row r="112" spans="1:11">
      <c r="A112" t="s">
        <v>52</v>
      </c>
      <c r="B112">
        <v>4</v>
      </c>
      <c r="C112">
        <v>32</v>
      </c>
      <c r="D112">
        <v>72.375214</v>
      </c>
      <c r="E112">
        <v>20.861827999999999</v>
      </c>
      <c r="F112">
        <v>37.960006999999997</v>
      </c>
      <c r="J112" s="75">
        <v>1.6</v>
      </c>
      <c r="K112">
        <f t="shared" si="1"/>
        <v>0.12866704711111113</v>
      </c>
    </row>
    <row r="113" spans="1:11">
      <c r="A113" t="s">
        <v>52</v>
      </c>
      <c r="B113">
        <v>4</v>
      </c>
      <c r="C113">
        <v>32</v>
      </c>
      <c r="D113">
        <v>73.964478</v>
      </c>
      <c r="E113">
        <v>23.387443999999999</v>
      </c>
      <c r="F113">
        <v>37.551071</v>
      </c>
      <c r="J113" s="75">
        <v>1.6</v>
      </c>
      <c r="K113">
        <f t="shared" si="1"/>
        <v>0.13149240533333334</v>
      </c>
    </row>
    <row r="114" spans="1:11">
      <c r="A114" t="s">
        <v>52</v>
      </c>
      <c r="B114">
        <v>4</v>
      </c>
      <c r="C114">
        <v>32</v>
      </c>
      <c r="D114">
        <v>72.822852999999995</v>
      </c>
      <c r="E114">
        <v>23.54842</v>
      </c>
      <c r="F114">
        <v>37.587296000000002</v>
      </c>
      <c r="J114" s="75">
        <v>1.6</v>
      </c>
      <c r="K114">
        <f t="shared" si="1"/>
        <v>0.12946284977777778</v>
      </c>
    </row>
    <row r="115" spans="1:11">
      <c r="A115" t="s">
        <v>52</v>
      </c>
      <c r="B115">
        <v>4</v>
      </c>
      <c r="C115">
        <v>32</v>
      </c>
      <c r="D115">
        <v>68.610825000000006</v>
      </c>
      <c r="E115">
        <v>21.612715000000001</v>
      </c>
      <c r="F115">
        <v>38.265549</v>
      </c>
      <c r="J115" s="75">
        <v>1.6</v>
      </c>
      <c r="K115">
        <f t="shared" si="1"/>
        <v>0.12197480000000001</v>
      </c>
    </row>
    <row r="116" spans="1:11">
      <c r="A116" t="s">
        <v>52</v>
      </c>
      <c r="B116">
        <v>4</v>
      </c>
      <c r="C116">
        <v>32</v>
      </c>
      <c r="D116">
        <v>71.372878999999998</v>
      </c>
      <c r="E116">
        <v>20.257919000000001</v>
      </c>
      <c r="F116">
        <v>37.056046000000002</v>
      </c>
      <c r="J116" s="75">
        <v>1.6</v>
      </c>
      <c r="K116">
        <f t="shared" si="1"/>
        <v>0.12688511822222223</v>
      </c>
    </row>
    <row r="117" spans="1:11">
      <c r="A117" t="s">
        <v>52</v>
      </c>
      <c r="B117">
        <v>4</v>
      </c>
      <c r="C117">
        <v>64</v>
      </c>
      <c r="D117">
        <v>105.318558</v>
      </c>
      <c r="E117">
        <v>16.984417000000001</v>
      </c>
      <c r="F117">
        <v>34.359969999999997</v>
      </c>
      <c r="J117" s="75">
        <v>1.6</v>
      </c>
      <c r="K117">
        <f t="shared" si="1"/>
        <v>0.18723299199999999</v>
      </c>
    </row>
    <row r="118" spans="1:11">
      <c r="A118" t="s">
        <v>52</v>
      </c>
      <c r="B118">
        <v>4</v>
      </c>
      <c r="C118">
        <v>64</v>
      </c>
      <c r="D118">
        <v>101.706863</v>
      </c>
      <c r="E118">
        <v>17.176387999999999</v>
      </c>
      <c r="F118">
        <v>34.156692999999997</v>
      </c>
      <c r="J118" s="75">
        <v>1.6</v>
      </c>
      <c r="K118">
        <f t="shared" si="1"/>
        <v>0.18081220088888891</v>
      </c>
    </row>
    <row r="119" spans="1:11">
      <c r="A119" t="s">
        <v>52</v>
      </c>
      <c r="B119">
        <v>4</v>
      </c>
      <c r="C119">
        <v>64</v>
      </c>
      <c r="D119">
        <v>105.04188499999999</v>
      </c>
      <c r="E119">
        <v>16.167542000000001</v>
      </c>
      <c r="F119">
        <v>34.713515999999998</v>
      </c>
      <c r="J119" s="75">
        <v>1.6</v>
      </c>
      <c r="K119">
        <f t="shared" si="1"/>
        <v>0.18674112888888889</v>
      </c>
    </row>
    <row r="120" spans="1:11">
      <c r="A120" t="s">
        <v>52</v>
      </c>
      <c r="B120">
        <v>4</v>
      </c>
      <c r="C120">
        <v>64</v>
      </c>
      <c r="D120">
        <v>104.916695</v>
      </c>
      <c r="E120">
        <v>16.809443999999999</v>
      </c>
      <c r="F120">
        <v>34.657349000000004</v>
      </c>
      <c r="J120" s="75">
        <v>1.6</v>
      </c>
      <c r="K120">
        <f t="shared" si="1"/>
        <v>0.1865185688888889</v>
      </c>
    </row>
    <row r="121" spans="1:11">
      <c r="A121" t="s">
        <v>52</v>
      </c>
      <c r="B121">
        <v>4</v>
      </c>
      <c r="C121">
        <v>64</v>
      </c>
      <c r="D121">
        <v>110.07195299999999</v>
      </c>
      <c r="E121">
        <v>18.567178999999999</v>
      </c>
      <c r="F121">
        <v>34.177719000000003</v>
      </c>
      <c r="J121" s="75">
        <v>1.6</v>
      </c>
      <c r="K121">
        <f t="shared" si="1"/>
        <v>0.195683472</v>
      </c>
    </row>
    <row r="122" spans="1:11">
      <c r="A122" t="s">
        <v>52</v>
      </c>
      <c r="B122">
        <v>4</v>
      </c>
      <c r="C122">
        <v>16</v>
      </c>
      <c r="D122">
        <v>59.242801999999998</v>
      </c>
      <c r="E122">
        <v>33.355927000000001</v>
      </c>
      <c r="F122">
        <v>43.221969999999999</v>
      </c>
      <c r="J122" s="75">
        <v>1.6</v>
      </c>
      <c r="K122">
        <f t="shared" si="1"/>
        <v>0.10532053688888887</v>
      </c>
    </row>
    <row r="123" spans="1:11">
      <c r="A123" t="s">
        <v>52</v>
      </c>
      <c r="B123">
        <v>4</v>
      </c>
      <c r="C123">
        <v>16</v>
      </c>
      <c r="D123">
        <v>57.633929999999999</v>
      </c>
      <c r="E123">
        <v>33.215949999999999</v>
      </c>
      <c r="F123">
        <v>44.571213</v>
      </c>
      <c r="J123" s="75">
        <v>1.6</v>
      </c>
      <c r="K123">
        <f t="shared" si="1"/>
        <v>0.10246032000000001</v>
      </c>
    </row>
    <row r="124" spans="1:11">
      <c r="A124" t="s">
        <v>52</v>
      </c>
      <c r="B124">
        <v>4</v>
      </c>
      <c r="C124">
        <v>16</v>
      </c>
      <c r="D124">
        <v>60.090415999999998</v>
      </c>
      <c r="E124">
        <v>36.055518999999997</v>
      </c>
      <c r="F124">
        <v>43.325882</v>
      </c>
      <c r="J124" s="75">
        <v>1.6</v>
      </c>
      <c r="K124">
        <f t="shared" si="1"/>
        <v>0.10682740622222223</v>
      </c>
    </row>
    <row r="125" spans="1:11">
      <c r="A125" t="s">
        <v>52</v>
      </c>
      <c r="B125">
        <v>4</v>
      </c>
      <c r="C125">
        <v>16</v>
      </c>
      <c r="D125">
        <v>58.617579999999997</v>
      </c>
      <c r="E125">
        <v>34.093819000000003</v>
      </c>
      <c r="F125">
        <v>43.922043000000002</v>
      </c>
      <c r="J125" s="75">
        <v>1.6</v>
      </c>
      <c r="K125">
        <f t="shared" si="1"/>
        <v>0.10420903111111111</v>
      </c>
    </row>
    <row r="126" spans="1:11">
      <c r="A126" t="s">
        <v>52</v>
      </c>
      <c r="B126">
        <v>4</v>
      </c>
      <c r="C126">
        <v>16</v>
      </c>
      <c r="D126">
        <v>58.289794999999998</v>
      </c>
      <c r="E126">
        <v>34.232796</v>
      </c>
      <c r="F126">
        <v>44.707138</v>
      </c>
      <c r="J126" s="75">
        <v>1.6</v>
      </c>
      <c r="K126">
        <f t="shared" si="1"/>
        <v>0.10362630222222223</v>
      </c>
    </row>
  </sheetData>
  <phoneticPr fontId="18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0"/>
  <sheetViews>
    <sheetView workbookViewId="0">
      <selection activeCell="E125" sqref="E125"/>
    </sheetView>
  </sheetViews>
  <sheetFormatPr baseColWidth="10" defaultRowHeight="13"/>
  <cols>
    <col min="2" max="2" width="15.85546875" customWidth="1"/>
    <col min="3" max="3" width="16.425781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67</v>
      </c>
    </row>
    <row r="4" spans="1:10">
      <c r="A4" s="26" t="s">
        <v>241</v>
      </c>
      <c r="B4" s="26"/>
    </row>
    <row r="5" spans="1:10" s="6" customFormat="1">
      <c r="A5" s="6" t="s">
        <v>69</v>
      </c>
      <c r="B5" s="6" t="s">
        <v>200</v>
      </c>
      <c r="C5" s="6" t="s">
        <v>220</v>
      </c>
      <c r="D5" s="6" t="s">
        <v>68</v>
      </c>
      <c r="E5" s="6" t="s">
        <v>129</v>
      </c>
      <c r="G5" s="11" t="s">
        <v>219</v>
      </c>
      <c r="H5" s="11" t="s">
        <v>180</v>
      </c>
      <c r="I5" s="14" t="s">
        <v>209</v>
      </c>
      <c r="J5"/>
    </row>
    <row r="6" spans="1:10">
      <c r="A6" t="s">
        <v>70</v>
      </c>
      <c r="B6">
        <v>1</v>
      </c>
      <c r="C6">
        <v>2</v>
      </c>
      <c r="D6" s="2">
        <v>198.38312601999999</v>
      </c>
      <c r="G6" s="10">
        <v>2</v>
      </c>
      <c r="H6" s="10" t="s">
        <v>91</v>
      </c>
      <c r="I6" s="17">
        <v>221.43898490266665</v>
      </c>
    </row>
    <row r="7" spans="1:10">
      <c r="A7" t="s">
        <v>70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92</v>
      </c>
      <c r="I7" s="21">
        <v>27.888301147358074</v>
      </c>
    </row>
    <row r="8" spans="1:10">
      <c r="A8" t="s">
        <v>192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58</v>
      </c>
      <c r="I8" s="21">
        <v>6</v>
      </c>
    </row>
    <row r="9" spans="1:10">
      <c r="A9" t="s">
        <v>192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91</v>
      </c>
      <c r="I9" s="17">
        <v>230.1513251065</v>
      </c>
    </row>
    <row r="10" spans="1:10">
      <c r="A10" t="s">
        <v>192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92</v>
      </c>
      <c r="I10" s="21">
        <v>21.442701960879447</v>
      </c>
    </row>
    <row r="11" spans="1:10">
      <c r="A11" t="s">
        <v>192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58</v>
      </c>
      <c r="I11" s="21">
        <v>4</v>
      </c>
    </row>
    <row r="12" spans="1:10">
      <c r="A12" t="s">
        <v>192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91</v>
      </c>
      <c r="I12" s="17">
        <v>524.47522211100011</v>
      </c>
    </row>
    <row r="13" spans="1:10">
      <c r="A13" t="s">
        <v>192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92</v>
      </c>
      <c r="I13" s="21">
        <v>249.37176975472715</v>
      </c>
    </row>
    <row r="14" spans="1:10">
      <c r="A14" t="s">
        <v>192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58</v>
      </c>
      <c r="I14" s="21">
        <v>32</v>
      </c>
    </row>
    <row r="15" spans="1:10">
      <c r="A15" t="s">
        <v>70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91</v>
      </c>
      <c r="I15" s="17">
        <v>338.08045351500004</v>
      </c>
    </row>
    <row r="16" spans="1:10">
      <c r="A16" t="s">
        <v>223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92</v>
      </c>
      <c r="I16" s="21">
        <v>46.784586737362908</v>
      </c>
    </row>
    <row r="17" spans="1:10">
      <c r="A17" t="s">
        <v>223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58</v>
      </c>
      <c r="I17" s="21">
        <v>16</v>
      </c>
    </row>
    <row r="18" spans="1:10">
      <c r="A18" t="s">
        <v>223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93</v>
      </c>
      <c r="H18" s="33"/>
      <c r="I18" s="17">
        <v>370.04995797483332</v>
      </c>
    </row>
    <row r="19" spans="1:10">
      <c r="A19" t="s">
        <v>223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94</v>
      </c>
      <c r="H19" s="33"/>
      <c r="I19" s="17">
        <v>217.78528410054534</v>
      </c>
    </row>
    <row r="20" spans="1:10">
      <c r="A20" t="s">
        <v>223</v>
      </c>
      <c r="B20">
        <v>4</v>
      </c>
      <c r="C20">
        <v>8</v>
      </c>
      <c r="D20" s="38">
        <v>329.82627201100001</v>
      </c>
      <c r="E20" s="7">
        <v>0.75</v>
      </c>
      <c r="G20" s="22" t="s">
        <v>29</v>
      </c>
      <c r="H20" s="34"/>
      <c r="I20" s="25">
        <v>58</v>
      </c>
    </row>
    <row r="21" spans="1:10">
      <c r="A21" t="s">
        <v>223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223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115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223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31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156</v>
      </c>
      <c r="D26" s="2">
        <f>AVERAGE(D6:D25)</f>
        <v>373.44653231864999</v>
      </c>
      <c r="E26" s="7" t="s">
        <v>157</v>
      </c>
    </row>
    <row r="27" spans="1:10">
      <c r="C27" t="s">
        <v>90</v>
      </c>
      <c r="D27" s="2">
        <f>STDEV(D6:D25)</f>
        <v>206.46800350823335</v>
      </c>
      <c r="E27" s="7"/>
    </row>
    <row r="29" spans="1:10">
      <c r="A29" s="26" t="s">
        <v>240</v>
      </c>
      <c r="B29" s="26"/>
    </row>
    <row r="30" spans="1:10">
      <c r="A30" s="6" t="s">
        <v>128</v>
      </c>
      <c r="B30" s="6" t="s">
        <v>200</v>
      </c>
      <c r="C30" s="37" t="s">
        <v>222</v>
      </c>
      <c r="D30" s="6" t="s">
        <v>127</v>
      </c>
      <c r="E30" s="6" t="s">
        <v>99</v>
      </c>
      <c r="G30" s="11" t="s">
        <v>179</v>
      </c>
      <c r="H30" s="11" t="s">
        <v>219</v>
      </c>
      <c r="I30" s="11" t="s">
        <v>180</v>
      </c>
      <c r="J30" s="14" t="s">
        <v>209</v>
      </c>
    </row>
    <row r="31" spans="1:10">
      <c r="A31" t="s">
        <v>123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95</v>
      </c>
      <c r="J31" s="17">
        <v>302.94028916180002</v>
      </c>
    </row>
    <row r="32" spans="1:10">
      <c r="A32" t="s">
        <v>123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92</v>
      </c>
      <c r="J32" s="21">
        <v>17.23574117758357</v>
      </c>
    </row>
    <row r="33" spans="1:10">
      <c r="A33" t="s">
        <v>123</v>
      </c>
      <c r="B33">
        <v>1</v>
      </c>
      <c r="C33">
        <v>2</v>
      </c>
      <c r="D33" s="2">
        <v>276.08450388900002</v>
      </c>
      <c r="E33" s="7">
        <v>0.5625</v>
      </c>
      <c r="G33" s="10" t="s">
        <v>55</v>
      </c>
      <c r="H33" s="33"/>
      <c r="I33" s="33"/>
      <c r="J33" s="17">
        <v>302.94028916180002</v>
      </c>
    </row>
    <row r="34" spans="1:10">
      <c r="A34" t="s">
        <v>123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224</v>
      </c>
      <c r="H34" s="33"/>
      <c r="I34" s="33"/>
      <c r="J34" s="17">
        <v>17.23574117758357</v>
      </c>
    </row>
    <row r="35" spans="1:10">
      <c r="A35" t="s">
        <v>123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95</v>
      </c>
      <c r="J35" s="17">
        <v>305.19036102299998</v>
      </c>
    </row>
    <row r="36" spans="1:10">
      <c r="A36" t="s">
        <v>239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92</v>
      </c>
      <c r="J36" s="21" t="e">
        <v>#DIV/0!</v>
      </c>
    </row>
    <row r="37" spans="1:10">
      <c r="A37" t="s">
        <v>242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56</v>
      </c>
      <c r="H37" s="33"/>
      <c r="I37" s="33"/>
      <c r="J37" s="17">
        <v>305.19036102299998</v>
      </c>
    </row>
    <row r="38" spans="1:10">
      <c r="A38" t="s">
        <v>116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53</v>
      </c>
      <c r="H38" s="33"/>
      <c r="I38" s="33"/>
      <c r="J38" s="17" t="e">
        <v>#DIV/0!</v>
      </c>
    </row>
    <row r="39" spans="1:10">
      <c r="A39" t="s">
        <v>116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95</v>
      </c>
      <c r="J39" s="17">
        <v>384.05235557549997</v>
      </c>
    </row>
    <row r="40" spans="1:10">
      <c r="A40" t="s">
        <v>116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92</v>
      </c>
      <c r="J40" s="21">
        <v>32.66972061151673</v>
      </c>
    </row>
    <row r="41" spans="1:10">
      <c r="A41" t="s">
        <v>218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57</v>
      </c>
      <c r="H41" s="33"/>
      <c r="I41" s="33"/>
      <c r="J41" s="17">
        <v>384.05235557549997</v>
      </c>
    </row>
    <row r="42" spans="1:10">
      <c r="A42" t="s">
        <v>218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54</v>
      </c>
      <c r="H42" s="33"/>
      <c r="I42" s="33"/>
      <c r="J42" s="17">
        <v>32.66972061151673</v>
      </c>
    </row>
    <row r="43" spans="1:10">
      <c r="A43" t="s">
        <v>218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96</v>
      </c>
      <c r="H43" s="33"/>
      <c r="I43" s="33"/>
      <c r="J43" s="17">
        <v>353.77596016168752</v>
      </c>
    </row>
    <row r="44" spans="1:10">
      <c r="A44" t="s">
        <v>218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94</v>
      </c>
      <c r="H44" s="34"/>
      <c r="I44" s="34"/>
      <c r="J44" s="25">
        <v>48.471687795054038</v>
      </c>
    </row>
    <row r="45" spans="1:10">
      <c r="A45" t="s">
        <v>218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218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218</v>
      </c>
      <c r="B47">
        <v>4</v>
      </c>
      <c r="C47">
        <v>8</v>
      </c>
      <c r="D47" s="35">
        <v>405.716770172</v>
      </c>
      <c r="E47" s="7"/>
    </row>
    <row r="48" spans="1:10">
      <c r="C48" t="s">
        <v>89</v>
      </c>
      <c r="D48" s="2">
        <f>AVERAGE(D30:D47)</f>
        <v>356.83130192700003</v>
      </c>
      <c r="E48" s="7" t="s">
        <v>174</v>
      </c>
    </row>
    <row r="49" spans="1:9">
      <c r="C49" t="s">
        <v>90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28</v>
      </c>
      <c r="B52" s="26"/>
      <c r="D52" s="2"/>
    </row>
    <row r="53" spans="1:9">
      <c r="A53" s="26" t="s">
        <v>182</v>
      </c>
      <c r="B53" s="26" t="s">
        <v>221</v>
      </c>
      <c r="C53" s="26" t="s">
        <v>100</v>
      </c>
      <c r="D53" s="6" t="s">
        <v>118</v>
      </c>
      <c r="E53" s="6" t="s">
        <v>99</v>
      </c>
      <c r="G53" s="11" t="s">
        <v>30</v>
      </c>
      <c r="H53" s="11" t="s">
        <v>180</v>
      </c>
      <c r="I53" s="14" t="s">
        <v>209</v>
      </c>
    </row>
    <row r="54" spans="1:9">
      <c r="A54" t="s">
        <v>98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91</v>
      </c>
      <c r="I54" s="17">
        <v>14.1872649193</v>
      </c>
    </row>
    <row r="55" spans="1:9">
      <c r="A55" t="s">
        <v>98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92</v>
      </c>
      <c r="I55" s="21" t="e">
        <v>#DIV/0!</v>
      </c>
    </row>
    <row r="56" spans="1:9">
      <c r="A56" t="s">
        <v>98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91</v>
      </c>
      <c r="I56" s="17">
        <v>44.782275199920001</v>
      </c>
    </row>
    <row r="57" spans="1:9">
      <c r="A57" t="s">
        <v>27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92</v>
      </c>
      <c r="I57" s="21">
        <v>15.843792242505828</v>
      </c>
    </row>
    <row r="58" spans="1:9">
      <c r="A58" t="s">
        <v>27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91</v>
      </c>
      <c r="I58" s="17">
        <v>56.964924156674996</v>
      </c>
    </row>
    <row r="59" spans="1:9">
      <c r="A59" t="s">
        <v>27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92</v>
      </c>
      <c r="I59" s="21">
        <v>9.4994883808250847</v>
      </c>
    </row>
    <row r="60" spans="1:9">
      <c r="A60" t="s">
        <v>27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91</v>
      </c>
      <c r="I60" s="17">
        <v>187.55037531850999</v>
      </c>
    </row>
    <row r="61" spans="1:9">
      <c r="A61" t="s">
        <v>27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92</v>
      </c>
      <c r="I61" s="21">
        <v>179.97433590633514</v>
      </c>
    </row>
    <row r="62" spans="1:9">
      <c r="A62" t="s">
        <v>27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93</v>
      </c>
      <c r="H62" s="33"/>
      <c r="I62" s="17">
        <v>117.073104536535</v>
      </c>
    </row>
    <row r="63" spans="1:9">
      <c r="A63" t="s">
        <v>27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94</v>
      </c>
      <c r="H63" s="34"/>
      <c r="I63" s="25">
        <v>143.93518726021225</v>
      </c>
    </row>
    <row r="64" spans="1:9">
      <c r="A64" t="s">
        <v>216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216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216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216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216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216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216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216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216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216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117</v>
      </c>
      <c r="D74" s="2">
        <f>AVERAGE(D54:D73)</f>
        <v>117.073104536535</v>
      </c>
      <c r="E74" t="s">
        <v>186</v>
      </c>
      <c r="H74" t="s">
        <v>59</v>
      </c>
      <c r="I74" s="55">
        <f>AVERAGE(D54:D63,D65:D66,D68:D70,D73)</f>
        <v>53.003791779293749</v>
      </c>
      <c r="J74" t="s">
        <v>184</v>
      </c>
    </row>
    <row r="75" spans="1:10">
      <c r="C75" t="s">
        <v>90</v>
      </c>
      <c r="D75" s="2">
        <f>STDEV(D54:D73)</f>
        <v>143.93518726021225</v>
      </c>
      <c r="H75" t="s">
        <v>208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181</v>
      </c>
    </row>
    <row r="80" spans="1:10">
      <c r="A80" s="26" t="s">
        <v>182</v>
      </c>
      <c r="B80" s="26" t="s">
        <v>221</v>
      </c>
      <c r="C80" s="26" t="s">
        <v>100</v>
      </c>
      <c r="D80" s="6" t="s">
        <v>148</v>
      </c>
    </row>
    <row r="81" spans="1:5">
      <c r="A81" t="s">
        <v>98</v>
      </c>
      <c r="B81">
        <v>2</v>
      </c>
      <c r="C81">
        <v>8</v>
      </c>
      <c r="D81">
        <v>329</v>
      </c>
    </row>
    <row r="82" spans="1:5">
      <c r="A82" t="s">
        <v>183</v>
      </c>
      <c r="B82">
        <v>4</v>
      </c>
      <c r="C82">
        <v>8</v>
      </c>
      <c r="D82">
        <v>331</v>
      </c>
    </row>
    <row r="83" spans="1:5">
      <c r="A83" t="s">
        <v>98</v>
      </c>
      <c r="B83">
        <v>8</v>
      </c>
      <c r="C83">
        <v>4</v>
      </c>
      <c r="D83">
        <v>330</v>
      </c>
    </row>
    <row r="84" spans="1:5">
      <c r="A84" t="s">
        <v>27</v>
      </c>
      <c r="B84">
        <v>16</v>
      </c>
      <c r="C84">
        <v>8</v>
      </c>
      <c r="D84">
        <v>335</v>
      </c>
    </row>
    <row r="85" spans="1:5">
      <c r="A85" t="s">
        <v>27</v>
      </c>
      <c r="B85">
        <v>2</v>
      </c>
      <c r="C85">
        <v>8</v>
      </c>
      <c r="D85">
        <v>331</v>
      </c>
    </row>
    <row r="86" spans="1:5">
      <c r="A86" t="s">
        <v>27</v>
      </c>
      <c r="B86">
        <v>2</v>
      </c>
      <c r="C86">
        <v>8</v>
      </c>
      <c r="D86">
        <v>332</v>
      </c>
    </row>
    <row r="87" spans="1:5">
      <c r="A87" t="s">
        <v>27</v>
      </c>
      <c r="B87">
        <v>2</v>
      </c>
      <c r="C87">
        <v>8</v>
      </c>
      <c r="D87">
        <v>332</v>
      </c>
    </row>
    <row r="88" spans="1:5">
      <c r="A88" t="s">
        <v>27</v>
      </c>
      <c r="B88">
        <v>2</v>
      </c>
      <c r="C88">
        <v>8</v>
      </c>
      <c r="D88">
        <v>330</v>
      </c>
    </row>
    <row r="89" spans="1:5">
      <c r="A89" t="s">
        <v>27</v>
      </c>
      <c r="B89">
        <v>2</v>
      </c>
      <c r="C89">
        <v>8</v>
      </c>
      <c r="D89">
        <v>332</v>
      </c>
    </row>
    <row r="90" spans="1:5">
      <c r="A90" t="s">
        <v>27</v>
      </c>
      <c r="B90">
        <v>2</v>
      </c>
      <c r="C90">
        <v>8</v>
      </c>
      <c r="D90">
        <v>331</v>
      </c>
    </row>
    <row r="91" spans="1:5">
      <c r="A91" t="s">
        <v>27</v>
      </c>
      <c r="B91">
        <v>2</v>
      </c>
      <c r="C91">
        <v>8</v>
      </c>
      <c r="D91">
        <v>332</v>
      </c>
    </row>
    <row r="92" spans="1:5">
      <c r="A92" t="s">
        <v>27</v>
      </c>
      <c r="B92">
        <v>2</v>
      </c>
      <c r="C92">
        <v>8</v>
      </c>
      <c r="D92">
        <v>332</v>
      </c>
    </row>
    <row r="93" spans="1:5">
      <c r="A93" t="s">
        <v>27</v>
      </c>
      <c r="B93">
        <v>2</v>
      </c>
      <c r="C93">
        <v>8</v>
      </c>
      <c r="D93">
        <v>331</v>
      </c>
    </row>
    <row r="94" spans="1:5">
      <c r="A94" t="s">
        <v>27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185</v>
      </c>
    </row>
    <row r="96" spans="1:5">
      <c r="D96" s="55">
        <f>STDEV(D81:D94)</f>
        <v>1.5281246137528048</v>
      </c>
    </row>
    <row r="97" spans="1:6">
      <c r="D97" s="55"/>
    </row>
    <row r="98" spans="1:6">
      <c r="A98" s="68" t="s">
        <v>84</v>
      </c>
    </row>
    <row r="99" spans="1:6" ht="52">
      <c r="A99" s="67" t="s">
        <v>81</v>
      </c>
      <c r="B99" s="67" t="s">
        <v>82</v>
      </c>
      <c r="C99" s="67" t="s">
        <v>100</v>
      </c>
      <c r="D99" s="67" t="s">
        <v>83</v>
      </c>
      <c r="E99" s="67" t="s">
        <v>235</v>
      </c>
    </row>
    <row r="100" spans="1:6">
      <c r="A100" t="s">
        <v>80</v>
      </c>
      <c r="B100">
        <v>1</v>
      </c>
      <c r="C100">
        <v>1</v>
      </c>
      <c r="D100" s="55">
        <v>102.81096601500001</v>
      </c>
      <c r="E100" s="55">
        <v>540.78749203699999</v>
      </c>
      <c r="F100" t="s">
        <v>195</v>
      </c>
    </row>
    <row r="101" spans="1:6">
      <c r="A101" t="s">
        <v>80</v>
      </c>
      <c r="B101">
        <v>1</v>
      </c>
      <c r="C101">
        <v>1</v>
      </c>
      <c r="D101" s="55">
        <v>103.82834100700001</v>
      </c>
      <c r="E101" s="55">
        <v>535.53545093499997</v>
      </c>
      <c r="F101" t="s">
        <v>195</v>
      </c>
    </row>
    <row r="102" spans="1:6">
      <c r="A102" t="s">
        <v>111</v>
      </c>
      <c r="B102">
        <v>1</v>
      </c>
      <c r="C102">
        <v>1</v>
      </c>
      <c r="D102" s="55">
        <v>113.127218962</v>
      </c>
      <c r="E102" s="55">
        <v>545.29999999999995</v>
      </c>
      <c r="F102" t="s">
        <v>195</v>
      </c>
    </row>
    <row r="103" spans="1:6">
      <c r="A103" t="s">
        <v>111</v>
      </c>
      <c r="B103">
        <v>1</v>
      </c>
      <c r="C103">
        <v>1</v>
      </c>
      <c r="D103" s="55">
        <v>103.40554308900001</v>
      </c>
      <c r="E103" s="55">
        <v>803.84470940000006</v>
      </c>
      <c r="F103" t="s">
        <v>195</v>
      </c>
    </row>
    <row r="104" spans="1:6">
      <c r="A104" t="s">
        <v>111</v>
      </c>
      <c r="B104">
        <v>1</v>
      </c>
      <c r="C104">
        <v>1</v>
      </c>
      <c r="D104" s="55">
        <v>107.666013956</v>
      </c>
      <c r="E104" s="55">
        <v>513.75138115899995</v>
      </c>
      <c r="F104" t="s">
        <v>195</v>
      </c>
    </row>
    <row r="105" spans="1:6">
      <c r="A105" t="s">
        <v>111</v>
      </c>
      <c r="B105">
        <v>1</v>
      </c>
      <c r="C105">
        <v>1</v>
      </c>
      <c r="D105" s="55">
        <v>103.865900993</v>
      </c>
      <c r="E105" s="55">
        <v>533.84486103100005</v>
      </c>
      <c r="F105" t="s">
        <v>195</v>
      </c>
    </row>
    <row r="106" spans="1:6">
      <c r="A106" t="s">
        <v>111</v>
      </c>
      <c r="B106">
        <v>1</v>
      </c>
      <c r="C106">
        <v>1</v>
      </c>
      <c r="D106" s="55">
        <v>102.781521082</v>
      </c>
      <c r="E106" s="55">
        <v>530.13947606099998</v>
      </c>
      <c r="F106" t="s">
        <v>195</v>
      </c>
    </row>
    <row r="107" spans="1:6">
      <c r="A107" t="s">
        <v>111</v>
      </c>
      <c r="B107">
        <v>1</v>
      </c>
      <c r="C107">
        <v>1</v>
      </c>
      <c r="D107" s="55">
        <v>113.22210287999999</v>
      </c>
      <c r="E107" s="55">
        <v>540.12562584900002</v>
      </c>
      <c r="F107" t="s">
        <v>195</v>
      </c>
    </row>
    <row r="108" spans="1:6">
      <c r="A108" t="s">
        <v>32</v>
      </c>
      <c r="B108">
        <v>16</v>
      </c>
      <c r="C108">
        <v>16</v>
      </c>
      <c r="D108" s="55">
        <v>102.94403004599999</v>
      </c>
      <c r="E108" s="55">
        <v>640.48868703799997</v>
      </c>
      <c r="F108" t="s">
        <v>195</v>
      </c>
    </row>
    <row r="109" spans="1:6">
      <c r="A109" t="s">
        <v>32</v>
      </c>
      <c r="B109">
        <v>16</v>
      </c>
      <c r="C109">
        <v>16</v>
      </c>
      <c r="D109" s="55">
        <v>92.101788044000003</v>
      </c>
      <c r="E109" s="55">
        <v>514.74440503100004</v>
      </c>
      <c r="F109" t="s">
        <v>195</v>
      </c>
    </row>
    <row r="110" spans="1:6">
      <c r="A110" t="s">
        <v>32</v>
      </c>
      <c r="B110">
        <v>16</v>
      </c>
      <c r="C110">
        <v>16</v>
      </c>
      <c r="D110" s="55"/>
      <c r="E110" s="55">
        <v>535.21085310000001</v>
      </c>
      <c r="F110" t="s">
        <v>195</v>
      </c>
    </row>
    <row r="111" spans="1:6">
      <c r="A111" t="s">
        <v>32</v>
      </c>
      <c r="B111">
        <v>16</v>
      </c>
      <c r="C111">
        <v>16</v>
      </c>
      <c r="D111" s="55"/>
      <c r="E111" s="55">
        <v>607.65833091699994</v>
      </c>
      <c r="F111" s="55" t="s">
        <v>199</v>
      </c>
    </row>
    <row r="112" spans="1:6">
      <c r="A112" t="s">
        <v>32</v>
      </c>
      <c r="B112">
        <v>16</v>
      </c>
      <c r="C112">
        <v>16</v>
      </c>
      <c r="D112" s="55"/>
      <c r="E112" s="55">
        <v>596.06263589900004</v>
      </c>
      <c r="F112" s="55" t="s">
        <v>71</v>
      </c>
    </row>
    <row r="113" spans="1:8">
      <c r="A113" t="s">
        <v>80</v>
      </c>
      <c r="B113">
        <v>16</v>
      </c>
      <c r="C113">
        <v>16</v>
      </c>
      <c r="D113" s="55"/>
      <c r="E113" s="55">
        <v>547.03834199899995</v>
      </c>
      <c r="F113" s="55" t="s">
        <v>71</v>
      </c>
    </row>
    <row r="114" spans="1:8">
      <c r="A114" t="s">
        <v>32</v>
      </c>
      <c r="B114">
        <v>16</v>
      </c>
      <c r="C114">
        <v>16</v>
      </c>
      <c r="D114" s="55"/>
      <c r="E114" s="55">
        <v>527.22448778199998</v>
      </c>
      <c r="F114" s="55" t="s">
        <v>71</v>
      </c>
    </row>
    <row r="115" spans="1:8">
      <c r="A115" t="s">
        <v>32</v>
      </c>
      <c r="B115">
        <v>16</v>
      </c>
      <c r="C115">
        <v>16</v>
      </c>
      <c r="D115" s="55"/>
      <c r="E115" s="55">
        <v>547.03834199899995</v>
      </c>
      <c r="F115" s="55" t="s">
        <v>71</v>
      </c>
    </row>
    <row r="116" spans="1:8">
      <c r="A116" t="s">
        <v>80</v>
      </c>
      <c r="B116">
        <v>16</v>
      </c>
      <c r="C116">
        <v>16</v>
      </c>
      <c r="D116" s="55"/>
      <c r="E116" s="55">
        <v>500.43472504599998</v>
      </c>
      <c r="F116" s="55" t="s">
        <v>234</v>
      </c>
    </row>
    <row r="117" spans="1:8">
      <c r="A117" t="s">
        <v>32</v>
      </c>
      <c r="B117">
        <v>16</v>
      </c>
      <c r="C117">
        <v>16</v>
      </c>
      <c r="D117" s="55"/>
      <c r="E117" s="55">
        <v>512.97764587400002</v>
      </c>
      <c r="F117" s="55" t="s">
        <v>234</v>
      </c>
    </row>
    <row r="118" spans="1:8">
      <c r="A118" t="s">
        <v>144</v>
      </c>
      <c r="B118">
        <v>1</v>
      </c>
      <c r="C118">
        <v>8</v>
      </c>
      <c r="D118" s="55">
        <v>103.42702317200001</v>
      </c>
      <c r="E118" s="55">
        <v>621.78100585899995</v>
      </c>
    </row>
    <row r="119" spans="1:8">
      <c r="A119" t="s">
        <v>144</v>
      </c>
      <c r="B119">
        <v>1</v>
      </c>
      <c r="C119">
        <v>8</v>
      </c>
      <c r="D119" s="55">
        <v>102.724663019</v>
      </c>
      <c r="E119" s="55">
        <v>635.45893716800003</v>
      </c>
      <c r="F119" s="55"/>
      <c r="H119" s="2"/>
    </row>
    <row r="120" spans="1:8">
      <c r="A120" t="s">
        <v>143</v>
      </c>
      <c r="B120">
        <v>2</v>
      </c>
      <c r="C120">
        <v>16</v>
      </c>
      <c r="D120" s="55">
        <v>93.759625911699999</v>
      </c>
      <c r="E120" s="55">
        <v>630.82709503199999</v>
      </c>
      <c r="F120" s="55"/>
      <c r="H120" s="55"/>
    </row>
    <row r="121" spans="1:8">
      <c r="A121" t="s">
        <v>143</v>
      </c>
      <c r="B121">
        <v>16</v>
      </c>
      <c r="C121">
        <v>16</v>
      </c>
      <c r="D121" s="55"/>
      <c r="E121" s="55">
        <v>609.56168699299997</v>
      </c>
      <c r="F121" s="55" t="s">
        <v>173</v>
      </c>
      <c r="H121" s="55"/>
    </row>
    <row r="122" spans="1:8">
      <c r="A122" t="s">
        <v>143</v>
      </c>
      <c r="B122">
        <v>16</v>
      </c>
      <c r="C122">
        <v>16</v>
      </c>
      <c r="D122" s="55"/>
      <c r="E122" s="55">
        <v>612.84088611599998</v>
      </c>
      <c r="F122" s="55" t="s">
        <v>173</v>
      </c>
      <c r="H122" s="55"/>
    </row>
    <row r="123" spans="1:8">
      <c r="A123" t="s">
        <v>143</v>
      </c>
      <c r="B123">
        <v>16</v>
      </c>
      <c r="C123">
        <v>16</v>
      </c>
      <c r="D123" s="55"/>
      <c r="E123" s="55">
        <v>613.39775299999997</v>
      </c>
      <c r="F123" s="55" t="s">
        <v>173</v>
      </c>
      <c r="H123" s="55"/>
    </row>
    <row r="124" spans="1:8">
      <c r="A124" t="s">
        <v>143</v>
      </c>
      <c r="B124">
        <v>16</v>
      </c>
      <c r="C124">
        <v>16</v>
      </c>
      <c r="D124" s="55"/>
      <c r="E124" s="55">
        <v>659.99135088900005</v>
      </c>
      <c r="F124" s="55" t="s">
        <v>173</v>
      </c>
      <c r="H124" s="55"/>
    </row>
    <row r="125" spans="1:8">
      <c r="A125" t="s">
        <v>143</v>
      </c>
      <c r="B125">
        <v>16</v>
      </c>
      <c r="C125">
        <v>16</v>
      </c>
      <c r="D125" s="55"/>
      <c r="E125" s="55"/>
      <c r="F125" s="55" t="s">
        <v>173</v>
      </c>
      <c r="H125" s="55"/>
    </row>
    <row r="126" spans="1:8">
      <c r="A126" t="s">
        <v>143</v>
      </c>
      <c r="B126">
        <v>16</v>
      </c>
      <c r="C126">
        <v>16</v>
      </c>
      <c r="D126" s="55"/>
      <c r="E126" s="55"/>
      <c r="F126" s="55" t="s">
        <v>173</v>
      </c>
      <c r="H126" s="55"/>
    </row>
    <row r="127" spans="1:8">
      <c r="A127" t="s">
        <v>143</v>
      </c>
      <c r="B127">
        <v>16</v>
      </c>
      <c r="C127">
        <v>16</v>
      </c>
      <c r="D127" s="55"/>
      <c r="E127" s="55"/>
      <c r="F127" s="55" t="s">
        <v>173</v>
      </c>
      <c r="H127" s="55"/>
    </row>
    <row r="128" spans="1:8">
      <c r="A128" t="s">
        <v>143</v>
      </c>
      <c r="B128">
        <v>16</v>
      </c>
      <c r="C128">
        <v>16</v>
      </c>
      <c r="D128" s="55"/>
      <c r="F128" s="55" t="s">
        <v>173</v>
      </c>
      <c r="H128" s="55"/>
    </row>
    <row r="129" spans="1:6">
      <c r="A129" s="55"/>
      <c r="D129" t="s">
        <v>145</v>
      </c>
      <c r="E129" s="55">
        <f>AVERAGE(E100:E120)</f>
        <v>569.53688043885711</v>
      </c>
      <c r="F129" t="s">
        <v>147</v>
      </c>
    </row>
    <row r="130" spans="1:6">
      <c r="D130" t="s">
        <v>146</v>
      </c>
      <c r="E130">
        <f>STDEV(E100:E120)</f>
        <v>69.732796723748706</v>
      </c>
    </row>
  </sheetData>
  <phoneticPr fontId="18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150</v>
      </c>
    </row>
    <row r="2" spans="1:14">
      <c r="A2" s="30" t="s">
        <v>151</v>
      </c>
    </row>
    <row r="3" spans="1:14">
      <c r="A3" t="s">
        <v>152</v>
      </c>
    </row>
    <row r="5" spans="1:14" s="28" customFormat="1" ht="39" customHeight="1">
      <c r="A5" s="29" t="s">
        <v>105</v>
      </c>
      <c r="B5" s="29" t="s">
        <v>110</v>
      </c>
      <c r="C5" s="29" t="s">
        <v>85</v>
      </c>
      <c r="D5" s="29" t="s">
        <v>86</v>
      </c>
      <c r="E5" s="29" t="s">
        <v>240</v>
      </c>
      <c r="F5" s="29" t="s">
        <v>106</v>
      </c>
      <c r="G5" s="29" t="s">
        <v>87</v>
      </c>
      <c r="H5" s="29" t="s">
        <v>135</v>
      </c>
      <c r="I5" s="29" t="s">
        <v>134</v>
      </c>
      <c r="J5" s="29" t="s">
        <v>114</v>
      </c>
      <c r="K5" s="28" t="s">
        <v>153</v>
      </c>
      <c r="L5" s="28" t="s">
        <v>154</v>
      </c>
      <c r="M5" s="28" t="s">
        <v>155</v>
      </c>
    </row>
    <row r="6" spans="1:14">
      <c r="A6" t="s">
        <v>149</v>
      </c>
      <c r="B6">
        <v>8</v>
      </c>
      <c r="C6" t="s">
        <v>88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149</v>
      </c>
      <c r="B7">
        <v>8</v>
      </c>
      <c r="C7" t="s">
        <v>136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149</v>
      </c>
      <c r="B8" s="31">
        <v>16</v>
      </c>
      <c r="C8" t="s">
        <v>88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149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149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216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216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149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124</v>
      </c>
    </row>
    <row r="14" spans="1:14" ht="39">
      <c r="A14" t="s">
        <v>149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125</v>
      </c>
    </row>
    <row r="15" spans="1:14" ht="39">
      <c r="A15" t="s">
        <v>149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126</v>
      </c>
    </row>
    <row r="16" spans="1:14" ht="39">
      <c r="A16" t="s">
        <v>149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159</v>
      </c>
    </row>
    <row r="17" spans="1:13">
      <c r="A17" t="s">
        <v>216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216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216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153</v>
      </c>
      <c r="B25" s="28" t="s">
        <v>154</v>
      </c>
      <c r="C25" s="28" t="s">
        <v>155</v>
      </c>
    </row>
  </sheetData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opLeftCell="A89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191</v>
      </c>
    </row>
    <row r="2" spans="1:10">
      <c r="A2" t="s">
        <v>227</v>
      </c>
    </row>
    <row r="3" spans="1:10">
      <c r="A3" t="s">
        <v>87</v>
      </c>
      <c r="B3">
        <v>8</v>
      </c>
    </row>
    <row r="4" spans="1:10">
      <c r="A4" t="s">
        <v>190</v>
      </c>
      <c r="B4">
        <v>8</v>
      </c>
    </row>
    <row r="8" spans="1:10" s="58" customFormat="1" ht="39">
      <c r="A8" s="29" t="s">
        <v>105</v>
      </c>
      <c r="B8" s="29" t="s">
        <v>78</v>
      </c>
      <c r="C8" s="29" t="s">
        <v>158</v>
      </c>
      <c r="D8" s="29" t="s">
        <v>106</v>
      </c>
      <c r="E8" s="29" t="s">
        <v>188</v>
      </c>
      <c r="F8" s="29" t="s">
        <v>189</v>
      </c>
      <c r="G8" s="57" t="s">
        <v>228</v>
      </c>
      <c r="H8" s="57" t="s">
        <v>229</v>
      </c>
      <c r="I8" s="57" t="s">
        <v>230</v>
      </c>
      <c r="J8" s="57" t="s">
        <v>210</v>
      </c>
    </row>
    <row r="9" spans="1:10" s="61" customFormat="1">
      <c r="A9" s="62" t="s">
        <v>97</v>
      </c>
      <c r="B9" s="63">
        <v>0</v>
      </c>
      <c r="C9" s="63">
        <v>0</v>
      </c>
      <c r="D9" s="63">
        <v>0</v>
      </c>
      <c r="E9" s="62" t="s">
        <v>97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97</v>
      </c>
      <c r="B10" s="63">
        <v>0</v>
      </c>
      <c r="C10" s="63">
        <v>0</v>
      </c>
      <c r="D10" s="63">
        <v>0</v>
      </c>
      <c r="E10" s="62" t="s">
        <v>97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97</v>
      </c>
      <c r="B11" s="63">
        <v>0</v>
      </c>
      <c r="C11" s="63">
        <v>0</v>
      </c>
      <c r="D11" s="63">
        <v>0</v>
      </c>
      <c r="E11" s="62" t="s">
        <v>97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97</v>
      </c>
      <c r="B12" s="63">
        <v>0</v>
      </c>
      <c r="C12" s="63">
        <v>0</v>
      </c>
      <c r="D12" s="63">
        <v>0</v>
      </c>
      <c r="E12" s="62" t="s">
        <v>97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214</v>
      </c>
      <c r="B13" s="65">
        <v>0</v>
      </c>
      <c r="C13" s="65">
        <v>0</v>
      </c>
      <c r="D13" s="65">
        <v>0</v>
      </c>
      <c r="E13" s="64" t="s">
        <v>214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98</v>
      </c>
      <c r="B14">
        <v>8</v>
      </c>
      <c r="C14">
        <v>4</v>
      </c>
      <c r="D14">
        <v>8</v>
      </c>
      <c r="E14" t="s">
        <v>215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98</v>
      </c>
      <c r="B15">
        <v>8</v>
      </c>
      <c r="C15">
        <v>4</v>
      </c>
      <c r="D15">
        <v>8</v>
      </c>
      <c r="E15" t="s">
        <v>215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98</v>
      </c>
      <c r="B16">
        <v>8</v>
      </c>
      <c r="C16">
        <v>4</v>
      </c>
      <c r="D16">
        <v>8</v>
      </c>
      <c r="E16" t="s">
        <v>215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79</v>
      </c>
      <c r="B17">
        <v>8</v>
      </c>
      <c r="C17">
        <v>4</v>
      </c>
      <c r="D17">
        <v>8</v>
      </c>
      <c r="E17" t="s">
        <v>214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98</v>
      </c>
      <c r="B18">
        <v>8</v>
      </c>
      <c r="C18">
        <v>4</v>
      </c>
      <c r="D18">
        <v>8</v>
      </c>
      <c r="E18" t="s">
        <v>215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98</v>
      </c>
      <c r="B19">
        <v>8</v>
      </c>
      <c r="C19">
        <v>4</v>
      </c>
      <c r="D19">
        <v>8</v>
      </c>
      <c r="E19" t="s">
        <v>215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187</v>
      </c>
      <c r="B20">
        <v>0</v>
      </c>
      <c r="C20">
        <v>0</v>
      </c>
      <c r="D20">
        <f>C20*2</f>
        <v>0</v>
      </c>
      <c r="E20" t="s">
        <v>98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187</v>
      </c>
      <c r="B21">
        <v>0</v>
      </c>
      <c r="C21">
        <v>0</v>
      </c>
      <c r="D21">
        <f t="shared" ref="D21:D25" si="0">C21*2</f>
        <v>0</v>
      </c>
      <c r="E21" t="s">
        <v>98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187</v>
      </c>
      <c r="B22">
        <v>0</v>
      </c>
      <c r="C22">
        <v>0</v>
      </c>
      <c r="D22">
        <f t="shared" si="0"/>
        <v>0</v>
      </c>
      <c r="E22" t="s">
        <v>98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187</v>
      </c>
      <c r="B23">
        <v>0</v>
      </c>
      <c r="C23">
        <v>0</v>
      </c>
      <c r="D23">
        <f t="shared" si="0"/>
        <v>0</v>
      </c>
      <c r="E23" t="s">
        <v>98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187</v>
      </c>
      <c r="B24">
        <v>0</v>
      </c>
      <c r="C24">
        <v>0</v>
      </c>
      <c r="D24">
        <f t="shared" si="0"/>
        <v>0</v>
      </c>
      <c r="E24" t="s">
        <v>98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187</v>
      </c>
      <c r="B25">
        <v>0</v>
      </c>
      <c r="C25">
        <v>0</v>
      </c>
      <c r="D25">
        <f t="shared" si="0"/>
        <v>0</v>
      </c>
      <c r="E25" t="s">
        <v>98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187</v>
      </c>
      <c r="B26">
        <v>0</v>
      </c>
      <c r="C26">
        <v>4</v>
      </c>
      <c r="D26">
        <f>C26*2</f>
        <v>8</v>
      </c>
      <c r="E26" t="s">
        <v>98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211</v>
      </c>
      <c r="B27">
        <v>8</v>
      </c>
      <c r="C27">
        <v>0</v>
      </c>
      <c r="D27">
        <f t="shared" ref="D27:D48" si="1">C27*2</f>
        <v>0</v>
      </c>
      <c r="E27" s="59" t="s">
        <v>120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211</v>
      </c>
      <c r="B28">
        <v>8</v>
      </c>
      <c r="C28">
        <v>0</v>
      </c>
      <c r="D28">
        <f t="shared" si="1"/>
        <v>0</v>
      </c>
      <c r="E28" s="59" t="s">
        <v>120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211</v>
      </c>
      <c r="B29">
        <v>8</v>
      </c>
      <c r="C29">
        <v>0</v>
      </c>
      <c r="D29">
        <f t="shared" si="1"/>
        <v>0</v>
      </c>
      <c r="E29" s="59" t="s">
        <v>120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211</v>
      </c>
      <c r="B30">
        <v>8</v>
      </c>
      <c r="C30">
        <v>0</v>
      </c>
      <c r="D30">
        <f t="shared" si="1"/>
        <v>0</v>
      </c>
      <c r="E30" s="59" t="s">
        <v>120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211</v>
      </c>
      <c r="B31">
        <v>8</v>
      </c>
      <c r="C31">
        <v>0</v>
      </c>
      <c r="D31">
        <f t="shared" si="1"/>
        <v>0</v>
      </c>
      <c r="E31" s="59" t="s">
        <v>120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211</v>
      </c>
      <c r="B32">
        <v>8</v>
      </c>
      <c r="C32">
        <v>0</v>
      </c>
      <c r="D32">
        <f t="shared" si="1"/>
        <v>0</v>
      </c>
      <c r="E32" s="59" t="s">
        <v>120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211</v>
      </c>
      <c r="B33">
        <v>8</v>
      </c>
      <c r="C33">
        <v>4</v>
      </c>
      <c r="D33">
        <f t="shared" si="1"/>
        <v>8</v>
      </c>
      <c r="E33" t="s">
        <v>212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211</v>
      </c>
      <c r="B34">
        <v>8</v>
      </c>
      <c r="C34">
        <v>4</v>
      </c>
      <c r="D34">
        <f t="shared" si="1"/>
        <v>8</v>
      </c>
      <c r="E34" t="s">
        <v>213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211</v>
      </c>
      <c r="B35">
        <v>8</v>
      </c>
      <c r="C35">
        <v>4</v>
      </c>
      <c r="D35">
        <f t="shared" si="1"/>
        <v>8</v>
      </c>
      <c r="E35" t="s">
        <v>213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211</v>
      </c>
      <c r="B36">
        <v>8</v>
      </c>
      <c r="C36">
        <v>4</v>
      </c>
      <c r="D36">
        <f t="shared" si="1"/>
        <v>8</v>
      </c>
      <c r="E36" t="s">
        <v>213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211</v>
      </c>
      <c r="B37">
        <v>8</v>
      </c>
      <c r="C37">
        <v>4</v>
      </c>
      <c r="D37">
        <f t="shared" si="1"/>
        <v>8</v>
      </c>
      <c r="E37" t="s">
        <v>213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211</v>
      </c>
      <c r="B38">
        <v>8</v>
      </c>
      <c r="C38">
        <v>4</v>
      </c>
      <c r="D38">
        <f t="shared" si="1"/>
        <v>8</v>
      </c>
      <c r="E38" t="s">
        <v>213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211</v>
      </c>
      <c r="B39">
        <v>8</v>
      </c>
      <c r="C39">
        <v>4</v>
      </c>
      <c r="D39">
        <f t="shared" si="1"/>
        <v>8</v>
      </c>
      <c r="E39" t="s">
        <v>213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211</v>
      </c>
      <c r="B40">
        <v>8</v>
      </c>
      <c r="C40">
        <v>4</v>
      </c>
      <c r="D40">
        <f t="shared" si="1"/>
        <v>8</v>
      </c>
      <c r="E40" t="s">
        <v>213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211</v>
      </c>
      <c r="B41">
        <v>8</v>
      </c>
      <c r="C41">
        <v>4</v>
      </c>
      <c r="D41">
        <f t="shared" si="1"/>
        <v>8</v>
      </c>
      <c r="E41" t="s">
        <v>213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211</v>
      </c>
      <c r="B42">
        <v>8</v>
      </c>
      <c r="C42">
        <v>4</v>
      </c>
      <c r="D42">
        <f t="shared" si="1"/>
        <v>8</v>
      </c>
      <c r="E42" t="s">
        <v>213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211</v>
      </c>
      <c r="B43">
        <v>8</v>
      </c>
      <c r="C43">
        <v>4</v>
      </c>
      <c r="D43">
        <f t="shared" si="1"/>
        <v>8</v>
      </c>
      <c r="E43" t="s">
        <v>213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211</v>
      </c>
      <c r="B44">
        <v>8</v>
      </c>
      <c r="C44">
        <v>4</v>
      </c>
      <c r="D44">
        <f t="shared" si="1"/>
        <v>8</v>
      </c>
      <c r="E44" t="s">
        <v>213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211</v>
      </c>
      <c r="B45">
        <v>8</v>
      </c>
      <c r="C45">
        <v>4</v>
      </c>
      <c r="D45">
        <f t="shared" si="1"/>
        <v>8</v>
      </c>
      <c r="E45" t="s">
        <v>213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211</v>
      </c>
      <c r="B46">
        <v>8</v>
      </c>
      <c r="C46">
        <v>4</v>
      </c>
      <c r="D46">
        <f t="shared" si="1"/>
        <v>8</v>
      </c>
      <c r="E46" t="s">
        <v>213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211</v>
      </c>
      <c r="B47">
        <v>8</v>
      </c>
      <c r="C47">
        <v>4</v>
      </c>
      <c r="D47">
        <f t="shared" si="1"/>
        <v>8</v>
      </c>
      <c r="E47" t="s">
        <v>213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211</v>
      </c>
      <c r="B48">
        <v>8</v>
      </c>
      <c r="C48">
        <v>4</v>
      </c>
      <c r="D48">
        <f t="shared" si="1"/>
        <v>8</v>
      </c>
      <c r="E48" t="s">
        <v>213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69" spans="1:15">
      <c r="O69" t="s">
        <v>50</v>
      </c>
    </row>
    <row r="73" spans="1:15">
      <c r="B73" t="s">
        <v>121</v>
      </c>
      <c r="C73" t="s">
        <v>122</v>
      </c>
    </row>
    <row r="74" spans="1:15">
      <c r="A74" t="s">
        <v>139</v>
      </c>
      <c r="B74" s="55">
        <f>AVERAGE(J9:J13)</f>
        <v>2854.5401358139998</v>
      </c>
      <c r="C74">
        <f>STDEV(J9:J13)</f>
        <v>5.1759854834226253</v>
      </c>
    </row>
    <row r="75" spans="1:15">
      <c r="A75" s="58" t="s">
        <v>137</v>
      </c>
      <c r="B75" s="55">
        <f>J27</f>
        <v>1027.9399099300001</v>
      </c>
      <c r="C75">
        <f>STDEV(J27:J32)</f>
        <v>66.500248816330156</v>
      </c>
    </row>
    <row r="76" spans="1:15">
      <c r="A76" t="s">
        <v>163</v>
      </c>
      <c r="B76" s="55">
        <f>AVERAGE(J20:J25)</f>
        <v>1127.4290733349999</v>
      </c>
      <c r="C76">
        <f>STDEV(J20:J25)</f>
        <v>164.62238500375017</v>
      </c>
    </row>
    <row r="77" spans="1:15" ht="39">
      <c r="A77" s="52" t="s">
        <v>164</v>
      </c>
      <c r="B77" s="55">
        <f>AVERAGE(J14:J19)</f>
        <v>1008.3394329941667</v>
      </c>
      <c r="C77">
        <f>STDEV(J14:J19)</f>
        <v>22.308119143463191</v>
      </c>
    </row>
    <row r="78" spans="1:15" ht="39">
      <c r="A78" s="52" t="s">
        <v>165</v>
      </c>
      <c r="B78" s="55">
        <f>AVERAGE(J43:J46)</f>
        <v>621.08587497474991</v>
      </c>
      <c r="C78">
        <f>STDEV(J43:J46)</f>
        <v>164.04746545348206</v>
      </c>
    </row>
    <row r="79" spans="1:15" ht="39">
      <c r="A79" s="52" t="s">
        <v>138</v>
      </c>
      <c r="B79" s="55">
        <f>AVERAGE(J34:J42)</f>
        <v>688.64166519366654</v>
      </c>
      <c r="C79" s="55">
        <f>STDEV(J34:J42)</f>
        <v>20.480758532664797</v>
      </c>
    </row>
  </sheetData>
  <phoneticPr fontId="18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133</v>
      </c>
    </row>
    <row r="2" spans="1:12">
      <c r="A2" t="s">
        <v>132</v>
      </c>
    </row>
    <row r="5" spans="1:12" s="54" customFormat="1" ht="39">
      <c r="A5" s="54" t="s">
        <v>160</v>
      </c>
      <c r="B5" s="54" t="s">
        <v>161</v>
      </c>
      <c r="C5" s="54" t="s">
        <v>201</v>
      </c>
      <c r="D5" s="54" t="s">
        <v>202</v>
      </c>
      <c r="E5" s="54" t="s">
        <v>203</v>
      </c>
      <c r="F5" s="54" t="s">
        <v>204</v>
      </c>
      <c r="G5" s="54" t="s">
        <v>206</v>
      </c>
      <c r="H5" s="54" t="s">
        <v>205</v>
      </c>
      <c r="I5" s="54" t="s">
        <v>207</v>
      </c>
      <c r="J5" s="54" t="s">
        <v>130</v>
      </c>
      <c r="K5" s="54" t="s">
        <v>131</v>
      </c>
      <c r="L5" s="54" t="s">
        <v>101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102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102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102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B18" sqref="B18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175</v>
      </c>
      <c r="B3" s="11" t="s">
        <v>176</v>
      </c>
      <c r="C3" s="12"/>
      <c r="D3" s="12"/>
      <c r="E3" s="12"/>
      <c r="F3" s="12"/>
      <c r="G3" s="12"/>
      <c r="H3" s="12"/>
      <c r="I3" s="13"/>
    </row>
    <row r="4" spans="1:9">
      <c r="A4" s="11" t="s">
        <v>177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178</v>
      </c>
    </row>
    <row r="5" spans="1:9">
      <c r="A5" s="10" t="s">
        <v>46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47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63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48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49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33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193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178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1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29"/>
  <sheetViews>
    <sheetView tabSelected="1" topLeftCell="I1" workbookViewId="0">
      <pane ySplit="1" topLeftCell="A2" activePane="bottomLeft" state="frozen"/>
      <selection pane="bottomLeft" activeCell="Q34" sqref="Q34"/>
    </sheetView>
  </sheetViews>
  <sheetFormatPr baseColWidth="10" defaultRowHeight="13"/>
  <cols>
    <col min="1" max="1" width="8.85546875" customWidth="1"/>
    <col min="2" max="2" width="15.5703125" customWidth="1"/>
    <col min="3" max="3" width="11.7109375" customWidth="1"/>
    <col min="4" max="4" width="14.42578125" customWidth="1"/>
    <col min="5" max="5" width="14.85546875" bestFit="1" customWidth="1"/>
    <col min="9" max="9" width="17.5703125" customWidth="1"/>
    <col min="11" max="11" width="16.28515625" bestFit="1" customWidth="1"/>
  </cols>
  <sheetData>
    <row r="1" spans="1:12" ht="26">
      <c r="A1" s="69" t="s">
        <v>112</v>
      </c>
      <c r="B1" s="69" t="s">
        <v>113</v>
      </c>
      <c r="C1" s="69" t="s">
        <v>140</v>
      </c>
      <c r="D1" s="69" t="s">
        <v>141</v>
      </c>
      <c r="E1" s="69" t="s">
        <v>198</v>
      </c>
      <c r="F1" s="69" t="s">
        <v>197</v>
      </c>
      <c r="J1" t="s">
        <v>75</v>
      </c>
      <c r="K1" t="s">
        <v>76</v>
      </c>
    </row>
    <row r="2" spans="1:12">
      <c r="A2" s="78" t="s">
        <v>142</v>
      </c>
      <c r="B2" s="78">
        <v>1</v>
      </c>
      <c r="C2" s="78">
        <v>2</v>
      </c>
      <c r="D2" s="78">
        <v>4</v>
      </c>
      <c r="E2" s="79">
        <v>5467.0610818900004</v>
      </c>
      <c r="F2" s="78" t="s">
        <v>170</v>
      </c>
    </row>
    <row r="3" spans="1:12">
      <c r="A3" s="78" t="s">
        <v>142</v>
      </c>
      <c r="B3" s="78">
        <v>1</v>
      </c>
      <c r="C3" s="78">
        <v>2</v>
      </c>
      <c r="D3" s="78">
        <v>4</v>
      </c>
      <c r="E3" s="79">
        <v>5425.6983258700002</v>
      </c>
      <c r="F3" s="78" t="s">
        <v>170</v>
      </c>
    </row>
    <row r="4" spans="1:12">
      <c r="A4" s="78" t="s">
        <v>142</v>
      </c>
      <c r="B4" s="78">
        <v>1</v>
      </c>
      <c r="C4" s="78">
        <v>4</v>
      </c>
      <c r="D4" s="78">
        <v>4</v>
      </c>
      <c r="E4" s="79">
        <v>5366.32453394</v>
      </c>
      <c r="F4" s="78" t="s">
        <v>170</v>
      </c>
    </row>
    <row r="5" spans="1:12">
      <c r="A5" s="78" t="s">
        <v>142</v>
      </c>
      <c r="B5" s="78">
        <v>1</v>
      </c>
      <c r="C5" s="78">
        <v>4</v>
      </c>
      <c r="D5" s="78">
        <v>4</v>
      </c>
      <c r="E5" s="79">
        <v>5464.4371781299997</v>
      </c>
      <c r="F5" s="78" t="s">
        <v>170</v>
      </c>
    </row>
    <row r="6" spans="1:12">
      <c r="A6" s="78" t="s">
        <v>142</v>
      </c>
      <c r="B6" s="78">
        <v>1</v>
      </c>
      <c r="C6" s="78">
        <v>8</v>
      </c>
      <c r="D6" s="78">
        <v>4</v>
      </c>
      <c r="E6" s="79">
        <v>5491.1035299300001</v>
      </c>
      <c r="F6" s="78" t="s">
        <v>170</v>
      </c>
      <c r="J6" t="s">
        <v>73</v>
      </c>
      <c r="K6" s="55">
        <f>AVERAGE(E12:E22)/60</f>
        <v>87.417327997515159</v>
      </c>
      <c r="L6">
        <f>STDEV(E12:E22)/60</f>
        <v>1.0368382366048754</v>
      </c>
    </row>
    <row r="7" spans="1:12">
      <c r="A7" s="78" t="s">
        <v>142</v>
      </c>
      <c r="B7" s="78">
        <v>1</v>
      </c>
      <c r="C7" s="78">
        <v>8</v>
      </c>
      <c r="D7" s="78">
        <v>4</v>
      </c>
      <c r="E7" s="79">
        <v>5444.7614481399996</v>
      </c>
      <c r="F7" s="78" t="s">
        <v>170</v>
      </c>
      <c r="J7" t="s">
        <v>72</v>
      </c>
      <c r="K7" s="55">
        <f>AVERAGE(E28:E33)/60</f>
        <v>88.173562517416684</v>
      </c>
      <c r="L7">
        <f>STDEV(E28:E33)/60</f>
        <v>1.5871733794269882</v>
      </c>
    </row>
    <row r="8" spans="1:12">
      <c r="A8" s="81"/>
      <c r="B8" s="81"/>
      <c r="C8" s="81"/>
      <c r="D8" s="81"/>
      <c r="E8" s="81"/>
      <c r="F8" s="78" t="s">
        <v>170</v>
      </c>
      <c r="J8" t="s">
        <v>74</v>
      </c>
      <c r="K8" s="55">
        <f>AVERAGE(E23:E27)/60</f>
        <v>112.92129043976666</v>
      </c>
      <c r="L8">
        <f>STDEV(E23:E27)/60</f>
        <v>1.5771571758810281</v>
      </c>
    </row>
    <row r="9" spans="1:12">
      <c r="A9" s="81"/>
      <c r="B9" s="81"/>
      <c r="C9" s="81"/>
      <c r="D9" s="81"/>
      <c r="E9" s="81"/>
      <c r="F9" s="78" t="s">
        <v>170</v>
      </c>
      <c r="J9" t="s">
        <v>77</v>
      </c>
      <c r="K9" s="55">
        <f>AVERAGE(E34:E36)/60</f>
        <v>114.49553284911109</v>
      </c>
      <c r="L9">
        <f>STDEV(E34:E36)/60</f>
        <v>2.4075080791113619</v>
      </c>
    </row>
    <row r="10" spans="1:12">
      <c r="A10" s="81"/>
      <c r="B10" s="81"/>
      <c r="C10" s="81"/>
      <c r="D10" s="81"/>
      <c r="E10" s="81"/>
      <c r="F10" s="78" t="s">
        <v>170</v>
      </c>
    </row>
    <row r="11" spans="1:12">
      <c r="A11" s="81"/>
      <c r="B11" s="81"/>
      <c r="C11" s="81"/>
      <c r="D11" s="81"/>
      <c r="E11" s="81"/>
      <c r="F11" s="78" t="s">
        <v>170</v>
      </c>
    </row>
    <row r="12" spans="1:12">
      <c r="A12" s="78" t="s">
        <v>142</v>
      </c>
      <c r="B12" s="78">
        <v>1</v>
      </c>
      <c r="C12" s="78">
        <v>16</v>
      </c>
      <c r="D12" s="78">
        <v>4</v>
      </c>
      <c r="E12" s="80">
        <v>5308.8138790100002</v>
      </c>
      <c r="F12" s="78" t="s">
        <v>195</v>
      </c>
    </row>
    <row r="13" spans="1:12">
      <c r="A13" s="78" t="s">
        <v>142</v>
      </c>
      <c r="B13" s="78">
        <v>1</v>
      </c>
      <c r="C13" s="78">
        <v>16</v>
      </c>
      <c r="D13" s="78">
        <v>4</v>
      </c>
      <c r="E13" s="80">
        <v>5352.9993340999999</v>
      </c>
      <c r="F13" s="78" t="s">
        <v>195</v>
      </c>
    </row>
    <row r="14" spans="1:12">
      <c r="A14" s="78" t="s">
        <v>142</v>
      </c>
      <c r="B14" s="78">
        <v>1</v>
      </c>
      <c r="C14" s="78">
        <v>16</v>
      </c>
      <c r="D14" s="78">
        <v>4</v>
      </c>
      <c r="E14" s="80">
        <v>5265.4794118399996</v>
      </c>
      <c r="F14" s="78" t="s">
        <v>195</v>
      </c>
    </row>
    <row r="15" spans="1:12">
      <c r="A15" s="78" t="s">
        <v>111</v>
      </c>
      <c r="B15" s="78">
        <v>1</v>
      </c>
      <c r="C15" s="78">
        <v>16</v>
      </c>
      <c r="D15" s="78">
        <v>4</v>
      </c>
      <c r="E15" s="80">
        <v>5212.9427988500001</v>
      </c>
      <c r="F15" s="78" t="s">
        <v>232</v>
      </c>
    </row>
    <row r="16" spans="1:12">
      <c r="A16" s="78" t="s">
        <v>111</v>
      </c>
      <c r="B16" s="78">
        <v>1</v>
      </c>
      <c r="C16" s="78">
        <v>16</v>
      </c>
      <c r="D16" s="78">
        <v>4</v>
      </c>
      <c r="E16" s="80">
        <v>5202.5642039799995</v>
      </c>
      <c r="F16" s="78" t="s">
        <v>232</v>
      </c>
    </row>
    <row r="17" spans="1:17">
      <c r="A17" s="78" t="s">
        <v>111</v>
      </c>
      <c r="B17" s="78">
        <v>1</v>
      </c>
      <c r="C17" s="78">
        <v>16</v>
      </c>
      <c r="D17" s="78">
        <v>4</v>
      </c>
      <c r="E17" s="80">
        <v>5188.3370358900002</v>
      </c>
      <c r="F17" s="78" t="s">
        <v>232</v>
      </c>
    </row>
    <row r="18" spans="1:17">
      <c r="A18" s="78" t="s">
        <v>111</v>
      </c>
      <c r="B18" s="78">
        <v>1</v>
      </c>
      <c r="C18" s="78">
        <v>16</v>
      </c>
      <c r="D18" s="78">
        <v>4</v>
      </c>
      <c r="E18" s="80">
        <v>5284.6490089899999</v>
      </c>
      <c r="F18" s="78" t="s">
        <v>232</v>
      </c>
    </row>
    <row r="19" spans="1:17">
      <c r="A19" s="78" t="s">
        <v>111</v>
      </c>
      <c r="B19" s="78">
        <v>1</v>
      </c>
      <c r="C19" s="78">
        <v>16</v>
      </c>
      <c r="D19" s="78">
        <v>4</v>
      </c>
      <c r="E19" s="80">
        <v>5202.49168491</v>
      </c>
      <c r="F19" s="78" t="s">
        <v>233</v>
      </c>
    </row>
    <row r="20" spans="1:17">
      <c r="A20" s="78" t="s">
        <v>111</v>
      </c>
      <c r="B20" s="78">
        <v>1</v>
      </c>
      <c r="C20" s="78">
        <v>16</v>
      </c>
      <c r="D20" s="78">
        <v>4</v>
      </c>
      <c r="E20" s="80">
        <v>5155.4024429299998</v>
      </c>
      <c r="F20" s="78" t="s">
        <v>233</v>
      </c>
    </row>
    <row r="21" spans="1:17">
      <c r="A21" s="78" t="s">
        <v>111</v>
      </c>
      <c r="B21" s="78">
        <v>1</v>
      </c>
      <c r="C21" s="78">
        <v>16</v>
      </c>
      <c r="D21" s="78">
        <v>4</v>
      </c>
      <c r="E21" s="80">
        <v>5212.9427988500001</v>
      </c>
      <c r="F21" s="78" t="s">
        <v>233</v>
      </c>
    </row>
    <row r="22" spans="1:17">
      <c r="A22" s="78" t="s">
        <v>111</v>
      </c>
      <c r="B22" s="78">
        <v>1</v>
      </c>
      <c r="C22" s="78">
        <v>16</v>
      </c>
      <c r="D22" s="78">
        <v>4</v>
      </c>
      <c r="E22" s="80">
        <v>5308.8138790100002</v>
      </c>
      <c r="F22" s="78" t="s">
        <v>232</v>
      </c>
    </row>
    <row r="23" spans="1:17">
      <c r="A23" s="78" t="s">
        <v>80</v>
      </c>
      <c r="B23" s="78">
        <v>1</v>
      </c>
      <c r="C23" s="78">
        <v>16</v>
      </c>
      <c r="D23" s="78">
        <v>4</v>
      </c>
      <c r="E23" s="80">
        <v>6667.9942650800003</v>
      </c>
      <c r="F23" s="78" t="s">
        <v>196</v>
      </c>
    </row>
    <row r="24" spans="1:17">
      <c r="A24" s="78" t="s">
        <v>80</v>
      </c>
      <c r="B24" s="78">
        <v>1</v>
      </c>
      <c r="C24" s="78">
        <v>16</v>
      </c>
      <c r="D24" s="78">
        <v>4</v>
      </c>
      <c r="E24" s="80">
        <v>6726.6931519500004</v>
      </c>
      <c r="F24" s="78" t="s">
        <v>196</v>
      </c>
    </row>
    <row r="25" spans="1:17">
      <c r="A25" s="78" t="s">
        <v>80</v>
      </c>
      <c r="B25" s="78">
        <v>1</v>
      </c>
      <c r="C25" s="78">
        <v>16</v>
      </c>
      <c r="D25" s="78">
        <v>4</v>
      </c>
      <c r="E25" s="80">
        <v>6773.2417349799998</v>
      </c>
      <c r="F25" s="78" t="s">
        <v>196</v>
      </c>
    </row>
    <row r="26" spans="1:17">
      <c r="A26" s="78" t="s">
        <v>80</v>
      </c>
      <c r="B26" s="78">
        <v>1</v>
      </c>
      <c r="C26" s="78">
        <v>16</v>
      </c>
      <c r="D26" s="78">
        <v>4</v>
      </c>
      <c r="E26" s="80">
        <v>6785.3887209900004</v>
      </c>
      <c r="F26" s="78" t="s">
        <v>196</v>
      </c>
    </row>
    <row r="27" spans="1:17">
      <c r="A27" s="78" t="s">
        <v>80</v>
      </c>
      <c r="B27" s="78">
        <v>1</v>
      </c>
      <c r="C27" s="78">
        <v>16</v>
      </c>
      <c r="D27" s="78">
        <v>4</v>
      </c>
      <c r="E27" s="80">
        <v>6923.0692589299997</v>
      </c>
      <c r="F27" s="78" t="s">
        <v>196</v>
      </c>
    </row>
    <row r="28" spans="1:17">
      <c r="A28" s="78" t="s">
        <v>80</v>
      </c>
      <c r="B28" s="78">
        <v>1</v>
      </c>
      <c r="C28" s="78">
        <v>16</v>
      </c>
      <c r="D28" s="78">
        <v>4</v>
      </c>
      <c r="E28" s="80">
        <v>5381.4183900400003</v>
      </c>
      <c r="F28" s="78" t="s">
        <v>199</v>
      </c>
    </row>
    <row r="29" spans="1:17">
      <c r="A29" s="78" t="s">
        <v>80</v>
      </c>
      <c r="B29" s="78">
        <v>1</v>
      </c>
      <c r="C29" s="78">
        <v>16</v>
      </c>
      <c r="D29" s="78">
        <v>4</v>
      </c>
      <c r="E29" s="80">
        <v>5433.5929520099999</v>
      </c>
      <c r="F29" s="78" t="s">
        <v>199</v>
      </c>
    </row>
    <row r="30" spans="1:17">
      <c r="A30" s="78" t="s">
        <v>80</v>
      </c>
      <c r="B30" s="78">
        <v>1</v>
      </c>
      <c r="C30" s="78">
        <v>16</v>
      </c>
      <c r="D30" s="78">
        <v>4</v>
      </c>
      <c r="E30" s="80">
        <v>5260.5256700500004</v>
      </c>
      <c r="F30" s="78" t="s">
        <v>199</v>
      </c>
      <c r="J30" s="83" t="s">
        <v>14</v>
      </c>
    </row>
    <row r="31" spans="1:17">
      <c r="A31" s="78" t="s">
        <v>80</v>
      </c>
      <c r="B31" s="78">
        <v>1</v>
      </c>
      <c r="C31" s="78">
        <v>16</v>
      </c>
      <c r="D31" s="78">
        <v>4</v>
      </c>
      <c r="E31" s="80">
        <v>5255.02369189</v>
      </c>
      <c r="F31" s="78" t="s">
        <v>199</v>
      </c>
      <c r="I31" s="83" t="s">
        <v>13</v>
      </c>
      <c r="J31" s="83">
        <v>2</v>
      </c>
      <c r="K31" s="83">
        <v>4</v>
      </c>
      <c r="L31" s="83">
        <v>8</v>
      </c>
      <c r="M31" s="83">
        <v>16</v>
      </c>
      <c r="N31" s="83">
        <v>32</v>
      </c>
      <c r="O31" t="s">
        <v>23</v>
      </c>
      <c r="P31" t="s">
        <v>24</v>
      </c>
      <c r="Q31" t="s">
        <v>25</v>
      </c>
    </row>
    <row r="32" spans="1:17">
      <c r="A32" s="78" t="s">
        <v>80</v>
      </c>
      <c r="B32" s="78">
        <v>1</v>
      </c>
      <c r="C32" s="78">
        <v>16</v>
      </c>
      <c r="D32" s="78">
        <v>4</v>
      </c>
      <c r="E32" s="80">
        <v>5214.6700560999998</v>
      </c>
      <c r="F32" s="78" t="s">
        <v>199</v>
      </c>
      <c r="I32" s="83" t="s">
        <v>16</v>
      </c>
      <c r="J32" s="82">
        <f>AVERAGE(E2:E3)/60</f>
        <v>90.772995064666674</v>
      </c>
      <c r="K32" s="82">
        <f>AVERAGE(E4:E5)/60</f>
        <v>90.256347600583325</v>
      </c>
      <c r="L32" s="82">
        <f>AVERAGE(E6:E7)/60</f>
        <v>91.132208150583338</v>
      </c>
      <c r="M32" s="82">
        <f>AVERAGE(E12:E36)/60</f>
        <v>95.949001352933323</v>
      </c>
      <c r="N32" s="82">
        <f>E37/60</f>
        <v>93.94475276866666</v>
      </c>
      <c r="O32" s="82">
        <f t="shared" ref="O32:O33" si="0">AVERAGE(J32:N32)</f>
        <v>92.41106098748665</v>
      </c>
      <c r="P32">
        <f>$O$32/O32</f>
        <v>1</v>
      </c>
      <c r="Q32">
        <f>P32/1</f>
        <v>1</v>
      </c>
    </row>
    <row r="33" spans="1:17">
      <c r="A33" s="78" t="s">
        <v>80</v>
      </c>
      <c r="B33" s="78">
        <v>1</v>
      </c>
      <c r="C33" s="78">
        <v>16</v>
      </c>
      <c r="D33" s="78">
        <v>4</v>
      </c>
      <c r="E33" s="80">
        <v>5197.2517461799998</v>
      </c>
      <c r="F33" s="78" t="s">
        <v>199</v>
      </c>
      <c r="I33" s="83" t="s">
        <v>18</v>
      </c>
      <c r="J33" s="82">
        <f>AVERAGE(E38:E39)/60</f>
        <v>54.981918734250002</v>
      </c>
      <c r="K33" s="82">
        <f>AVERAGE(E40:E41)/60</f>
        <v>55.322307368083329</v>
      </c>
      <c r="L33" s="82">
        <f>AVERAGE(E42:E44)/60</f>
        <v>56.079986642444439</v>
      </c>
      <c r="M33" s="82">
        <f>AVERAGE(E45:E47)/60</f>
        <v>55.409327467277784</v>
      </c>
      <c r="N33" s="82">
        <f>AVERAGE(E48)/60</f>
        <v>56.714765632166667</v>
      </c>
      <c r="O33" s="82">
        <f t="shared" si="0"/>
        <v>55.701661168844439</v>
      </c>
      <c r="P33">
        <f t="shared" ref="P33:P35" si="1">$O$32/O33</f>
        <v>1.6590359972814392</v>
      </c>
      <c r="Q33">
        <f>P33/2</f>
        <v>0.82951799864071962</v>
      </c>
    </row>
    <row r="34" spans="1:17">
      <c r="A34" s="78" t="s">
        <v>80</v>
      </c>
      <c r="B34" s="78">
        <v>1</v>
      </c>
      <c r="C34" s="78">
        <v>16</v>
      </c>
      <c r="D34" s="78">
        <v>4</v>
      </c>
      <c r="E34" s="80">
        <v>6961.1671140199996</v>
      </c>
      <c r="F34" s="78" t="s">
        <v>77</v>
      </c>
      <c r="I34" s="83" t="s">
        <v>20</v>
      </c>
      <c r="J34" s="82">
        <f>AVERAGE(E50:E52)/60</f>
        <v>36.058656472611112</v>
      </c>
      <c r="K34" s="82">
        <f>AVERAGE(E53:E55)/60</f>
        <v>37.093889689444445</v>
      </c>
      <c r="L34" s="82">
        <f>AVERAGE(E56:E59)/60</f>
        <v>38.450774529583327</v>
      </c>
      <c r="M34" s="82">
        <f>AVERAGE(E60:E63)/60</f>
        <v>39.344255583499994</v>
      </c>
      <c r="N34" s="82">
        <f>AVERAGE(E64:E65)/60</f>
        <v>39.328528523416665</v>
      </c>
      <c r="O34" s="82">
        <f>AVERAGE(J34:N34)</f>
        <v>38.055220959711107</v>
      </c>
      <c r="P34">
        <f t="shared" si="1"/>
        <v>2.4283412014693551</v>
      </c>
      <c r="Q34">
        <f>P34/4</f>
        <v>0.60708530036733876</v>
      </c>
    </row>
    <row r="35" spans="1:17">
      <c r="A35" s="78" t="s">
        <v>231</v>
      </c>
      <c r="B35" s="78">
        <v>1</v>
      </c>
      <c r="C35" s="78">
        <v>16</v>
      </c>
      <c r="D35" s="78">
        <v>4</v>
      </c>
      <c r="E35" s="80">
        <v>6703.2019269499997</v>
      </c>
      <c r="F35" s="78" t="s">
        <v>77</v>
      </c>
      <c r="I35" s="83" t="s">
        <v>22</v>
      </c>
      <c r="J35" s="82">
        <f>AVERAGE(E66:E82)/60</f>
        <v>29.755726918294116</v>
      </c>
      <c r="K35" s="82">
        <f>AVERAGE(E88:E90)/60</f>
        <v>29.533525637777775</v>
      </c>
      <c r="L35" s="82">
        <f>AVERAGE(E99:E115)/60</f>
        <v>30.22606411610785</v>
      </c>
      <c r="M35" s="82">
        <f>AVERAGE(E116:E120)/60</f>
        <v>29.968669529766665</v>
      </c>
      <c r="N35" s="82">
        <f>AVERAGE(E125:E126)/60</f>
        <v>28.153145275583331</v>
      </c>
      <c r="O35" s="82">
        <f>AVERAGE(J35:N35)</f>
        <v>29.527426295505951</v>
      </c>
      <c r="P35">
        <f t="shared" si="1"/>
        <v>3.1296686701594285</v>
      </c>
      <c r="Q35">
        <f>P35/8</f>
        <v>0.39120858376992856</v>
      </c>
    </row>
    <row r="36" spans="1:17">
      <c r="A36" s="78" t="s">
        <v>231</v>
      </c>
      <c r="B36" s="78">
        <v>1</v>
      </c>
      <c r="C36" s="78">
        <v>16</v>
      </c>
      <c r="D36" s="78">
        <v>4</v>
      </c>
      <c r="E36" s="80">
        <v>6944.8268718700001</v>
      </c>
      <c r="F36" s="78" t="s">
        <v>77</v>
      </c>
    </row>
    <row r="37" spans="1:17">
      <c r="A37" s="78" t="s">
        <v>231</v>
      </c>
      <c r="B37" s="78">
        <v>1</v>
      </c>
      <c r="C37" s="78">
        <v>32</v>
      </c>
      <c r="D37" s="78">
        <v>4</v>
      </c>
      <c r="E37" s="80">
        <v>5636.6851661199998</v>
      </c>
      <c r="F37" s="78" t="s">
        <v>170</v>
      </c>
    </row>
    <row r="38" spans="1:17">
      <c r="A38" t="s">
        <v>12</v>
      </c>
      <c r="B38">
        <v>2</v>
      </c>
      <c r="C38">
        <v>2</v>
      </c>
      <c r="D38">
        <v>4</v>
      </c>
      <c r="E38" s="74">
        <v>3239.5005390599999</v>
      </c>
      <c r="F38" t="s">
        <v>170</v>
      </c>
    </row>
    <row r="39" spans="1:17">
      <c r="A39" t="s">
        <v>12</v>
      </c>
      <c r="B39">
        <v>2</v>
      </c>
      <c r="C39">
        <v>2</v>
      </c>
      <c r="D39">
        <v>4</v>
      </c>
      <c r="E39" s="74">
        <v>3358.32970905</v>
      </c>
      <c r="F39" t="s">
        <v>170</v>
      </c>
      <c r="I39" t="s">
        <v>7</v>
      </c>
      <c r="J39" t="s">
        <v>15</v>
      </c>
      <c r="K39" t="s">
        <v>17</v>
      </c>
      <c r="L39" t="s">
        <v>19</v>
      </c>
      <c r="M39" t="s">
        <v>21</v>
      </c>
    </row>
    <row r="40" spans="1:17">
      <c r="A40" t="s">
        <v>12</v>
      </c>
      <c r="B40">
        <v>2</v>
      </c>
      <c r="C40">
        <v>4</v>
      </c>
      <c r="D40">
        <v>4</v>
      </c>
      <c r="E40" s="74">
        <v>3270.4652380900002</v>
      </c>
      <c r="F40" t="s">
        <v>170</v>
      </c>
      <c r="I40">
        <v>2</v>
      </c>
      <c r="J40" s="82">
        <v>90.772995064666674</v>
      </c>
      <c r="K40" s="82">
        <v>54.981918734250002</v>
      </c>
      <c r="L40" s="82">
        <v>36.058656472611112</v>
      </c>
      <c r="M40" s="82">
        <v>29.755726918294116</v>
      </c>
    </row>
    <row r="41" spans="1:17">
      <c r="A41" t="s">
        <v>12</v>
      </c>
      <c r="B41">
        <v>2</v>
      </c>
      <c r="C41">
        <v>4</v>
      </c>
      <c r="D41">
        <v>4</v>
      </c>
      <c r="E41" s="74">
        <v>3368.2116460799998</v>
      </c>
      <c r="F41" t="s">
        <v>170</v>
      </c>
      <c r="I41">
        <v>4</v>
      </c>
      <c r="J41" s="82">
        <v>90.256347600583325</v>
      </c>
      <c r="K41" s="82">
        <v>55.322307368083329</v>
      </c>
      <c r="L41" s="82">
        <v>37.093889689444445</v>
      </c>
      <c r="M41" s="82">
        <v>29.533525637777775</v>
      </c>
    </row>
    <row r="42" spans="1:17">
      <c r="A42" t="s">
        <v>12</v>
      </c>
      <c r="B42">
        <v>2</v>
      </c>
      <c r="C42">
        <v>8</v>
      </c>
      <c r="D42">
        <v>4</v>
      </c>
      <c r="E42" s="74">
        <v>3416.4645237899999</v>
      </c>
      <c r="F42" t="s">
        <v>170</v>
      </c>
      <c r="I42">
        <v>8</v>
      </c>
      <c r="J42" s="82">
        <v>91.132208150583338</v>
      </c>
      <c r="K42" s="82">
        <v>56.079986642444439</v>
      </c>
      <c r="L42" s="82">
        <v>38.450774529583327</v>
      </c>
      <c r="M42" s="82">
        <v>30.22606411610785</v>
      </c>
    </row>
    <row r="43" spans="1:17">
      <c r="A43" t="s">
        <v>12</v>
      </c>
      <c r="B43">
        <v>2</v>
      </c>
      <c r="C43">
        <v>8</v>
      </c>
      <c r="D43">
        <v>4</v>
      </c>
      <c r="E43" s="74">
        <v>3386.5463669300002</v>
      </c>
      <c r="F43" t="s">
        <v>170</v>
      </c>
      <c r="I43">
        <v>16</v>
      </c>
      <c r="J43" s="82">
        <v>95.949001352933323</v>
      </c>
      <c r="K43" s="82">
        <v>55.409327467277784</v>
      </c>
      <c r="L43" s="82">
        <v>39.344255583499994</v>
      </c>
      <c r="M43" s="82">
        <v>29.968669529766665</v>
      </c>
    </row>
    <row r="44" spans="1:17">
      <c r="A44" t="s">
        <v>12</v>
      </c>
      <c r="B44">
        <v>2</v>
      </c>
      <c r="C44">
        <v>8</v>
      </c>
      <c r="D44">
        <v>4</v>
      </c>
      <c r="E44" s="74">
        <v>3291.3867049199998</v>
      </c>
      <c r="F44" t="s">
        <v>170</v>
      </c>
      <c r="I44">
        <v>32</v>
      </c>
      <c r="J44" s="82">
        <v>93.94475276866666</v>
      </c>
      <c r="K44" s="82">
        <v>56.714765632166667</v>
      </c>
      <c r="L44" s="82">
        <v>39.328528523416665</v>
      </c>
      <c r="M44" s="82">
        <v>28.153145275583331</v>
      </c>
    </row>
    <row r="45" spans="1:17">
      <c r="A45" t="s">
        <v>12</v>
      </c>
      <c r="B45">
        <v>2</v>
      </c>
      <c r="C45">
        <v>16</v>
      </c>
      <c r="D45">
        <v>4</v>
      </c>
      <c r="E45" s="74">
        <v>3374.3176279099998</v>
      </c>
      <c r="F45" t="s">
        <v>170</v>
      </c>
    </row>
    <row r="46" spans="1:17">
      <c r="A46" t="s">
        <v>12</v>
      </c>
      <c r="B46">
        <v>2</v>
      </c>
      <c r="C46">
        <v>16</v>
      </c>
      <c r="D46">
        <v>4</v>
      </c>
      <c r="E46" s="74">
        <v>3251.2442061900001</v>
      </c>
      <c r="F46" t="s">
        <v>170</v>
      </c>
    </row>
    <row r="47" spans="1:17">
      <c r="A47" t="s">
        <v>12</v>
      </c>
      <c r="B47">
        <v>2</v>
      </c>
      <c r="C47">
        <v>16</v>
      </c>
      <c r="D47">
        <v>4</v>
      </c>
      <c r="E47" s="74">
        <v>3348.11711001</v>
      </c>
      <c r="F47" t="s">
        <v>170</v>
      </c>
    </row>
    <row r="48" spans="1:17">
      <c r="A48" t="s">
        <v>12</v>
      </c>
      <c r="B48">
        <v>2</v>
      </c>
      <c r="C48">
        <v>32</v>
      </c>
      <c r="D48">
        <v>4</v>
      </c>
      <c r="E48" s="74">
        <v>3402.8859379300002</v>
      </c>
      <c r="F48" t="s">
        <v>170</v>
      </c>
    </row>
    <row r="49" spans="1:6">
      <c r="A49" t="s">
        <v>12</v>
      </c>
      <c r="B49">
        <v>2</v>
      </c>
      <c r="C49">
        <v>32</v>
      </c>
      <c r="D49">
        <v>4</v>
      </c>
      <c r="E49" s="74"/>
      <c r="F49" t="s">
        <v>170</v>
      </c>
    </row>
    <row r="50" spans="1:6">
      <c r="A50" s="76" t="s">
        <v>8</v>
      </c>
      <c r="B50" s="76">
        <v>4</v>
      </c>
      <c r="C50" s="76">
        <v>2</v>
      </c>
      <c r="D50" s="76">
        <v>4</v>
      </c>
      <c r="E50" s="77">
        <v>2062.0451450300002</v>
      </c>
      <c r="F50" s="76" t="s">
        <v>170</v>
      </c>
    </row>
    <row r="51" spans="1:6">
      <c r="A51" s="76" t="s">
        <v>8</v>
      </c>
      <c r="B51" s="76">
        <v>4</v>
      </c>
      <c r="C51" s="76">
        <v>2</v>
      </c>
      <c r="D51" s="76">
        <v>4</v>
      </c>
      <c r="E51" s="76">
        <v>2197.8351230600001</v>
      </c>
      <c r="F51" s="76" t="s">
        <v>170</v>
      </c>
    </row>
    <row r="52" spans="1:6">
      <c r="A52" s="76" t="s">
        <v>8</v>
      </c>
      <c r="B52" s="76">
        <v>4</v>
      </c>
      <c r="C52" s="76">
        <v>2</v>
      </c>
      <c r="D52" s="76">
        <v>4</v>
      </c>
      <c r="E52" s="76">
        <v>2230.6778969799998</v>
      </c>
      <c r="F52" s="76" t="s">
        <v>170</v>
      </c>
    </row>
    <row r="53" spans="1:6">
      <c r="A53" s="76" t="s">
        <v>8</v>
      </c>
      <c r="B53" s="76">
        <v>4</v>
      </c>
      <c r="C53" s="76">
        <v>4</v>
      </c>
      <c r="D53" s="76">
        <v>4</v>
      </c>
      <c r="E53" s="76">
        <v>2214.5342040099999</v>
      </c>
      <c r="F53" s="76" t="s">
        <v>170</v>
      </c>
    </row>
    <row r="54" spans="1:6">
      <c r="A54" s="76" t="s">
        <v>8</v>
      </c>
      <c r="B54" s="76">
        <v>4</v>
      </c>
      <c r="C54" s="76">
        <v>4</v>
      </c>
      <c r="D54" s="76">
        <v>4</v>
      </c>
      <c r="E54" s="76">
        <v>2227.3965690099999</v>
      </c>
      <c r="F54" s="76" t="s">
        <v>170</v>
      </c>
    </row>
    <row r="55" spans="1:6">
      <c r="A55" s="76" t="s">
        <v>8</v>
      </c>
      <c r="B55" s="76">
        <v>4</v>
      </c>
      <c r="C55" s="76">
        <v>4</v>
      </c>
      <c r="D55" s="76">
        <v>4</v>
      </c>
      <c r="E55" s="76">
        <v>2234.9693710800002</v>
      </c>
      <c r="F55" s="76" t="s">
        <v>170</v>
      </c>
    </row>
    <row r="56" spans="1:6">
      <c r="A56" s="76" t="s">
        <v>8</v>
      </c>
      <c r="B56" s="76">
        <v>4</v>
      </c>
      <c r="C56" s="76">
        <v>8</v>
      </c>
      <c r="D56" s="76">
        <v>4</v>
      </c>
      <c r="E56" s="76">
        <v>2318.40899515</v>
      </c>
      <c r="F56" s="76" t="s">
        <v>170</v>
      </c>
    </row>
    <row r="57" spans="1:6">
      <c r="A57" s="76" t="s">
        <v>8</v>
      </c>
      <c r="B57" s="76">
        <v>4</v>
      </c>
      <c r="C57" s="76">
        <v>8</v>
      </c>
      <c r="D57" s="76">
        <v>4</v>
      </c>
      <c r="E57" s="76">
        <v>2381.80929685</v>
      </c>
      <c r="F57" s="76" t="s">
        <v>170</v>
      </c>
    </row>
    <row r="58" spans="1:6">
      <c r="A58" s="76" t="s">
        <v>8</v>
      </c>
      <c r="B58" s="76">
        <v>4</v>
      </c>
      <c r="C58" s="76">
        <v>8</v>
      </c>
      <c r="D58" s="76">
        <v>4</v>
      </c>
      <c r="E58" s="76">
        <v>2220.3577370600001</v>
      </c>
      <c r="F58" s="76" t="s">
        <v>170</v>
      </c>
    </row>
    <row r="59" spans="1:6">
      <c r="A59" s="76" t="s">
        <v>8</v>
      </c>
      <c r="B59" s="76">
        <v>4</v>
      </c>
      <c r="C59" s="76">
        <v>8</v>
      </c>
      <c r="D59" s="76">
        <v>4</v>
      </c>
      <c r="E59" s="76">
        <v>2307.6098580399998</v>
      </c>
      <c r="F59" s="76" t="s">
        <v>170</v>
      </c>
    </row>
    <row r="60" spans="1:6">
      <c r="A60" s="76" t="s">
        <v>8</v>
      </c>
      <c r="B60" s="76">
        <v>4</v>
      </c>
      <c r="C60" s="76">
        <v>16</v>
      </c>
      <c r="D60" s="76">
        <v>4</v>
      </c>
      <c r="E60" s="76">
        <v>2470.72962117</v>
      </c>
      <c r="F60" s="76" t="s">
        <v>170</v>
      </c>
    </row>
    <row r="61" spans="1:6">
      <c r="A61" s="76" t="s">
        <v>8</v>
      </c>
      <c r="B61" s="76">
        <v>4</v>
      </c>
      <c r="C61" s="76">
        <v>16</v>
      </c>
      <c r="D61" s="76">
        <v>4</v>
      </c>
      <c r="E61" s="76">
        <v>2315.60190797</v>
      </c>
      <c r="F61" s="76" t="s">
        <v>170</v>
      </c>
    </row>
    <row r="62" spans="1:6">
      <c r="A62" s="76" t="s">
        <v>8</v>
      </c>
      <c r="B62" s="76">
        <v>4</v>
      </c>
      <c r="C62" s="76">
        <v>16</v>
      </c>
      <c r="D62" s="76">
        <v>4</v>
      </c>
      <c r="E62" s="76">
        <v>2394.6190059199998</v>
      </c>
      <c r="F62" s="76" t="s">
        <v>170</v>
      </c>
    </row>
    <row r="63" spans="1:6">
      <c r="A63" s="76" t="s">
        <v>8</v>
      </c>
      <c r="B63" s="76">
        <v>4</v>
      </c>
      <c r="C63" s="76">
        <v>16</v>
      </c>
      <c r="D63" s="76">
        <v>4</v>
      </c>
      <c r="E63" s="76">
        <v>2261.67080498</v>
      </c>
      <c r="F63" s="76" t="s">
        <v>170</v>
      </c>
    </row>
    <row r="64" spans="1:6">
      <c r="A64" s="76" t="s">
        <v>9</v>
      </c>
      <c r="B64" s="76">
        <v>4</v>
      </c>
      <c r="C64" s="76">
        <v>32</v>
      </c>
      <c r="D64" s="76">
        <v>4</v>
      </c>
      <c r="E64" s="76">
        <v>2428.40984893</v>
      </c>
      <c r="F64" s="76" t="s">
        <v>170</v>
      </c>
    </row>
    <row r="65" spans="1:6">
      <c r="A65" s="76" t="s">
        <v>8</v>
      </c>
      <c r="B65" s="76">
        <v>4</v>
      </c>
      <c r="C65" s="76">
        <v>32</v>
      </c>
      <c r="D65" s="76">
        <v>4</v>
      </c>
      <c r="E65" s="76">
        <v>2291.01357388</v>
      </c>
      <c r="F65" s="76" t="s">
        <v>170</v>
      </c>
    </row>
    <row r="66" spans="1:6">
      <c r="A66" t="s">
        <v>172</v>
      </c>
      <c r="B66">
        <v>8</v>
      </c>
      <c r="C66">
        <v>2</v>
      </c>
      <c r="D66">
        <v>4</v>
      </c>
      <c r="E66" s="55">
        <v>1755.41372609</v>
      </c>
      <c r="F66" t="s">
        <v>170</v>
      </c>
    </row>
    <row r="67" spans="1:6">
      <c r="A67" t="s">
        <v>172</v>
      </c>
      <c r="B67">
        <v>8</v>
      </c>
      <c r="C67">
        <v>2</v>
      </c>
      <c r="D67">
        <v>4</v>
      </c>
      <c r="E67">
        <v>1700.6529159500001</v>
      </c>
      <c r="F67" t="s">
        <v>170</v>
      </c>
    </row>
    <row r="68" spans="1:6">
      <c r="A68" t="s">
        <v>172</v>
      </c>
      <c r="B68">
        <v>8</v>
      </c>
      <c r="C68">
        <v>2</v>
      </c>
      <c r="D68">
        <v>4</v>
      </c>
      <c r="E68">
        <v>1791.71858215</v>
      </c>
      <c r="F68" t="s">
        <v>170</v>
      </c>
    </row>
    <row r="69" spans="1:6">
      <c r="A69" t="s">
        <v>172</v>
      </c>
      <c r="B69">
        <v>8</v>
      </c>
      <c r="C69">
        <v>2</v>
      </c>
      <c r="D69">
        <v>4</v>
      </c>
      <c r="E69">
        <v>1754.3026611800001</v>
      </c>
      <c r="F69" t="s">
        <v>170</v>
      </c>
    </row>
    <row r="70" spans="1:6">
      <c r="A70" t="s">
        <v>172</v>
      </c>
      <c r="B70">
        <v>8</v>
      </c>
      <c r="C70">
        <v>2</v>
      </c>
      <c r="D70">
        <v>4</v>
      </c>
      <c r="E70">
        <v>1795.45695019</v>
      </c>
      <c r="F70" t="s">
        <v>170</v>
      </c>
    </row>
    <row r="71" spans="1:6">
      <c r="A71" t="s">
        <v>172</v>
      </c>
      <c r="B71">
        <v>8</v>
      </c>
      <c r="C71">
        <v>2</v>
      </c>
      <c r="D71">
        <v>4</v>
      </c>
      <c r="E71">
        <v>1768.0575780900001</v>
      </c>
      <c r="F71" t="s">
        <v>170</v>
      </c>
    </row>
    <row r="72" spans="1:6">
      <c r="A72" t="s">
        <v>172</v>
      </c>
      <c r="B72">
        <v>8</v>
      </c>
      <c r="C72">
        <v>2</v>
      </c>
      <c r="D72">
        <v>4</v>
      </c>
      <c r="E72">
        <v>1768.25146008</v>
      </c>
      <c r="F72" t="s">
        <v>170</v>
      </c>
    </row>
    <row r="73" spans="1:6">
      <c r="A73" t="s">
        <v>172</v>
      </c>
      <c r="B73">
        <v>8</v>
      </c>
      <c r="C73">
        <v>2</v>
      </c>
      <c r="D73">
        <v>4</v>
      </c>
      <c r="E73">
        <v>1872.71734595</v>
      </c>
      <c r="F73" t="s">
        <v>170</v>
      </c>
    </row>
    <row r="74" spans="1:6">
      <c r="A74" t="s">
        <v>172</v>
      </c>
      <c r="B74">
        <v>8</v>
      </c>
      <c r="C74">
        <v>2</v>
      </c>
      <c r="D74">
        <v>4</v>
      </c>
      <c r="E74">
        <v>1780.7754190000001</v>
      </c>
      <c r="F74" t="s">
        <v>170</v>
      </c>
    </row>
    <row r="75" spans="1:6">
      <c r="A75" t="s">
        <v>172</v>
      </c>
      <c r="B75">
        <v>8</v>
      </c>
      <c r="C75">
        <v>2</v>
      </c>
      <c r="D75">
        <v>4</v>
      </c>
      <c r="E75">
        <v>1772.9535300699999</v>
      </c>
      <c r="F75" t="s">
        <v>170</v>
      </c>
    </row>
    <row r="76" spans="1:6">
      <c r="A76" t="s">
        <v>172</v>
      </c>
      <c r="B76">
        <v>8</v>
      </c>
      <c r="C76">
        <v>2</v>
      </c>
      <c r="D76">
        <v>4</v>
      </c>
      <c r="E76">
        <v>1673.50027084</v>
      </c>
      <c r="F76" t="s">
        <v>170</v>
      </c>
    </row>
    <row r="77" spans="1:6">
      <c r="A77" t="s">
        <v>172</v>
      </c>
      <c r="B77">
        <v>8</v>
      </c>
      <c r="C77">
        <v>2</v>
      </c>
      <c r="D77">
        <v>4</v>
      </c>
      <c r="E77">
        <v>1788.05790305</v>
      </c>
      <c r="F77" t="s">
        <v>170</v>
      </c>
    </row>
    <row r="78" spans="1:6">
      <c r="A78" t="s">
        <v>172</v>
      </c>
      <c r="B78">
        <v>8</v>
      </c>
      <c r="C78">
        <v>2</v>
      </c>
      <c r="D78">
        <v>4</v>
      </c>
      <c r="E78">
        <v>1892.5188911</v>
      </c>
      <c r="F78" t="s">
        <v>170</v>
      </c>
    </row>
    <row r="79" spans="1:6">
      <c r="A79" t="s">
        <v>172</v>
      </c>
      <c r="B79">
        <v>8</v>
      </c>
      <c r="C79">
        <v>2</v>
      </c>
      <c r="D79">
        <v>4</v>
      </c>
      <c r="E79">
        <v>1890.1004610099999</v>
      </c>
      <c r="F79" t="s">
        <v>170</v>
      </c>
    </row>
    <row r="80" spans="1:6">
      <c r="A80" t="s">
        <v>172</v>
      </c>
      <c r="B80">
        <v>8</v>
      </c>
      <c r="C80">
        <v>2</v>
      </c>
      <c r="D80">
        <v>4</v>
      </c>
      <c r="E80">
        <v>1800.52480197</v>
      </c>
      <c r="F80" t="s">
        <v>170</v>
      </c>
    </row>
    <row r="81" spans="1:6">
      <c r="A81" t="s">
        <v>172</v>
      </c>
      <c r="B81">
        <v>8</v>
      </c>
      <c r="C81">
        <v>2</v>
      </c>
      <c r="D81">
        <v>4</v>
      </c>
      <c r="E81">
        <v>1778.2094800499999</v>
      </c>
      <c r="F81" t="s">
        <v>170</v>
      </c>
    </row>
    <row r="82" spans="1:6">
      <c r="A82" t="s">
        <v>172</v>
      </c>
      <c r="B82">
        <v>8</v>
      </c>
      <c r="C82">
        <v>2</v>
      </c>
      <c r="D82">
        <v>4</v>
      </c>
      <c r="E82">
        <v>1767.6294798900001</v>
      </c>
      <c r="F82" t="s">
        <v>170</v>
      </c>
    </row>
    <row r="83" spans="1:6">
      <c r="A83" t="s">
        <v>172</v>
      </c>
      <c r="B83">
        <v>8</v>
      </c>
      <c r="C83">
        <v>2</v>
      </c>
      <c r="D83">
        <v>4</v>
      </c>
      <c r="E83">
        <v>1755.7615511399999</v>
      </c>
    </row>
    <row r="84" spans="1:6">
      <c r="A84" t="s">
        <v>172</v>
      </c>
      <c r="B84">
        <v>8</v>
      </c>
      <c r="C84">
        <v>2</v>
      </c>
      <c r="D84">
        <v>4</v>
      </c>
      <c r="E84">
        <v>1755.3108708899999</v>
      </c>
    </row>
    <row r="85" spans="1:6">
      <c r="A85" t="s">
        <v>172</v>
      </c>
      <c r="B85">
        <v>8</v>
      </c>
      <c r="C85">
        <v>2</v>
      </c>
      <c r="D85">
        <v>4</v>
      </c>
      <c r="E85">
        <v>1776.3025808299999</v>
      </c>
    </row>
    <row r="86" spans="1:6">
      <c r="A86" t="s">
        <v>172</v>
      </c>
      <c r="B86">
        <v>8</v>
      </c>
      <c r="C86">
        <v>2</v>
      </c>
      <c r="D86">
        <v>4</v>
      </c>
      <c r="E86">
        <v>1775.4375519800001</v>
      </c>
    </row>
    <row r="87" spans="1:6">
      <c r="A87" t="s">
        <v>172</v>
      </c>
      <c r="B87">
        <v>8</v>
      </c>
      <c r="C87">
        <v>2</v>
      </c>
      <c r="D87">
        <v>4</v>
      </c>
      <c r="E87">
        <v>1771.63202095</v>
      </c>
    </row>
    <row r="88" spans="1:6">
      <c r="A88" t="s">
        <v>172</v>
      </c>
      <c r="B88">
        <v>8</v>
      </c>
      <c r="C88">
        <v>4</v>
      </c>
      <c r="D88">
        <v>4</v>
      </c>
      <c r="E88" s="55">
        <v>1727.25121689</v>
      </c>
      <c r="F88" t="s">
        <v>170</v>
      </c>
    </row>
    <row r="89" spans="1:6">
      <c r="A89" t="s">
        <v>172</v>
      </c>
      <c r="B89">
        <v>8</v>
      </c>
      <c r="C89">
        <v>4</v>
      </c>
      <c r="D89">
        <v>4</v>
      </c>
      <c r="E89" s="55">
        <v>1818.3420629499999</v>
      </c>
      <c r="F89" t="s">
        <v>170</v>
      </c>
    </row>
    <row r="90" spans="1:6">
      <c r="A90" t="s">
        <v>172</v>
      </c>
      <c r="B90">
        <v>8</v>
      </c>
      <c r="C90">
        <v>4</v>
      </c>
      <c r="D90">
        <v>4</v>
      </c>
      <c r="E90" s="55">
        <v>1770.4413349599999</v>
      </c>
      <c r="F90" t="s">
        <v>170</v>
      </c>
    </row>
    <row r="91" spans="1:6">
      <c r="A91" t="s">
        <v>172</v>
      </c>
      <c r="B91">
        <v>8</v>
      </c>
      <c r="C91">
        <v>4</v>
      </c>
      <c r="D91">
        <v>4</v>
      </c>
      <c r="E91">
        <v>1894.0333972000001</v>
      </c>
      <c r="F91" t="s">
        <v>170</v>
      </c>
    </row>
    <row r="92" spans="1:6">
      <c r="A92" t="s">
        <v>172</v>
      </c>
      <c r="B92">
        <v>8</v>
      </c>
      <c r="C92">
        <v>4</v>
      </c>
      <c r="D92">
        <v>4</v>
      </c>
      <c r="E92">
        <v>1777.12373996</v>
      </c>
      <c r="F92" t="s">
        <v>170</v>
      </c>
    </row>
    <row r="93" spans="1:6">
      <c r="A93" t="s">
        <v>172</v>
      </c>
      <c r="B93">
        <v>8</v>
      </c>
      <c r="C93">
        <v>4</v>
      </c>
      <c r="D93">
        <v>4</v>
      </c>
      <c r="E93">
        <v>1777.3397109499999</v>
      </c>
      <c r="F93" t="s">
        <v>170</v>
      </c>
    </row>
    <row r="94" spans="1:6">
      <c r="A94" t="s">
        <v>172</v>
      </c>
      <c r="B94">
        <v>8</v>
      </c>
      <c r="C94">
        <v>4</v>
      </c>
      <c r="D94">
        <v>4</v>
      </c>
      <c r="E94">
        <v>1770.9294168900001</v>
      </c>
      <c r="F94" t="s">
        <v>170</v>
      </c>
    </row>
    <row r="95" spans="1:6">
      <c r="A95" t="s">
        <v>172</v>
      </c>
      <c r="B95">
        <v>8</v>
      </c>
      <c r="C95">
        <v>8</v>
      </c>
      <c r="D95">
        <v>4</v>
      </c>
      <c r="E95">
        <v>1827.6398251099999</v>
      </c>
      <c r="F95" t="s">
        <v>170</v>
      </c>
    </row>
    <row r="96" spans="1:6">
      <c r="A96" t="s">
        <v>172</v>
      </c>
      <c r="B96">
        <v>8</v>
      </c>
      <c r="C96">
        <v>8</v>
      </c>
      <c r="D96">
        <v>4</v>
      </c>
      <c r="E96">
        <v>1673.44356012</v>
      </c>
      <c r="F96" t="s">
        <v>170</v>
      </c>
    </row>
    <row r="97" spans="1:6">
      <c r="A97" t="s">
        <v>172</v>
      </c>
      <c r="B97">
        <v>8</v>
      </c>
      <c r="C97">
        <v>8</v>
      </c>
      <c r="D97">
        <v>4</v>
      </c>
      <c r="E97">
        <v>1804.07670403</v>
      </c>
      <c r="F97" t="s">
        <v>170</v>
      </c>
    </row>
    <row r="98" spans="1:6">
      <c r="A98" t="s">
        <v>172</v>
      </c>
      <c r="B98">
        <v>8</v>
      </c>
      <c r="C98">
        <v>8</v>
      </c>
      <c r="D98">
        <v>4</v>
      </c>
      <c r="E98">
        <v>1803.94324398</v>
      </c>
      <c r="F98" t="s">
        <v>170</v>
      </c>
    </row>
    <row r="99" spans="1:6">
      <c r="A99" t="s">
        <v>172</v>
      </c>
      <c r="B99">
        <v>8</v>
      </c>
      <c r="C99">
        <v>8</v>
      </c>
      <c r="D99">
        <v>4</v>
      </c>
      <c r="E99">
        <v>1806.8634729400001</v>
      </c>
      <c r="F99" t="s">
        <v>170</v>
      </c>
    </row>
    <row r="100" spans="1:6">
      <c r="A100" t="s">
        <v>172</v>
      </c>
      <c r="B100">
        <v>8</v>
      </c>
      <c r="C100">
        <v>8</v>
      </c>
      <c r="D100">
        <v>4</v>
      </c>
      <c r="E100">
        <v>1810.6687281100001</v>
      </c>
      <c r="F100" t="s">
        <v>170</v>
      </c>
    </row>
    <row r="101" spans="1:6">
      <c r="A101" t="s">
        <v>172</v>
      </c>
      <c r="B101">
        <v>8</v>
      </c>
      <c r="C101">
        <v>8</v>
      </c>
      <c r="D101">
        <v>4</v>
      </c>
      <c r="E101">
        <v>1781.2703998100001</v>
      </c>
      <c r="F101" t="s">
        <v>170</v>
      </c>
    </row>
    <row r="102" spans="1:6">
      <c r="A102" t="s">
        <v>172</v>
      </c>
      <c r="B102">
        <v>8</v>
      </c>
      <c r="C102">
        <v>8</v>
      </c>
      <c r="D102">
        <v>4</v>
      </c>
      <c r="E102">
        <v>1815.0974919800001</v>
      </c>
      <c r="F102" t="s">
        <v>170</v>
      </c>
    </row>
    <row r="103" spans="1:6">
      <c r="A103" t="s">
        <v>172</v>
      </c>
      <c r="B103">
        <v>8</v>
      </c>
      <c r="C103">
        <v>8</v>
      </c>
      <c r="D103">
        <v>4</v>
      </c>
      <c r="E103">
        <v>1888.6297318899999</v>
      </c>
      <c r="F103" t="s">
        <v>170</v>
      </c>
    </row>
    <row r="104" spans="1:6">
      <c r="A104" t="s">
        <v>172</v>
      </c>
      <c r="B104">
        <v>8</v>
      </c>
      <c r="C104">
        <v>8</v>
      </c>
      <c r="D104">
        <v>4</v>
      </c>
      <c r="E104">
        <v>1798.8409340400001</v>
      </c>
      <c r="F104" t="s">
        <v>170</v>
      </c>
    </row>
    <row r="105" spans="1:6">
      <c r="A105" t="s">
        <v>172</v>
      </c>
      <c r="B105">
        <v>8</v>
      </c>
      <c r="C105">
        <v>8</v>
      </c>
      <c r="D105">
        <v>4</v>
      </c>
      <c r="E105">
        <v>1800.7364668800001</v>
      </c>
      <c r="F105" t="s">
        <v>170</v>
      </c>
    </row>
    <row r="106" spans="1:6">
      <c r="A106" t="s">
        <v>172</v>
      </c>
      <c r="B106">
        <v>8</v>
      </c>
      <c r="C106">
        <v>8</v>
      </c>
      <c r="D106">
        <v>4</v>
      </c>
      <c r="E106">
        <v>1777.75735998</v>
      </c>
      <c r="F106" t="s">
        <v>170</v>
      </c>
    </row>
    <row r="107" spans="1:6">
      <c r="A107" t="s">
        <v>172</v>
      </c>
      <c r="B107">
        <v>8</v>
      </c>
      <c r="C107">
        <v>8</v>
      </c>
      <c r="D107">
        <v>4</v>
      </c>
      <c r="E107">
        <v>1790.2442941700001</v>
      </c>
      <c r="F107" t="s">
        <v>170</v>
      </c>
    </row>
    <row r="108" spans="1:6">
      <c r="A108" t="s">
        <v>172</v>
      </c>
      <c r="B108">
        <v>8</v>
      </c>
      <c r="C108">
        <v>8</v>
      </c>
      <c r="D108">
        <v>4</v>
      </c>
      <c r="E108">
        <v>1921.4787900399999</v>
      </c>
      <c r="F108" t="s">
        <v>170</v>
      </c>
    </row>
    <row r="109" spans="1:6">
      <c r="A109" t="s">
        <v>172</v>
      </c>
      <c r="B109">
        <v>8</v>
      </c>
      <c r="C109">
        <v>8</v>
      </c>
      <c r="D109">
        <v>4</v>
      </c>
      <c r="E109">
        <v>1807.1237280400001</v>
      </c>
      <c r="F109" t="s">
        <v>170</v>
      </c>
    </row>
    <row r="110" spans="1:6">
      <c r="A110" t="s">
        <v>172</v>
      </c>
      <c r="B110">
        <v>8</v>
      </c>
      <c r="C110">
        <v>8</v>
      </c>
      <c r="D110">
        <v>4</v>
      </c>
      <c r="E110">
        <v>1918.3057050699999</v>
      </c>
      <c r="F110" t="s">
        <v>170</v>
      </c>
    </row>
    <row r="111" spans="1:6">
      <c r="A111" t="s">
        <v>172</v>
      </c>
      <c r="B111">
        <v>8</v>
      </c>
      <c r="C111">
        <v>8</v>
      </c>
      <c r="D111">
        <v>4</v>
      </c>
      <c r="E111">
        <v>1782.99450207</v>
      </c>
      <c r="F111" t="s">
        <v>170</v>
      </c>
    </row>
    <row r="112" spans="1:6">
      <c r="A112" t="s">
        <v>172</v>
      </c>
      <c r="B112">
        <v>8</v>
      </c>
      <c r="C112">
        <v>8</v>
      </c>
      <c r="D112">
        <v>4</v>
      </c>
      <c r="E112">
        <v>1789.0848701</v>
      </c>
      <c r="F112" t="s">
        <v>170</v>
      </c>
    </row>
    <row r="113" spans="1:6">
      <c r="A113" t="s">
        <v>172</v>
      </c>
      <c r="B113">
        <v>8</v>
      </c>
      <c r="C113">
        <v>8</v>
      </c>
      <c r="D113">
        <v>4</v>
      </c>
      <c r="E113">
        <v>1712.9129622</v>
      </c>
      <c r="F113" t="s">
        <v>170</v>
      </c>
    </row>
    <row r="114" spans="1:6">
      <c r="A114" t="s">
        <v>172</v>
      </c>
      <c r="B114">
        <v>8</v>
      </c>
      <c r="C114">
        <v>8</v>
      </c>
      <c r="D114">
        <v>4</v>
      </c>
      <c r="E114">
        <v>1810.1466629500001</v>
      </c>
      <c r="F114" t="s">
        <v>170</v>
      </c>
    </row>
    <row r="115" spans="1:6">
      <c r="A115" t="s">
        <v>172</v>
      </c>
      <c r="B115">
        <v>8</v>
      </c>
      <c r="C115">
        <v>8</v>
      </c>
      <c r="D115">
        <v>4</v>
      </c>
      <c r="E115">
        <v>1818.4292981599999</v>
      </c>
      <c r="F115" t="s">
        <v>170</v>
      </c>
    </row>
    <row r="116" spans="1:6">
      <c r="A116" s="72" t="s">
        <v>172</v>
      </c>
      <c r="B116" s="72">
        <v>8</v>
      </c>
      <c r="C116" s="72">
        <v>16</v>
      </c>
      <c r="D116" s="72">
        <v>4</v>
      </c>
      <c r="E116" s="73">
        <v>1842.58875704</v>
      </c>
      <c r="F116" s="72" t="s">
        <v>170</v>
      </c>
    </row>
    <row r="117" spans="1:6">
      <c r="A117" t="s">
        <v>172</v>
      </c>
      <c r="B117" s="47">
        <v>8</v>
      </c>
      <c r="C117" s="47">
        <v>16</v>
      </c>
      <c r="D117" s="47">
        <v>4</v>
      </c>
      <c r="E117" s="55">
        <v>1835.8984041199999</v>
      </c>
      <c r="F117" t="s">
        <v>170</v>
      </c>
    </row>
    <row r="118" spans="1:6">
      <c r="A118" t="s">
        <v>172</v>
      </c>
      <c r="B118" s="47">
        <v>8</v>
      </c>
      <c r="C118" s="47">
        <v>16</v>
      </c>
      <c r="D118" s="47">
        <v>4</v>
      </c>
      <c r="E118" s="55">
        <v>1715.9458088900001</v>
      </c>
      <c r="F118" t="s">
        <v>170</v>
      </c>
    </row>
    <row r="119" spans="1:6">
      <c r="A119" t="s">
        <v>172</v>
      </c>
      <c r="B119" s="47">
        <v>8</v>
      </c>
      <c r="C119" s="47">
        <v>16</v>
      </c>
      <c r="D119" s="47">
        <v>4</v>
      </c>
      <c r="E119" s="55">
        <v>1759.9219129099999</v>
      </c>
      <c r="F119" t="s">
        <v>170</v>
      </c>
    </row>
    <row r="120" spans="1:6">
      <c r="A120" t="s">
        <v>172</v>
      </c>
      <c r="B120" s="47">
        <v>8</v>
      </c>
      <c r="C120" s="47">
        <v>16</v>
      </c>
      <c r="D120" s="47">
        <v>4</v>
      </c>
      <c r="E120" s="55">
        <v>1836.24597597</v>
      </c>
      <c r="F120" t="s">
        <v>170</v>
      </c>
    </row>
    <row r="121" spans="1:6">
      <c r="A121" t="s">
        <v>172</v>
      </c>
      <c r="B121" s="47">
        <v>8</v>
      </c>
      <c r="C121" s="47">
        <v>16</v>
      </c>
      <c r="D121" s="47">
        <v>4</v>
      </c>
      <c r="E121">
        <v>1839.4019022</v>
      </c>
      <c r="F121" t="s">
        <v>170</v>
      </c>
    </row>
    <row r="122" spans="1:6">
      <c r="A122" t="s">
        <v>172</v>
      </c>
      <c r="B122" s="47">
        <v>8</v>
      </c>
      <c r="C122" s="47">
        <v>16</v>
      </c>
      <c r="D122" s="47">
        <v>4</v>
      </c>
      <c r="E122">
        <v>1706.54768085</v>
      </c>
      <c r="F122" t="s">
        <v>170</v>
      </c>
    </row>
    <row r="123" spans="1:6">
      <c r="A123" t="s">
        <v>172</v>
      </c>
      <c r="B123" s="47">
        <v>8</v>
      </c>
      <c r="C123" s="47">
        <v>16</v>
      </c>
      <c r="D123" s="47">
        <v>4</v>
      </c>
      <c r="E123">
        <v>1824.0260689300001</v>
      </c>
      <c r="F123" t="s">
        <v>170</v>
      </c>
    </row>
    <row r="124" spans="1:6">
      <c r="A124" t="s">
        <v>172</v>
      </c>
      <c r="B124" s="47">
        <v>8</v>
      </c>
      <c r="C124" s="47">
        <v>16</v>
      </c>
      <c r="D124" s="47">
        <v>4</v>
      </c>
      <c r="E124">
        <v>1812.6436419500001</v>
      </c>
      <c r="F124" t="s">
        <v>170</v>
      </c>
    </row>
    <row r="125" spans="1:6">
      <c r="A125" t="s">
        <v>171</v>
      </c>
      <c r="B125">
        <v>8</v>
      </c>
      <c r="C125">
        <v>32</v>
      </c>
      <c r="D125">
        <v>4</v>
      </c>
      <c r="E125" s="74">
        <v>1658.3445510900001</v>
      </c>
      <c r="F125" t="s">
        <v>170</v>
      </c>
    </row>
    <row r="126" spans="1:6">
      <c r="A126" t="s">
        <v>171</v>
      </c>
      <c r="B126">
        <v>8</v>
      </c>
      <c r="C126">
        <v>32</v>
      </c>
      <c r="D126">
        <v>4</v>
      </c>
      <c r="E126" s="74">
        <v>1720.03288198</v>
      </c>
      <c r="F126" t="s">
        <v>170</v>
      </c>
    </row>
    <row r="127" spans="1:6">
      <c r="A127" t="s">
        <v>171</v>
      </c>
      <c r="B127">
        <v>8</v>
      </c>
      <c r="C127">
        <v>32</v>
      </c>
      <c r="D127">
        <v>4</v>
      </c>
      <c r="E127">
        <v>1711.9533910800001</v>
      </c>
      <c r="F127" t="s">
        <v>170</v>
      </c>
    </row>
    <row r="128" spans="1:6">
      <c r="A128" t="s">
        <v>171</v>
      </c>
      <c r="B128">
        <v>8</v>
      </c>
      <c r="C128">
        <v>32</v>
      </c>
      <c r="D128">
        <v>4</v>
      </c>
      <c r="E128">
        <v>1668.2077360200001</v>
      </c>
      <c r="F128" t="s">
        <v>170</v>
      </c>
    </row>
    <row r="129" spans="1:6">
      <c r="A129" t="s">
        <v>171</v>
      </c>
      <c r="B129">
        <v>8</v>
      </c>
      <c r="C129">
        <v>32</v>
      </c>
      <c r="D129">
        <v>4</v>
      </c>
      <c r="E129">
        <v>1698.93364692</v>
      </c>
      <c r="F129" t="s">
        <v>170</v>
      </c>
    </row>
  </sheetData>
  <sheetCalcPr fullCalcOnLoad="1"/>
  <phoneticPr fontId="18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2"/>
  <sheetViews>
    <sheetView topLeftCell="J1" workbookViewId="0">
      <selection activeCell="Q37" sqref="Q37"/>
    </sheetView>
  </sheetViews>
  <sheetFormatPr baseColWidth="10" defaultRowHeight="13"/>
  <cols>
    <col min="1" max="1" width="18.7109375" customWidth="1"/>
    <col min="2" max="2" width="16.7109375" customWidth="1"/>
    <col min="3" max="3" width="21.85546875" bestFit="1" customWidth="1"/>
    <col min="4" max="4" width="21.85546875" customWidth="1"/>
    <col min="5" max="5" width="18.5703125" bestFit="1" customWidth="1"/>
    <col min="6" max="8" width="18.140625" customWidth="1"/>
    <col min="11" max="11" width="12.7109375" customWidth="1"/>
    <col min="13" max="13" width="14.85546875" bestFit="1" customWidth="1"/>
  </cols>
  <sheetData>
    <row r="1" spans="1:15">
      <c r="A1" s="70" t="s">
        <v>236</v>
      </c>
      <c r="B1" s="70" t="s">
        <v>5</v>
      </c>
      <c r="C1" s="71" t="s">
        <v>4</v>
      </c>
      <c r="D1" s="71" t="s">
        <v>35</v>
      </c>
      <c r="E1" s="71" t="s">
        <v>36</v>
      </c>
      <c r="F1" s="71" t="s">
        <v>107</v>
      </c>
      <c r="G1" s="71" t="s">
        <v>38</v>
      </c>
      <c r="H1" s="71" t="s">
        <v>37</v>
      </c>
      <c r="I1" s="71" t="s">
        <v>3</v>
      </c>
    </row>
    <row r="2" spans="1:15">
      <c r="A2" t="s">
        <v>238</v>
      </c>
      <c r="B2">
        <v>4355246080</v>
      </c>
      <c r="C2">
        <v>1703546</v>
      </c>
      <c r="D2">
        <f>C2/1000</f>
        <v>1703.546</v>
      </c>
      <c r="E2">
        <f>B2/(1024*1024)/D2</f>
        <v>2.438141575352236</v>
      </c>
      <c r="F2">
        <v>668820</v>
      </c>
      <c r="G2">
        <f t="shared" ref="G2:G45" si="0">F2/1000</f>
        <v>668.82</v>
      </c>
      <c r="H2">
        <f t="shared" ref="H2:H45" si="1">B2/(1024*1024)/G2</f>
        <v>6.2101706410170143</v>
      </c>
    </row>
    <row r="3" spans="1:15">
      <c r="A3" t="s">
        <v>238</v>
      </c>
      <c r="B3">
        <v>4355246080</v>
      </c>
      <c r="C3">
        <v>1685499</v>
      </c>
      <c r="D3">
        <f t="shared" ref="D3:D45" si="2">C3/1000</f>
        <v>1685.499</v>
      </c>
      <c r="E3">
        <f t="shared" ref="E3:E45" si="3">B3/(1024*1024)/D3</f>
        <v>2.464247281146414</v>
      </c>
      <c r="F3">
        <v>655307</v>
      </c>
      <c r="G3">
        <f t="shared" si="0"/>
        <v>655.30700000000002</v>
      </c>
      <c r="H3">
        <f t="shared" si="1"/>
        <v>6.338229758151523</v>
      </c>
    </row>
    <row r="4" spans="1:15">
      <c r="A4" t="s">
        <v>238</v>
      </c>
      <c r="B4">
        <v>4355246080</v>
      </c>
      <c r="C4">
        <v>1688129</v>
      </c>
      <c r="D4">
        <f t="shared" si="2"/>
        <v>1688.1289999999999</v>
      </c>
      <c r="E4">
        <f t="shared" si="3"/>
        <v>2.4604081371299231</v>
      </c>
      <c r="F4">
        <v>636038</v>
      </c>
      <c r="G4">
        <f t="shared" si="0"/>
        <v>636.03800000000001</v>
      </c>
      <c r="H4">
        <f t="shared" si="1"/>
        <v>6.5302487086070329</v>
      </c>
      <c r="L4" t="s">
        <v>40</v>
      </c>
      <c r="M4" t="s">
        <v>41</v>
      </c>
      <c r="N4" t="s">
        <v>6</v>
      </c>
      <c r="O4" t="s">
        <v>42</v>
      </c>
    </row>
    <row r="5" spans="1:15">
      <c r="A5" t="s">
        <v>238</v>
      </c>
      <c r="B5">
        <v>4355246080</v>
      </c>
      <c r="C5">
        <v>1695271</v>
      </c>
      <c r="D5">
        <f t="shared" si="2"/>
        <v>1695.271</v>
      </c>
      <c r="E5">
        <f t="shared" si="3"/>
        <v>2.4500426941326787</v>
      </c>
      <c r="F5">
        <v>606384</v>
      </c>
      <c r="G5">
        <f t="shared" si="0"/>
        <v>606.38400000000001</v>
      </c>
      <c r="H5">
        <f t="shared" si="1"/>
        <v>6.8495974961822865</v>
      </c>
      <c r="K5" t="s">
        <v>43</v>
      </c>
      <c r="L5">
        <f>AVERAGE(E25:E26)</f>
        <v>0.53995934379886701</v>
      </c>
      <c r="M5">
        <f>STDEV(E25:E26)</f>
        <v>5.8470845595116861E-4</v>
      </c>
      <c r="N5">
        <f>AVERAGE(H25)</f>
        <v>2.0374459257692261</v>
      </c>
      <c r="O5">
        <v>0</v>
      </c>
    </row>
    <row r="6" spans="1:15">
      <c r="A6" t="s">
        <v>238</v>
      </c>
      <c r="B6">
        <v>4355246080</v>
      </c>
      <c r="C6">
        <v>1703947</v>
      </c>
      <c r="D6">
        <f t="shared" si="2"/>
        <v>1703.9469999999999</v>
      </c>
      <c r="E6">
        <f t="shared" si="3"/>
        <v>2.4375677929683262</v>
      </c>
      <c r="F6">
        <v>638583</v>
      </c>
      <c r="G6">
        <f t="shared" si="0"/>
        <v>638.58299999999997</v>
      </c>
      <c r="H6">
        <f t="shared" si="1"/>
        <v>6.5042231442506306</v>
      </c>
      <c r="K6" t="s">
        <v>44</v>
      </c>
      <c r="L6">
        <f>AVERAGE(E36)</f>
        <v>0.18721848747180331</v>
      </c>
      <c r="M6">
        <v>0</v>
      </c>
      <c r="N6">
        <f>AVERAGE(H36)</f>
        <v>0.18689037767301703</v>
      </c>
      <c r="O6">
        <v>0</v>
      </c>
    </row>
    <row r="7" spans="1:15">
      <c r="A7" t="s">
        <v>238</v>
      </c>
      <c r="B7">
        <v>4355246080</v>
      </c>
      <c r="C7">
        <v>1666747</v>
      </c>
      <c r="D7">
        <f t="shared" si="2"/>
        <v>1666.7470000000001</v>
      </c>
      <c r="E7">
        <f t="shared" si="3"/>
        <v>2.4919716838398389</v>
      </c>
      <c r="F7">
        <v>643709</v>
      </c>
      <c r="G7">
        <f t="shared" si="0"/>
        <v>643.70899999999995</v>
      </c>
      <c r="H7">
        <f t="shared" si="1"/>
        <v>6.4524285478764476</v>
      </c>
      <c r="K7" t="s">
        <v>238</v>
      </c>
      <c r="L7">
        <f>AVERAGE(E2:E24)</f>
        <v>5.6373976750563823</v>
      </c>
      <c r="M7">
        <f>STDEV(E2:E24)</f>
        <v>4.7904172347188725</v>
      </c>
      <c r="N7">
        <f>AVERAGE(H2:H12)</f>
        <v>5.7917082210983217</v>
      </c>
      <c r="O7">
        <f>STDEV(H2:H12)</f>
        <v>1.4395778216821631</v>
      </c>
    </row>
    <row r="8" spans="1:15">
      <c r="A8" t="s">
        <v>238</v>
      </c>
      <c r="B8">
        <v>4355246080</v>
      </c>
      <c r="C8">
        <v>1710871</v>
      </c>
      <c r="D8">
        <f t="shared" si="2"/>
        <v>1710.8710000000001</v>
      </c>
      <c r="E8">
        <f t="shared" si="3"/>
        <v>2.4277028064214075</v>
      </c>
      <c r="F8">
        <v>654158</v>
      </c>
      <c r="G8">
        <f t="shared" si="0"/>
        <v>654.15800000000002</v>
      </c>
      <c r="H8">
        <f t="shared" si="1"/>
        <v>6.3493625823195616</v>
      </c>
      <c r="K8" t="s">
        <v>167</v>
      </c>
      <c r="L8">
        <f>AVERAGE(E46:E51)</f>
        <v>12.874956950059754</v>
      </c>
      <c r="M8">
        <f>STDEV(E46:E51)</f>
        <v>0.82385857024095521</v>
      </c>
      <c r="N8">
        <f>AVERAGE(H46:H50)</f>
        <v>12.035037363947911</v>
      </c>
      <c r="O8">
        <f>STDEV(H46:H50)</f>
        <v>0.43713392686590519</v>
      </c>
    </row>
    <row r="9" spans="1:15">
      <c r="A9" t="s">
        <v>238</v>
      </c>
      <c r="B9">
        <v>4355246080</v>
      </c>
      <c r="C9">
        <v>1684736</v>
      </c>
      <c r="D9">
        <f t="shared" si="2"/>
        <v>1684.7360000000001</v>
      </c>
      <c r="E9">
        <f t="shared" si="3"/>
        <v>2.46536331397026</v>
      </c>
      <c r="F9">
        <v>673985</v>
      </c>
      <c r="G9">
        <f t="shared" si="0"/>
        <v>673.98500000000001</v>
      </c>
      <c r="H9">
        <f t="shared" si="1"/>
        <v>6.1625797727323306</v>
      </c>
      <c r="L9">
        <f>AVERAGE(E67:E73)</f>
        <v>13.770031078086097</v>
      </c>
      <c r="M9">
        <f>STDEV(E67:E73)</f>
        <v>1.4011170313972556</v>
      </c>
      <c r="N9">
        <f>AVERAGE(H67:H78)</f>
        <v>11.927974397960371</v>
      </c>
      <c r="O9">
        <f>STDEV(H67:H78)</f>
        <v>0.6064747988724396</v>
      </c>
    </row>
    <row r="10" spans="1:15">
      <c r="A10" t="s">
        <v>238</v>
      </c>
      <c r="B10">
        <v>4355246080</v>
      </c>
      <c r="C10">
        <v>1694185</v>
      </c>
      <c r="D10">
        <f t="shared" si="2"/>
        <v>1694.1849999999999</v>
      </c>
      <c r="E10">
        <f t="shared" si="3"/>
        <v>2.451613211145772</v>
      </c>
      <c r="F10">
        <v>669021</v>
      </c>
      <c r="G10">
        <f t="shared" si="0"/>
        <v>669.02099999999996</v>
      </c>
      <c r="H10">
        <f t="shared" si="1"/>
        <v>6.2083048635618319</v>
      </c>
    </row>
    <row r="11" spans="1:15">
      <c r="A11" t="s">
        <v>238</v>
      </c>
      <c r="B11">
        <v>4355246080</v>
      </c>
      <c r="C11">
        <v>1677345</v>
      </c>
      <c r="D11">
        <f t="shared" si="2"/>
        <v>1677.345</v>
      </c>
      <c r="E11">
        <f t="shared" si="3"/>
        <v>2.4762266129657284</v>
      </c>
      <c r="F11">
        <v>2025579</v>
      </c>
      <c r="G11">
        <f t="shared" si="0"/>
        <v>2025.579</v>
      </c>
      <c r="H11">
        <f t="shared" si="1"/>
        <v>2.0505180632920266</v>
      </c>
    </row>
    <row r="12" spans="1:15">
      <c r="A12" t="s">
        <v>238</v>
      </c>
      <c r="B12">
        <v>4355246080</v>
      </c>
      <c r="C12">
        <v>1712438</v>
      </c>
      <c r="D12">
        <f t="shared" si="2"/>
        <v>1712.4380000000001</v>
      </c>
      <c r="E12">
        <f t="shared" si="3"/>
        <v>2.4254812893225912</v>
      </c>
      <c r="F12">
        <v>1024761</v>
      </c>
      <c r="G12">
        <f t="shared" si="0"/>
        <v>1024.761</v>
      </c>
      <c r="H12">
        <f t="shared" si="1"/>
        <v>4.0531268540908565</v>
      </c>
    </row>
    <row r="13" spans="1:15">
      <c r="A13" t="s">
        <v>238</v>
      </c>
      <c r="B13">
        <v>4355246080</v>
      </c>
      <c r="C13">
        <v>1667097</v>
      </c>
      <c r="D13">
        <f t="shared" si="2"/>
        <v>1667.097</v>
      </c>
      <c r="E13">
        <f t="shared" si="3"/>
        <v>2.4914485048710424</v>
      </c>
      <c r="G13">
        <f t="shared" si="0"/>
        <v>0</v>
      </c>
      <c r="H13" t="e">
        <f t="shared" si="1"/>
        <v>#DIV/0!</v>
      </c>
      <c r="L13" t="s">
        <v>168</v>
      </c>
      <c r="M13" t="s">
        <v>169</v>
      </c>
    </row>
    <row r="14" spans="1:15">
      <c r="A14" t="s">
        <v>238</v>
      </c>
      <c r="B14">
        <v>4355246080</v>
      </c>
      <c r="C14">
        <v>1669436</v>
      </c>
      <c r="D14">
        <f t="shared" si="2"/>
        <v>1669.4359999999999</v>
      </c>
      <c r="E14">
        <f t="shared" si="3"/>
        <v>2.4879578061842444</v>
      </c>
      <c r="G14">
        <f t="shared" si="0"/>
        <v>0</v>
      </c>
      <c r="H14" t="e">
        <f t="shared" si="1"/>
        <v>#DIV/0!</v>
      </c>
      <c r="K14" t="s">
        <v>43</v>
      </c>
      <c r="L14">
        <f>AVERAGE($E$25:$E$33,$H$25)</f>
        <v>0.66270802548830832</v>
      </c>
      <c r="M14">
        <f>STDEV($E$25:$E$33,$H$25)</f>
        <v>0.48330095616278679</v>
      </c>
    </row>
    <row r="15" spans="1:15">
      <c r="A15" t="s">
        <v>238</v>
      </c>
      <c r="B15">
        <v>4355246080</v>
      </c>
      <c r="C15">
        <v>1692244</v>
      </c>
      <c r="D15">
        <f t="shared" si="2"/>
        <v>1692.2439999999999</v>
      </c>
      <c r="E15">
        <f t="shared" ref="E15:E16" si="4">B15/(1024*1024)/D15</f>
        <v>2.4544252058952494</v>
      </c>
      <c r="K15" t="s">
        <v>44</v>
      </c>
      <c r="L15">
        <f>AVERAGE($E$36:$E$39,$H$36)</f>
        <v>0.43788055525012098</v>
      </c>
      <c r="M15">
        <f>STDEV($E$36:$E$39,$H$36)</f>
        <v>0.56227613928511544</v>
      </c>
    </row>
    <row r="16" spans="1:15">
      <c r="A16" t="s">
        <v>238</v>
      </c>
      <c r="B16">
        <v>4355246080</v>
      </c>
      <c r="C16">
        <v>1016449</v>
      </c>
      <c r="D16">
        <f t="shared" si="2"/>
        <v>1016.449</v>
      </c>
      <c r="E16">
        <f t="shared" si="4"/>
        <v>4.0862712522959832</v>
      </c>
      <c r="K16" t="s">
        <v>73</v>
      </c>
      <c r="L16">
        <f>AVERAGE($E$2:$E$24,$H$2:$H$12)</f>
        <v>5.6873216752464222</v>
      </c>
      <c r="M16">
        <f>STDEV($E$2:$E$24,$H$2:$H$12)</f>
        <v>3.9915029851673469</v>
      </c>
    </row>
    <row r="17" spans="1:13">
      <c r="A17" t="s">
        <v>238</v>
      </c>
      <c r="B17">
        <v>4355246080</v>
      </c>
      <c r="C17">
        <v>1709461</v>
      </c>
      <c r="D17">
        <f t="shared" si="2"/>
        <v>1709.461</v>
      </c>
      <c r="E17">
        <f t="shared" ref="E17" si="5">B17/(1024*1024)/D17</f>
        <v>2.4297052276273048</v>
      </c>
      <c r="K17" t="s">
        <v>167</v>
      </c>
      <c r="L17">
        <f>AVERAGE($E$46:$E$66,$H$46:$H$66)</f>
        <v>12.238433485708399</v>
      </c>
      <c r="M17">
        <f>STDEV($E$46:$E$66,$H$46:$H$66)</f>
        <v>0.65871082610483966</v>
      </c>
    </row>
    <row r="18" spans="1:13">
      <c r="A18" t="s">
        <v>73</v>
      </c>
      <c r="B18">
        <v>4355246080</v>
      </c>
      <c r="C18">
        <v>286717</v>
      </c>
      <c r="D18">
        <f t="shared" ref="D18" si="6">C18/1000</f>
        <v>286.71699999999998</v>
      </c>
      <c r="E18">
        <f t="shared" ref="E18" si="7">B18/(1024*1024)/D18</f>
        <v>14.48636226008573</v>
      </c>
      <c r="K18" t="s">
        <v>45</v>
      </c>
      <c r="L18">
        <f>AVERAGE($E$67:$E$92,$H$67:$H$92)</f>
        <v>12.537790232152085</v>
      </c>
      <c r="M18">
        <f>STDEV($E$67:$E$92,$H$67:$H$92)</f>
        <v>0.83502398880295914</v>
      </c>
    </row>
    <row r="19" spans="1:13">
      <c r="A19" t="s">
        <v>73</v>
      </c>
      <c r="B19">
        <v>4355246081</v>
      </c>
      <c r="C19">
        <v>338319</v>
      </c>
      <c r="D19">
        <f t="shared" ref="D19:D24" si="8">C19/1000</f>
        <v>338.31900000000002</v>
      </c>
      <c r="E19">
        <f t="shared" ref="E19:E24" si="9">B19/(1024*1024)/D19</f>
        <v>12.27683437548194</v>
      </c>
    </row>
    <row r="20" spans="1:13">
      <c r="A20" t="s">
        <v>73</v>
      </c>
      <c r="B20">
        <v>4355246082</v>
      </c>
      <c r="C20">
        <v>343427</v>
      </c>
      <c r="D20">
        <f t="shared" si="8"/>
        <v>343.42700000000002</v>
      </c>
      <c r="E20">
        <f t="shared" si="9"/>
        <v>12.094233505322379</v>
      </c>
    </row>
    <row r="21" spans="1:13">
      <c r="A21" t="s">
        <v>73</v>
      </c>
      <c r="B21">
        <v>4355246083</v>
      </c>
      <c r="C21">
        <v>328322</v>
      </c>
      <c r="D21">
        <f t="shared" si="8"/>
        <v>328.322</v>
      </c>
      <c r="E21">
        <f t="shared" si="9"/>
        <v>12.650648847734915</v>
      </c>
    </row>
    <row r="22" spans="1:13">
      <c r="A22" t="s">
        <v>73</v>
      </c>
      <c r="B22">
        <v>4355246084</v>
      </c>
      <c r="C22">
        <v>331102</v>
      </c>
      <c r="D22">
        <f t="shared" si="8"/>
        <v>331.10199999999998</v>
      </c>
      <c r="E22">
        <f t="shared" si="9"/>
        <v>12.544431419742851</v>
      </c>
    </row>
    <row r="23" spans="1:13">
      <c r="A23" t="s">
        <v>73</v>
      </c>
      <c r="B23">
        <v>4355246085</v>
      </c>
      <c r="C23">
        <v>333385</v>
      </c>
      <c r="D23">
        <f t="shared" si="8"/>
        <v>333.38499999999999</v>
      </c>
      <c r="E23">
        <f t="shared" si="9"/>
        <v>12.458527926851453</v>
      </c>
    </row>
    <row r="24" spans="1:13">
      <c r="A24" t="s">
        <v>73</v>
      </c>
      <c r="B24">
        <v>4355246086</v>
      </c>
      <c r="C24">
        <v>340156</v>
      </c>
      <c r="D24">
        <f t="shared" si="8"/>
        <v>340.15600000000001</v>
      </c>
      <c r="E24">
        <f t="shared" si="9"/>
        <v>12.210533795808528</v>
      </c>
    </row>
    <row r="25" spans="1:13">
      <c r="A25" t="s">
        <v>109</v>
      </c>
      <c r="B25">
        <v>4355246080</v>
      </c>
      <c r="C25">
        <v>7686335</v>
      </c>
      <c r="D25">
        <f t="shared" si="2"/>
        <v>7686.335</v>
      </c>
      <c r="E25">
        <f t="shared" si="3"/>
        <v>0.5403727951130155</v>
      </c>
      <c r="F25">
        <v>2038575</v>
      </c>
      <c r="G25">
        <f t="shared" si="0"/>
        <v>2038.575</v>
      </c>
      <c r="H25">
        <f t="shared" si="1"/>
        <v>2.0374459257692261</v>
      </c>
    </row>
    <row r="26" spans="1:13">
      <c r="A26" t="s">
        <v>109</v>
      </c>
      <c r="B26">
        <v>4355246080</v>
      </c>
      <c r="C26">
        <v>7698115</v>
      </c>
      <c r="D26">
        <f t="shared" si="2"/>
        <v>7698.1149999999998</v>
      </c>
      <c r="E26">
        <f t="shared" si="3"/>
        <v>0.53954589248471863</v>
      </c>
      <c r="G26">
        <f t="shared" si="0"/>
        <v>0</v>
      </c>
      <c r="H26" t="e">
        <f t="shared" si="1"/>
        <v>#DIV/0!</v>
      </c>
    </row>
    <row r="27" spans="1:13">
      <c r="A27" t="s">
        <v>109</v>
      </c>
      <c r="B27">
        <v>4355246080</v>
      </c>
      <c r="C27">
        <v>8306031</v>
      </c>
      <c r="D27">
        <f t="shared" si="2"/>
        <v>8306.0310000000009</v>
      </c>
      <c r="E27">
        <f t="shared" si="3"/>
        <v>0.50005668509123069</v>
      </c>
      <c r="G27">
        <f t="shared" si="0"/>
        <v>0</v>
      </c>
      <c r="H27" t="e">
        <f t="shared" si="1"/>
        <v>#DIV/0!</v>
      </c>
    </row>
    <row r="28" spans="1:13">
      <c r="A28" t="s">
        <v>109</v>
      </c>
      <c r="B28">
        <v>4355246080</v>
      </c>
      <c r="C28">
        <v>8303976</v>
      </c>
      <c r="D28">
        <f t="shared" si="2"/>
        <v>8303.9760000000006</v>
      </c>
      <c r="E28">
        <f t="shared" si="3"/>
        <v>0.50018043502594411</v>
      </c>
      <c r="G28">
        <f t="shared" si="0"/>
        <v>0</v>
      </c>
      <c r="H28" t="e">
        <f t="shared" si="1"/>
        <v>#DIV/0!</v>
      </c>
    </row>
    <row r="29" spans="1:13">
      <c r="A29" t="s">
        <v>109</v>
      </c>
      <c r="B29">
        <v>4355246080</v>
      </c>
      <c r="C29">
        <v>8289427</v>
      </c>
      <c r="D29">
        <f t="shared" si="2"/>
        <v>8289.4269999999997</v>
      </c>
      <c r="E29">
        <f t="shared" si="3"/>
        <v>0.50105831538476664</v>
      </c>
      <c r="G29">
        <f t="shared" si="0"/>
        <v>0</v>
      </c>
      <c r="H29" t="e">
        <f t="shared" si="1"/>
        <v>#DIV/0!</v>
      </c>
    </row>
    <row r="30" spans="1:13">
      <c r="A30" t="s">
        <v>109</v>
      </c>
      <c r="B30">
        <v>4355246080</v>
      </c>
      <c r="C30">
        <v>8274647</v>
      </c>
      <c r="D30">
        <f t="shared" si="2"/>
        <v>8274.6470000000008</v>
      </c>
      <c r="E30">
        <f t="shared" si="3"/>
        <v>0.50195329518286391</v>
      </c>
      <c r="G30">
        <f t="shared" si="0"/>
        <v>0</v>
      </c>
      <c r="H30" t="e">
        <f t="shared" si="1"/>
        <v>#DIV/0!</v>
      </c>
    </row>
    <row r="31" spans="1:13">
      <c r="A31" t="s">
        <v>109</v>
      </c>
      <c r="B31">
        <v>4355246080</v>
      </c>
      <c r="C31">
        <v>8258730</v>
      </c>
      <c r="D31">
        <f t="shared" si="2"/>
        <v>8258.73</v>
      </c>
      <c r="E31">
        <f t="shared" si="3"/>
        <v>0.50292070670974842</v>
      </c>
      <c r="G31">
        <f t="shared" si="0"/>
        <v>0</v>
      </c>
      <c r="H31" t="e">
        <f t="shared" si="1"/>
        <v>#DIV/0!</v>
      </c>
    </row>
    <row r="32" spans="1:13">
      <c r="A32" t="s">
        <v>109</v>
      </c>
      <c r="B32">
        <v>4355246080</v>
      </c>
      <c r="C32">
        <v>8255123</v>
      </c>
      <c r="D32">
        <f t="shared" si="2"/>
        <v>8255.1229999999996</v>
      </c>
      <c r="E32">
        <f t="shared" si="3"/>
        <v>0.50314045328276757</v>
      </c>
      <c r="G32">
        <f t="shared" si="0"/>
        <v>0</v>
      </c>
      <c r="H32" t="e">
        <f t="shared" si="1"/>
        <v>#DIV/0!</v>
      </c>
    </row>
    <row r="33" spans="1:8">
      <c r="A33" t="s">
        <v>109</v>
      </c>
      <c r="B33">
        <v>4355246080</v>
      </c>
      <c r="C33">
        <v>8300237</v>
      </c>
      <c r="D33">
        <f t="shared" si="2"/>
        <v>8300.2369999999992</v>
      </c>
      <c r="E33">
        <f t="shared" si="3"/>
        <v>0.50040575083880146</v>
      </c>
      <c r="G33">
        <f t="shared" si="0"/>
        <v>0</v>
      </c>
      <c r="H33" t="e">
        <f t="shared" si="1"/>
        <v>#DIV/0!</v>
      </c>
    </row>
    <row r="34" spans="1:8">
      <c r="A34" t="s">
        <v>109</v>
      </c>
      <c r="B34">
        <v>4355246080</v>
      </c>
      <c r="D34">
        <f t="shared" si="2"/>
        <v>0</v>
      </c>
      <c r="E34" t="e">
        <f t="shared" si="3"/>
        <v>#DIV/0!</v>
      </c>
      <c r="G34">
        <f t="shared" si="0"/>
        <v>0</v>
      </c>
      <c r="H34" t="e">
        <f t="shared" si="1"/>
        <v>#DIV/0!</v>
      </c>
    </row>
    <row r="35" spans="1:8">
      <c r="A35" t="s">
        <v>109</v>
      </c>
      <c r="B35">
        <v>4355246080</v>
      </c>
      <c r="D35">
        <f t="shared" si="2"/>
        <v>0</v>
      </c>
      <c r="E35" t="e">
        <f t="shared" si="3"/>
        <v>#DIV/0!</v>
      </c>
      <c r="G35">
        <f t="shared" si="0"/>
        <v>0</v>
      </c>
      <c r="H35" t="e">
        <f t="shared" si="1"/>
        <v>#DIV/0!</v>
      </c>
    </row>
    <row r="36" spans="1:8">
      <c r="A36" t="s">
        <v>237</v>
      </c>
      <c r="B36">
        <v>4355246080</v>
      </c>
      <c r="C36">
        <v>22185236</v>
      </c>
      <c r="D36">
        <f t="shared" si="2"/>
        <v>22185.236000000001</v>
      </c>
      <c r="E36">
        <f t="shared" si="3"/>
        <v>0.18721848747180331</v>
      </c>
      <c r="F36">
        <v>22224185</v>
      </c>
      <c r="G36">
        <f t="shared" si="0"/>
        <v>22224.185000000001</v>
      </c>
      <c r="H36">
        <f t="shared" si="1"/>
        <v>0.18689037767301703</v>
      </c>
    </row>
    <row r="37" spans="1:8">
      <c r="A37" t="s">
        <v>237</v>
      </c>
      <c r="B37">
        <v>4355246080</v>
      </c>
      <c r="C37">
        <v>22172687</v>
      </c>
      <c r="D37">
        <f t="shared" si="2"/>
        <v>22172.687000000002</v>
      </c>
      <c r="E37">
        <f t="shared" si="3"/>
        <v>0.18732444688029914</v>
      </c>
      <c r="G37">
        <f t="shared" si="0"/>
        <v>0</v>
      </c>
      <c r="H37" t="e">
        <f t="shared" si="1"/>
        <v>#DIV/0!</v>
      </c>
    </row>
    <row r="38" spans="1:8">
      <c r="A38" t="s">
        <v>237</v>
      </c>
      <c r="B38">
        <v>4355246080</v>
      </c>
      <c r="C38">
        <v>2876957</v>
      </c>
      <c r="D38">
        <f t="shared" si="2"/>
        <v>2876.9569999999999</v>
      </c>
      <c r="E38">
        <f t="shared" si="3"/>
        <v>1.4437081708642152</v>
      </c>
      <c r="G38">
        <f t="shared" si="0"/>
        <v>0</v>
      </c>
      <c r="H38" t="e">
        <f t="shared" si="1"/>
        <v>#DIV/0!</v>
      </c>
    </row>
    <row r="39" spans="1:8">
      <c r="A39" t="s">
        <v>237</v>
      </c>
      <c r="B39">
        <v>4355246080</v>
      </c>
      <c r="C39">
        <v>22541285</v>
      </c>
      <c r="D39">
        <f t="shared" si="2"/>
        <v>22541.285</v>
      </c>
      <c r="E39">
        <f t="shared" si="3"/>
        <v>0.18426129336127023</v>
      </c>
      <c r="G39">
        <f t="shared" si="0"/>
        <v>0</v>
      </c>
      <c r="H39" t="e">
        <f t="shared" si="1"/>
        <v>#DIV/0!</v>
      </c>
    </row>
    <row r="40" spans="1:8">
      <c r="A40" t="s">
        <v>237</v>
      </c>
      <c r="B40">
        <v>4355246080</v>
      </c>
      <c r="D40">
        <f t="shared" si="2"/>
        <v>0</v>
      </c>
      <c r="E40" t="e">
        <f t="shared" si="3"/>
        <v>#DIV/0!</v>
      </c>
      <c r="G40">
        <f t="shared" si="0"/>
        <v>0</v>
      </c>
      <c r="H40" t="e">
        <f t="shared" si="1"/>
        <v>#DIV/0!</v>
      </c>
    </row>
    <row r="41" spans="1:8">
      <c r="A41" t="s">
        <v>237</v>
      </c>
      <c r="B41">
        <v>4355246080</v>
      </c>
      <c r="D41">
        <f t="shared" si="2"/>
        <v>0</v>
      </c>
      <c r="E41" t="e">
        <f t="shared" si="3"/>
        <v>#DIV/0!</v>
      </c>
      <c r="G41">
        <f t="shared" si="0"/>
        <v>0</v>
      </c>
      <c r="H41" t="e">
        <f t="shared" si="1"/>
        <v>#DIV/0!</v>
      </c>
    </row>
    <row r="42" spans="1:8">
      <c r="A42" t="s">
        <v>237</v>
      </c>
      <c r="B42">
        <v>4355246080</v>
      </c>
      <c r="D42">
        <f t="shared" si="2"/>
        <v>0</v>
      </c>
      <c r="E42" t="e">
        <f t="shared" si="3"/>
        <v>#DIV/0!</v>
      </c>
      <c r="G42">
        <f t="shared" si="0"/>
        <v>0</v>
      </c>
      <c r="H42" t="e">
        <f t="shared" si="1"/>
        <v>#DIV/0!</v>
      </c>
    </row>
    <row r="43" spans="1:8">
      <c r="A43" t="s">
        <v>237</v>
      </c>
      <c r="B43">
        <v>4355246080</v>
      </c>
      <c r="D43">
        <f t="shared" si="2"/>
        <v>0</v>
      </c>
      <c r="E43" t="e">
        <f t="shared" si="3"/>
        <v>#DIV/0!</v>
      </c>
      <c r="G43">
        <f t="shared" si="0"/>
        <v>0</v>
      </c>
      <c r="H43" t="e">
        <f t="shared" si="1"/>
        <v>#DIV/0!</v>
      </c>
    </row>
    <row r="44" spans="1:8">
      <c r="A44" t="s">
        <v>237</v>
      </c>
      <c r="B44">
        <v>4355246080</v>
      </c>
      <c r="D44">
        <f t="shared" si="2"/>
        <v>0</v>
      </c>
      <c r="E44" t="e">
        <f t="shared" si="3"/>
        <v>#DIV/0!</v>
      </c>
      <c r="G44">
        <f t="shared" si="0"/>
        <v>0</v>
      </c>
      <c r="H44" t="e">
        <f t="shared" si="1"/>
        <v>#DIV/0!</v>
      </c>
    </row>
    <row r="45" spans="1:8">
      <c r="A45" t="s">
        <v>237</v>
      </c>
      <c r="B45">
        <v>4355246080</v>
      </c>
      <c r="D45">
        <f t="shared" si="2"/>
        <v>0</v>
      </c>
      <c r="E45" t="e">
        <f t="shared" si="3"/>
        <v>#DIV/0!</v>
      </c>
      <c r="G45">
        <f t="shared" si="0"/>
        <v>0</v>
      </c>
      <c r="H45" t="e">
        <f t="shared" si="1"/>
        <v>#DIV/0!</v>
      </c>
    </row>
    <row r="46" spans="1:8">
      <c r="A46" t="s">
        <v>166</v>
      </c>
      <c r="B46">
        <v>4355246080</v>
      </c>
      <c r="C46">
        <v>286856</v>
      </c>
      <c r="D46">
        <f t="shared" ref="D46:D54" si="10">C46/1000</f>
        <v>286.85599999999999</v>
      </c>
      <c r="E46">
        <f t="shared" ref="E46:E54" si="11">B46/(1024*1024)/D46</f>
        <v>14.479342695028167</v>
      </c>
      <c r="F46">
        <v>330871</v>
      </c>
      <c r="G46">
        <f t="shared" ref="G46:G54" si="12">F46/1000</f>
        <v>330.87099999999998</v>
      </c>
      <c r="H46">
        <f t="shared" ref="H46:H54" si="13">B46/(1024*1024)/G46</f>
        <v>12.553189394431667</v>
      </c>
    </row>
    <row r="47" spans="1:8">
      <c r="A47" t="s">
        <v>166</v>
      </c>
      <c r="B47">
        <v>4355246080</v>
      </c>
      <c r="C47">
        <v>318638</v>
      </c>
      <c r="D47">
        <f t="shared" si="10"/>
        <v>318.63799999999998</v>
      </c>
      <c r="E47">
        <f t="shared" si="11"/>
        <v>13.035125528420968</v>
      </c>
      <c r="F47">
        <v>333129</v>
      </c>
      <c r="G47">
        <f t="shared" si="12"/>
        <v>333.12900000000002</v>
      </c>
      <c r="H47">
        <f t="shared" si="13"/>
        <v>12.468101930858616</v>
      </c>
    </row>
    <row r="48" spans="1:8">
      <c r="A48" t="s">
        <v>166</v>
      </c>
      <c r="B48">
        <v>4355246080</v>
      </c>
      <c r="C48">
        <v>332872</v>
      </c>
      <c r="D48">
        <f t="shared" si="10"/>
        <v>332.87200000000001</v>
      </c>
      <c r="E48">
        <f t="shared" si="11"/>
        <v>12.477728160148645</v>
      </c>
      <c r="F48">
        <v>352454</v>
      </c>
      <c r="G48">
        <f t="shared" si="12"/>
        <v>352.45400000000001</v>
      </c>
      <c r="H48">
        <f t="shared" si="13"/>
        <v>11.784477770503385</v>
      </c>
    </row>
    <row r="49" spans="1:8">
      <c r="A49" t="s">
        <v>166</v>
      </c>
      <c r="B49">
        <v>4355246080</v>
      </c>
      <c r="C49">
        <v>336935</v>
      </c>
      <c r="D49">
        <f t="shared" si="10"/>
        <v>336.935</v>
      </c>
      <c r="E49">
        <f t="shared" si="11"/>
        <v>12.327262908647068</v>
      </c>
      <c r="F49">
        <v>355274</v>
      </c>
      <c r="G49">
        <f t="shared" si="12"/>
        <v>355.274</v>
      </c>
      <c r="H49">
        <f t="shared" si="13"/>
        <v>11.690938059427371</v>
      </c>
    </row>
    <row r="50" spans="1:8">
      <c r="A50" t="s">
        <v>166</v>
      </c>
      <c r="B50">
        <v>4355246080</v>
      </c>
      <c r="C50">
        <v>332855</v>
      </c>
      <c r="D50">
        <f t="shared" si="10"/>
        <v>332.85500000000002</v>
      </c>
      <c r="E50">
        <f t="shared" si="11"/>
        <v>12.478365438779647</v>
      </c>
      <c r="F50">
        <v>355653</v>
      </c>
      <c r="G50">
        <f t="shared" si="12"/>
        <v>355.65300000000002</v>
      </c>
      <c r="H50">
        <f t="shared" si="13"/>
        <v>11.678479664518505</v>
      </c>
    </row>
    <row r="51" spans="1:8">
      <c r="A51" t="s">
        <v>166</v>
      </c>
      <c r="B51">
        <v>4355246080</v>
      </c>
      <c r="C51">
        <v>333562</v>
      </c>
      <c r="D51">
        <f t="shared" si="10"/>
        <v>333.56200000000001</v>
      </c>
      <c r="E51">
        <f t="shared" si="11"/>
        <v>12.451916969334036</v>
      </c>
      <c r="F51">
        <v>359521</v>
      </c>
      <c r="G51">
        <f>F51/1000</f>
        <v>359.52100000000002</v>
      </c>
      <c r="H51">
        <f t="shared" si="13"/>
        <v>11.55283370964422</v>
      </c>
    </row>
    <row r="52" spans="1:8">
      <c r="A52" t="s">
        <v>166</v>
      </c>
      <c r="B52">
        <v>4355246080</v>
      </c>
      <c r="C52">
        <v>334445</v>
      </c>
      <c r="D52">
        <f>C52/1000</f>
        <v>334.44499999999999</v>
      </c>
      <c r="E52">
        <f t="shared" si="11"/>
        <v>12.419041481035746</v>
      </c>
      <c r="F52">
        <v>356603</v>
      </c>
      <c r="G52">
        <f t="shared" si="12"/>
        <v>356.60300000000001</v>
      </c>
      <c r="H52">
        <f t="shared" si="13"/>
        <v>11.647367880037464</v>
      </c>
    </row>
    <row r="53" spans="1:8">
      <c r="A53" t="s">
        <v>166</v>
      </c>
      <c r="B53">
        <v>4355246080</v>
      </c>
      <c r="C53">
        <v>332699</v>
      </c>
      <c r="D53">
        <f t="shared" si="10"/>
        <v>332.69900000000001</v>
      </c>
      <c r="E53">
        <f t="shared" si="11"/>
        <v>12.484216448276069</v>
      </c>
      <c r="F53">
        <v>342481</v>
      </c>
      <c r="G53">
        <f t="shared" si="12"/>
        <v>342.48099999999999</v>
      </c>
      <c r="H53">
        <f t="shared" si="13"/>
        <v>12.127640155585274</v>
      </c>
    </row>
    <row r="54" spans="1:8">
      <c r="A54" t="s">
        <v>166</v>
      </c>
      <c r="B54">
        <v>4355246080</v>
      </c>
      <c r="C54">
        <v>331304</v>
      </c>
      <c r="D54">
        <f t="shared" si="10"/>
        <v>331.30399999999997</v>
      </c>
      <c r="E54">
        <f t="shared" si="11"/>
        <v>12.536782918784562</v>
      </c>
      <c r="F54">
        <v>353258</v>
      </c>
      <c r="G54">
        <f t="shared" si="12"/>
        <v>353.25799999999998</v>
      </c>
      <c r="H54">
        <f t="shared" si="13"/>
        <v>11.757656806427597</v>
      </c>
    </row>
    <row r="55" spans="1:8">
      <c r="A55" t="s">
        <v>166</v>
      </c>
      <c r="B55">
        <v>4355246081</v>
      </c>
      <c r="C55">
        <v>320390</v>
      </c>
      <c r="D55">
        <f t="shared" ref="D55" si="14">C55/1000</f>
        <v>320.39</v>
      </c>
      <c r="E55">
        <f t="shared" ref="E55" si="15">B55/(1024*1024)/D55</f>
        <v>12.963845092164782</v>
      </c>
      <c r="F55">
        <v>350498</v>
      </c>
      <c r="G55">
        <f t="shared" ref="G55" si="16">F55/1000</f>
        <v>350.49799999999999</v>
      </c>
      <c r="H55">
        <f t="shared" ref="H55" si="17">B55/(1024*1024)/G55</f>
        <v>11.850242595046689</v>
      </c>
    </row>
    <row r="56" spans="1:8">
      <c r="A56" t="s">
        <v>166</v>
      </c>
      <c r="B56">
        <v>4355246082</v>
      </c>
      <c r="C56">
        <v>285353</v>
      </c>
      <c r="D56">
        <f t="shared" ref="D56:D58" si="18">C56/1000</f>
        <v>285.35300000000001</v>
      </c>
      <c r="E56">
        <f t="shared" ref="E56:E58" si="19">B56/(1024*1024)/D56</f>
        <v>14.555607721076521</v>
      </c>
      <c r="F56">
        <v>345136</v>
      </c>
      <c r="G56">
        <f t="shared" ref="G56:G58" si="20">F56/1000</f>
        <v>345.13600000000002</v>
      </c>
      <c r="H56">
        <f t="shared" ref="H56:H58" si="21">B56/(1024*1024)/G56</f>
        <v>12.034346837282545</v>
      </c>
    </row>
    <row r="57" spans="1:8">
      <c r="A57" t="s">
        <v>166</v>
      </c>
      <c r="B57">
        <v>4355246083</v>
      </c>
      <c r="C57">
        <v>335816</v>
      </c>
      <c r="D57">
        <f t="shared" si="18"/>
        <v>335.81599999999997</v>
      </c>
      <c r="E57">
        <f t="shared" si="19"/>
        <v>12.3683395996201</v>
      </c>
      <c r="F57">
        <v>342316</v>
      </c>
      <c r="G57">
        <f t="shared" si="20"/>
        <v>342.31599999999997</v>
      </c>
      <c r="H57">
        <f t="shared" si="21"/>
        <v>12.133485817157315</v>
      </c>
    </row>
    <row r="58" spans="1:8">
      <c r="A58" t="s">
        <v>166</v>
      </c>
      <c r="B58">
        <v>4355246084</v>
      </c>
      <c r="C58">
        <v>334638</v>
      </c>
      <c r="D58">
        <f t="shared" si="18"/>
        <v>334.63799999999998</v>
      </c>
      <c r="E58">
        <f t="shared" si="19"/>
        <v>12.411878901797458</v>
      </c>
      <c r="F58">
        <v>343990</v>
      </c>
      <c r="G58">
        <f t="shared" si="20"/>
        <v>343.99</v>
      </c>
      <c r="H58">
        <f t="shared" si="21"/>
        <v>12.074439175382125</v>
      </c>
    </row>
    <row r="59" spans="1:8">
      <c r="A59" t="s">
        <v>166</v>
      </c>
      <c r="B59">
        <v>4355246085</v>
      </c>
      <c r="C59">
        <v>336913</v>
      </c>
      <c r="D59">
        <f t="shared" ref="D59:D66" si="22">C59/1000</f>
        <v>336.91300000000001</v>
      </c>
      <c r="E59">
        <f t="shared" ref="E59:E66" si="23">B59/(1024*1024)/D59</f>
        <v>12.328067877741054</v>
      </c>
      <c r="F59">
        <v>367009</v>
      </c>
      <c r="G59">
        <f t="shared" ref="G59:G66" si="24">F59/1000</f>
        <v>367.00900000000001</v>
      </c>
      <c r="H59">
        <f t="shared" ref="H59:H66" si="25">B59/(1024*1024)/G59</f>
        <v>11.317123920376261</v>
      </c>
    </row>
    <row r="60" spans="1:8">
      <c r="A60" t="s">
        <v>166</v>
      </c>
      <c r="B60">
        <v>4355246086</v>
      </c>
      <c r="C60">
        <v>334774</v>
      </c>
      <c r="D60">
        <f t="shared" si="22"/>
        <v>334.774</v>
      </c>
      <c r="E60">
        <f t="shared" si="23"/>
        <v>12.406836653524604</v>
      </c>
      <c r="F60">
        <v>357224</v>
      </c>
      <c r="G60">
        <f t="shared" si="24"/>
        <v>357.22399999999999</v>
      </c>
      <c r="H60">
        <f t="shared" si="25"/>
        <v>11.627120053095666</v>
      </c>
    </row>
    <row r="61" spans="1:8">
      <c r="A61" t="s">
        <v>166</v>
      </c>
      <c r="B61">
        <v>4355246087</v>
      </c>
      <c r="C61">
        <v>338770</v>
      </c>
      <c r="D61">
        <f t="shared" si="22"/>
        <v>338.77</v>
      </c>
      <c r="E61">
        <f t="shared" si="23"/>
        <v>12.260490405882223</v>
      </c>
      <c r="F61">
        <v>356051</v>
      </c>
      <c r="G61">
        <f t="shared" si="24"/>
        <v>356.05099999999999</v>
      </c>
      <c r="H61">
        <f t="shared" si="25"/>
        <v>11.665425275594565</v>
      </c>
    </row>
    <row r="62" spans="1:8">
      <c r="A62" t="s">
        <v>166</v>
      </c>
      <c r="B62">
        <v>4355246088</v>
      </c>
      <c r="C62">
        <v>335725</v>
      </c>
      <c r="D62">
        <f t="shared" si="22"/>
        <v>335.72500000000002</v>
      </c>
      <c r="E62">
        <f t="shared" si="23"/>
        <v>12.371692116328525</v>
      </c>
      <c r="F62">
        <v>363561</v>
      </c>
      <c r="G62">
        <f t="shared" si="24"/>
        <v>363.56099999999998</v>
      </c>
      <c r="H62">
        <f t="shared" si="25"/>
        <v>11.424455141652693</v>
      </c>
    </row>
    <row r="63" spans="1:8">
      <c r="A63" t="s">
        <v>166</v>
      </c>
      <c r="B63">
        <v>4355246089</v>
      </c>
      <c r="C63">
        <v>338402</v>
      </c>
      <c r="D63">
        <f t="shared" si="22"/>
        <v>338.40199999999999</v>
      </c>
      <c r="E63">
        <f t="shared" si="23"/>
        <v>12.273823253728018</v>
      </c>
      <c r="F63">
        <v>367236</v>
      </c>
      <c r="G63">
        <f t="shared" si="24"/>
        <v>367.23599999999999</v>
      </c>
      <c r="H63">
        <f t="shared" si="25"/>
        <v>11.310128464279289</v>
      </c>
    </row>
    <row r="64" spans="1:8">
      <c r="A64" t="s">
        <v>166</v>
      </c>
      <c r="B64">
        <v>4355246090</v>
      </c>
      <c r="C64">
        <v>339686</v>
      </c>
      <c r="D64">
        <f t="shared" si="22"/>
        <v>339.68599999999998</v>
      </c>
      <c r="E64">
        <f t="shared" si="23"/>
        <v>12.227428677254121</v>
      </c>
      <c r="F64">
        <v>349741</v>
      </c>
      <c r="G64">
        <f t="shared" si="24"/>
        <v>349.74099999999999</v>
      </c>
      <c r="H64">
        <f t="shared" si="25"/>
        <v>11.875891981957343</v>
      </c>
    </row>
    <row r="65" spans="1:8">
      <c r="A65" t="s">
        <v>166</v>
      </c>
      <c r="B65">
        <v>4355246091</v>
      </c>
      <c r="C65">
        <v>336031</v>
      </c>
      <c r="D65">
        <f t="shared" si="22"/>
        <v>336.03100000000001</v>
      </c>
      <c r="E65">
        <f t="shared" si="23"/>
        <v>12.360426087519953</v>
      </c>
      <c r="F65">
        <v>349976</v>
      </c>
      <c r="G65">
        <f t="shared" si="24"/>
        <v>349.976</v>
      </c>
      <c r="H65">
        <f t="shared" si="25"/>
        <v>11.867917624681171</v>
      </c>
    </row>
    <row r="66" spans="1:8">
      <c r="A66" t="s">
        <v>166</v>
      </c>
      <c r="B66">
        <v>4355246092</v>
      </c>
      <c r="C66">
        <v>333479</v>
      </c>
      <c r="D66">
        <f t="shared" si="22"/>
        <v>333.47899999999998</v>
      </c>
      <c r="E66">
        <f t="shared" si="23"/>
        <v>12.455016176638084</v>
      </c>
      <c r="F66">
        <v>349041</v>
      </c>
      <c r="G66">
        <f t="shared" si="24"/>
        <v>349.041</v>
      </c>
      <c r="H66">
        <f t="shared" si="25"/>
        <v>11.89970903008269</v>
      </c>
    </row>
    <row r="67" spans="1:8">
      <c r="A67" t="s">
        <v>108</v>
      </c>
      <c r="B67">
        <v>4355246080</v>
      </c>
      <c r="C67">
        <v>274028</v>
      </c>
      <c r="D67">
        <f t="shared" ref="D67:D78" si="26">C67/1000</f>
        <v>274.02800000000002</v>
      </c>
      <c r="E67">
        <f t="shared" ref="E67:E78" si="27">B67/(1024*1024)/D67</f>
        <v>15.157160319839578</v>
      </c>
      <c r="F67">
        <v>342445</v>
      </c>
      <c r="G67">
        <f t="shared" ref="G67:G78" si="28">F67/1000</f>
        <v>342.44499999999999</v>
      </c>
      <c r="H67">
        <f t="shared" ref="H67:H78" si="29">B67/(1024*1024)/G67</f>
        <v>12.128915090379477</v>
      </c>
    </row>
    <row r="68" spans="1:8">
      <c r="A68" t="s">
        <v>39</v>
      </c>
      <c r="B68">
        <v>4355246080</v>
      </c>
      <c r="C68">
        <v>275148</v>
      </c>
      <c r="D68">
        <f t="shared" si="26"/>
        <v>275.14800000000002</v>
      </c>
      <c r="E68">
        <f t="shared" si="27"/>
        <v>15.095462544248912</v>
      </c>
      <c r="F68">
        <v>330437</v>
      </c>
      <c r="G68">
        <f t="shared" si="28"/>
        <v>330.43700000000001</v>
      </c>
      <c r="H68">
        <f t="shared" si="29"/>
        <v>12.569676907020098</v>
      </c>
    </row>
    <row r="69" spans="1:8">
      <c r="A69" t="s">
        <v>108</v>
      </c>
      <c r="B69">
        <v>4355246080</v>
      </c>
      <c r="C69">
        <v>338720</v>
      </c>
      <c r="D69">
        <f t="shared" si="26"/>
        <v>338.72</v>
      </c>
      <c r="E69">
        <f t="shared" si="27"/>
        <v>12.262300212933987</v>
      </c>
      <c r="F69">
        <v>335768</v>
      </c>
      <c r="G69">
        <f t="shared" si="28"/>
        <v>335.76799999999997</v>
      </c>
      <c r="H69">
        <f t="shared" si="29"/>
        <v>12.37010771760561</v>
      </c>
    </row>
    <row r="70" spans="1:8">
      <c r="A70" t="s">
        <v>108</v>
      </c>
      <c r="B70">
        <v>4355246080</v>
      </c>
      <c r="C70">
        <v>275148</v>
      </c>
      <c r="D70">
        <f t="shared" si="26"/>
        <v>275.14800000000002</v>
      </c>
      <c r="E70">
        <f t="shared" si="27"/>
        <v>15.095462544248912</v>
      </c>
      <c r="F70">
        <v>329786</v>
      </c>
      <c r="G70">
        <f t="shared" si="28"/>
        <v>329.786</v>
      </c>
      <c r="H70">
        <f t="shared" si="29"/>
        <v>12.594489542081835</v>
      </c>
    </row>
    <row r="71" spans="1:8">
      <c r="A71" t="s">
        <v>108</v>
      </c>
      <c r="B71">
        <v>4355246080</v>
      </c>
      <c r="C71">
        <v>295371</v>
      </c>
      <c r="D71">
        <f t="shared" si="26"/>
        <v>295.37099999999998</v>
      </c>
      <c r="E71">
        <f t="shared" si="27"/>
        <v>14.061930007092776</v>
      </c>
      <c r="F71">
        <v>335190</v>
      </c>
      <c r="G71">
        <f t="shared" si="28"/>
        <v>335.19</v>
      </c>
      <c r="H71">
        <f t="shared" si="29"/>
        <v>12.391438670977655</v>
      </c>
    </row>
    <row r="72" spans="1:8">
      <c r="A72" t="s">
        <v>108</v>
      </c>
      <c r="B72">
        <v>4355246080</v>
      </c>
      <c r="C72">
        <v>335708</v>
      </c>
      <c r="D72">
        <f t="shared" si="26"/>
        <v>335.70800000000003</v>
      </c>
      <c r="E72">
        <f t="shared" si="27"/>
        <v>12.3723185867629</v>
      </c>
      <c r="F72">
        <v>325824</v>
      </c>
      <c r="G72">
        <f t="shared" si="28"/>
        <v>325.82400000000001</v>
      </c>
      <c r="H72">
        <f t="shared" si="29"/>
        <v>12.747637768012792</v>
      </c>
    </row>
    <row r="73" spans="1:8">
      <c r="A73" t="s">
        <v>108</v>
      </c>
      <c r="B73">
        <v>4355246080</v>
      </c>
      <c r="C73">
        <v>336435</v>
      </c>
      <c r="D73">
        <f t="shared" si="26"/>
        <v>336.435</v>
      </c>
      <c r="E73">
        <f t="shared" si="27"/>
        <v>12.34558333147562</v>
      </c>
      <c r="F73">
        <v>369794</v>
      </c>
      <c r="G73">
        <f t="shared" si="28"/>
        <v>369.79399999999998</v>
      </c>
      <c r="H73">
        <f t="shared" si="29"/>
        <v>11.231892156511464</v>
      </c>
    </row>
    <row r="74" spans="1:8">
      <c r="A74" t="s">
        <v>108</v>
      </c>
      <c r="B74">
        <v>4355246080</v>
      </c>
      <c r="C74">
        <v>332613</v>
      </c>
      <c r="D74">
        <f t="shared" si="26"/>
        <v>332.613</v>
      </c>
      <c r="E74">
        <f t="shared" si="27"/>
        <v>12.487444351618848</v>
      </c>
      <c r="F74">
        <v>372435</v>
      </c>
      <c r="G74">
        <f t="shared" si="28"/>
        <v>372.435</v>
      </c>
      <c r="H74">
        <f t="shared" si="29"/>
        <v>11.152244896760509</v>
      </c>
    </row>
    <row r="75" spans="1:8">
      <c r="A75" t="s">
        <v>108</v>
      </c>
      <c r="B75">
        <v>4355246080</v>
      </c>
      <c r="C75">
        <v>322678</v>
      </c>
      <c r="D75">
        <f t="shared" si="26"/>
        <v>322.678</v>
      </c>
      <c r="E75">
        <f t="shared" si="27"/>
        <v>12.871922870865074</v>
      </c>
      <c r="F75">
        <v>373397</v>
      </c>
      <c r="G75">
        <f t="shared" si="28"/>
        <v>373.39699999999999</v>
      </c>
      <c r="H75">
        <f t="shared" si="29"/>
        <v>11.123512851268222</v>
      </c>
    </row>
    <row r="76" spans="1:8">
      <c r="A76" t="s">
        <v>108</v>
      </c>
      <c r="B76">
        <v>4355246080</v>
      </c>
      <c r="C76">
        <v>338743</v>
      </c>
      <c r="D76">
        <f t="shared" si="26"/>
        <v>338.74299999999999</v>
      </c>
      <c r="E76">
        <f t="shared" si="27"/>
        <v>12.261467626268292</v>
      </c>
      <c r="F76">
        <v>356242</v>
      </c>
      <c r="G76">
        <f t="shared" si="28"/>
        <v>356.24200000000002</v>
      </c>
      <c r="H76">
        <f t="shared" si="29"/>
        <v>11.659170811204181</v>
      </c>
    </row>
    <row r="77" spans="1:8">
      <c r="A77" t="s">
        <v>108</v>
      </c>
      <c r="B77">
        <v>4355246080</v>
      </c>
      <c r="C77">
        <v>335161</v>
      </c>
      <c r="D77">
        <f t="shared" si="26"/>
        <v>335.161</v>
      </c>
      <c r="E77">
        <f t="shared" si="27"/>
        <v>12.392510847398713</v>
      </c>
      <c r="F77">
        <v>355209</v>
      </c>
      <c r="G77">
        <f t="shared" si="28"/>
        <v>355.209</v>
      </c>
      <c r="H77">
        <f t="shared" si="29"/>
        <v>11.693077394224245</v>
      </c>
    </row>
    <row r="78" spans="1:8">
      <c r="A78" t="s">
        <v>108</v>
      </c>
      <c r="B78">
        <v>4355246080</v>
      </c>
      <c r="C78">
        <v>341798</v>
      </c>
      <c r="D78">
        <f t="shared" si="26"/>
        <v>341.798</v>
      </c>
      <c r="E78">
        <f t="shared" si="27"/>
        <v>12.151874288688056</v>
      </c>
      <c r="F78">
        <v>362006</v>
      </c>
      <c r="G78">
        <f t="shared" si="28"/>
        <v>362.00599999999997</v>
      </c>
      <c r="H78">
        <f t="shared" si="29"/>
        <v>11.473528969478407</v>
      </c>
    </row>
    <row r="79" spans="1:8">
      <c r="A79" t="s">
        <v>108</v>
      </c>
      <c r="B79">
        <v>4355246080</v>
      </c>
      <c r="C79">
        <v>333360</v>
      </c>
      <c r="D79">
        <f t="shared" ref="D79:D90" si="30">C79/1000</f>
        <v>333.36</v>
      </c>
      <c r="E79">
        <f t="shared" ref="E79:E90" si="31">B79/(1024*1024)/D79</f>
        <v>12.459462227396807</v>
      </c>
      <c r="F79">
        <v>323471</v>
      </c>
      <c r="G79">
        <f t="shared" ref="G79:G92" si="32">F79/1000</f>
        <v>323.471</v>
      </c>
      <c r="H79">
        <f t="shared" ref="H79:H90" si="33">B79/(1024*1024)/G79</f>
        <v>12.840366920450364</v>
      </c>
    </row>
    <row r="80" spans="1:8">
      <c r="A80" t="s">
        <v>39</v>
      </c>
      <c r="B80">
        <v>4355246080</v>
      </c>
      <c r="C80">
        <v>331633</v>
      </c>
      <c r="D80">
        <f t="shared" si="30"/>
        <v>331.63299999999998</v>
      </c>
      <c r="E80">
        <f t="shared" si="31"/>
        <v>12.524345671646067</v>
      </c>
      <c r="F80">
        <v>321314</v>
      </c>
      <c r="G80">
        <f t="shared" si="32"/>
        <v>321.31400000000002</v>
      </c>
      <c r="H80">
        <f t="shared" si="33"/>
        <v>12.926565067581866</v>
      </c>
    </row>
    <row r="81" spans="1:8">
      <c r="A81" t="s">
        <v>108</v>
      </c>
      <c r="B81">
        <v>4355246080</v>
      </c>
      <c r="C81">
        <v>334494</v>
      </c>
      <c r="D81">
        <f t="shared" si="30"/>
        <v>334.49400000000003</v>
      </c>
      <c r="E81">
        <f t="shared" si="31"/>
        <v>12.417222216616739</v>
      </c>
      <c r="F81">
        <v>324159</v>
      </c>
      <c r="G81">
        <f t="shared" si="32"/>
        <v>324.15899999999999</v>
      </c>
      <c r="H81">
        <f t="shared" si="33"/>
        <v>12.813114330081843</v>
      </c>
    </row>
    <row r="82" spans="1:8">
      <c r="A82" t="s">
        <v>108</v>
      </c>
      <c r="B82">
        <v>4355246080</v>
      </c>
      <c r="C82">
        <v>331114</v>
      </c>
      <c r="D82">
        <f t="shared" si="30"/>
        <v>331.11399999999998</v>
      </c>
      <c r="E82">
        <f t="shared" si="31"/>
        <v>12.543976781788146</v>
      </c>
      <c r="F82">
        <v>312137</v>
      </c>
      <c r="G82">
        <f t="shared" si="32"/>
        <v>312.137</v>
      </c>
      <c r="H82">
        <f t="shared" si="33"/>
        <v>13.306613211906951</v>
      </c>
    </row>
    <row r="83" spans="1:8">
      <c r="A83" t="s">
        <v>108</v>
      </c>
      <c r="B83">
        <v>4355246080</v>
      </c>
      <c r="C83">
        <v>334528</v>
      </c>
      <c r="D83">
        <f t="shared" si="30"/>
        <v>334.52800000000002</v>
      </c>
      <c r="E83">
        <f t="shared" si="31"/>
        <v>12.415960183078845</v>
      </c>
      <c r="F83">
        <v>324248</v>
      </c>
      <c r="G83">
        <f t="shared" si="32"/>
        <v>324.24799999999999</v>
      </c>
      <c r="H83">
        <f t="shared" si="33"/>
        <v>12.809597370299894</v>
      </c>
    </row>
    <row r="84" spans="1:8">
      <c r="A84" t="s">
        <v>108</v>
      </c>
      <c r="B84">
        <v>4355246080</v>
      </c>
      <c r="C84">
        <v>332863</v>
      </c>
      <c r="D84">
        <f t="shared" si="30"/>
        <v>332.863</v>
      </c>
      <c r="E84">
        <f t="shared" si="31"/>
        <v>12.478065534844665</v>
      </c>
      <c r="F84">
        <v>320090</v>
      </c>
      <c r="G84">
        <f t="shared" si="32"/>
        <v>320.08999999999997</v>
      </c>
      <c r="H84">
        <f t="shared" si="33"/>
        <v>12.975995276719049</v>
      </c>
    </row>
    <row r="85" spans="1:8">
      <c r="A85" t="s">
        <v>108</v>
      </c>
      <c r="B85">
        <v>4355246080</v>
      </c>
      <c r="C85">
        <v>338583</v>
      </c>
      <c r="D85">
        <f t="shared" si="30"/>
        <v>338.58300000000003</v>
      </c>
      <c r="E85">
        <f t="shared" si="31"/>
        <v>12.267261877072977</v>
      </c>
      <c r="F85">
        <v>317698</v>
      </c>
      <c r="G85">
        <f t="shared" si="32"/>
        <v>317.69799999999998</v>
      </c>
      <c r="H85">
        <f t="shared" si="33"/>
        <v>13.073693659151145</v>
      </c>
    </row>
    <row r="86" spans="1:8">
      <c r="A86" t="s">
        <v>108</v>
      </c>
      <c r="B86">
        <v>4355246080</v>
      </c>
      <c r="C86">
        <v>340749</v>
      </c>
      <c r="D86">
        <f t="shared" si="30"/>
        <v>340.74900000000002</v>
      </c>
      <c r="E86">
        <f t="shared" si="31"/>
        <v>12.189283983592027</v>
      </c>
      <c r="F86">
        <v>339613</v>
      </c>
      <c r="G86">
        <f t="shared" si="32"/>
        <v>339.613</v>
      </c>
      <c r="H86">
        <f t="shared" si="33"/>
        <v>12.230056941651233</v>
      </c>
    </row>
    <row r="87" spans="1:8">
      <c r="A87" t="s">
        <v>108</v>
      </c>
      <c r="B87">
        <v>4355246080</v>
      </c>
      <c r="C87">
        <v>335684</v>
      </c>
      <c r="D87">
        <f t="shared" si="30"/>
        <v>335.68400000000003</v>
      </c>
      <c r="E87">
        <f t="shared" si="31"/>
        <v>12.373203155720855</v>
      </c>
      <c r="F87">
        <v>343237</v>
      </c>
      <c r="G87">
        <f t="shared" si="32"/>
        <v>343.23700000000002</v>
      </c>
      <c r="H87">
        <f t="shared" si="33"/>
        <v>12.100928303548276</v>
      </c>
    </row>
    <row r="88" spans="1:8">
      <c r="A88" t="s">
        <v>108</v>
      </c>
      <c r="B88">
        <v>4355246080</v>
      </c>
      <c r="C88">
        <v>336787</v>
      </c>
      <c r="D88">
        <f t="shared" si="30"/>
        <v>336.78699999999998</v>
      </c>
      <c r="E88">
        <f t="shared" si="31"/>
        <v>12.332680086003915</v>
      </c>
      <c r="F88">
        <v>319514</v>
      </c>
      <c r="G88">
        <f t="shared" si="32"/>
        <v>319.51400000000001</v>
      </c>
      <c r="H88">
        <f t="shared" si="33"/>
        <v>12.999387595300988</v>
      </c>
    </row>
    <row r="89" spans="1:8">
      <c r="A89" t="s">
        <v>108</v>
      </c>
      <c r="B89">
        <v>4355246080</v>
      </c>
      <c r="C89">
        <v>334777</v>
      </c>
      <c r="D89">
        <f t="shared" si="30"/>
        <v>334.77699999999999</v>
      </c>
      <c r="E89">
        <f t="shared" si="31"/>
        <v>12.406725456423231</v>
      </c>
      <c r="F89">
        <v>356203</v>
      </c>
      <c r="G89">
        <f t="shared" si="32"/>
        <v>356.20299999999997</v>
      </c>
      <c r="H89">
        <f t="shared" si="33"/>
        <v>11.660447352001528</v>
      </c>
    </row>
    <row r="90" spans="1:8">
      <c r="A90" t="s">
        <v>108</v>
      </c>
      <c r="B90">
        <v>4355246080</v>
      </c>
      <c r="C90">
        <v>333844</v>
      </c>
      <c r="D90">
        <f t="shared" si="30"/>
        <v>333.84399999999999</v>
      </c>
      <c r="E90">
        <f t="shared" si="31"/>
        <v>12.441398761472424</v>
      </c>
      <c r="F90">
        <v>325899</v>
      </c>
      <c r="G90">
        <f t="shared" si="32"/>
        <v>325.899</v>
      </c>
      <c r="H90">
        <f t="shared" si="33"/>
        <v>12.744704120371649</v>
      </c>
    </row>
    <row r="91" spans="1:8">
      <c r="A91" t="s">
        <v>108</v>
      </c>
      <c r="B91">
        <v>4355246081</v>
      </c>
      <c r="C91">
        <v>336748</v>
      </c>
      <c r="D91">
        <f t="shared" ref="D91:D92" si="34">C91/1000</f>
        <v>336.74799999999999</v>
      </c>
      <c r="E91">
        <f t="shared" ref="E91:E92" si="35">B91/(1024*1024)/D91</f>
        <v>12.334108380981251</v>
      </c>
      <c r="F91">
        <v>325379</v>
      </c>
      <c r="G91">
        <f t="shared" si="32"/>
        <v>325.37900000000002</v>
      </c>
      <c r="H91">
        <f t="shared" ref="H91:H92" si="36">B91/(1024*1024)/G91</f>
        <v>12.76507189793648</v>
      </c>
    </row>
    <row r="92" spans="1:8">
      <c r="A92" t="s">
        <v>108</v>
      </c>
      <c r="B92">
        <v>4355246082</v>
      </c>
      <c r="C92">
        <v>336938</v>
      </c>
      <c r="D92">
        <f t="shared" si="34"/>
        <v>336.93799999999999</v>
      </c>
      <c r="E92">
        <f t="shared" si="35"/>
        <v>12.327153155869475</v>
      </c>
      <c r="F92">
        <v>360653</v>
      </c>
      <c r="G92">
        <f t="shared" si="32"/>
        <v>360.65300000000002</v>
      </c>
      <c r="H92">
        <f t="shared" si="36"/>
        <v>11.516572245433556</v>
      </c>
    </row>
  </sheetData>
  <sheetCalcPr fullCalcOnLoad="1"/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NAMD Runtimes</vt:lpstr>
      <vt:lpstr>Setup Times</vt:lpstr>
      <vt:lpstr>Adaptive</vt:lpstr>
      <vt:lpstr>Fixed</vt:lpstr>
      <vt:lpstr>Deadline</vt:lpstr>
      <vt:lpstr>Pivot</vt:lpstr>
      <vt:lpstr>Repex</vt:lpstr>
      <vt:lpstr>Azure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2010-08-29T14:04:02Z</dcterms:modified>
</cp:coreProperties>
</file>