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D6503A5E-ABED-4945-AD4D-00207A272B5F}" xr6:coauthVersionLast="47" xr6:coauthVersionMax="47" xr10:uidLastSave="{00000000-0000-0000-0000-000000000000}"/>
  <bookViews>
    <workbookView xWindow="-108" yWindow="-108" windowWidth="23256" windowHeight="12456" xr2:uid="{26D4546B-D2A1-4444-8EAF-A6228F96F0C1}"/>
  </bookViews>
  <sheets>
    <sheet name="Data" sheetId="1" r:id="rId1"/>
    <sheet name=" Sales filtered by Salesperson" sheetId="2" r:id="rId2"/>
    <sheet name="Product Wise Profit Breakdown" sheetId="7" r:id="rId3"/>
    <sheet name="Detailed Sales Report" sheetId="8" r:id="rId4"/>
  </sheets>
  <definedNames>
    <definedName name="_xlnm._FilterDatabase" localSheetId="0" hidden="1">Data!$C$11:$G$11</definedName>
    <definedName name="_xlnm._FilterDatabase" localSheetId="3" hidden="1">'Detailed Sales Report'!$H$1:$H$305</definedName>
    <definedName name="_xlcn.WorksheetConnection_beginnerDAcourseblank.xlsxdata1" hidden="1">data[]</definedName>
    <definedName name="Slicer_Sales_Person">#N/A</definedName>
  </definedNames>
  <calcPr calcId="191029"/>
  <pivotCaches>
    <pivotCache cacheId="2" r:id="rId5"/>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J311" i="1" l="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F14" i="8"/>
  <c r="F12" i="8"/>
  <c r="E14" i="8"/>
  <c r="E12" i="8"/>
  <c r="E11" i="8"/>
  <c r="J3" i="8"/>
  <c r="J4" i="8"/>
  <c r="J5" i="8"/>
  <c r="J6" i="8"/>
  <c r="J7" i="8"/>
  <c r="J8" i="8"/>
  <c r="J9" i="8"/>
  <c r="J10" i="8"/>
  <c r="J11" i="8"/>
  <c r="J2" i="8"/>
  <c r="I3" i="8"/>
  <c r="K3" i="8" s="1"/>
  <c r="I2" i="8"/>
  <c r="K2" i="8" s="1"/>
  <c r="I4" i="8"/>
  <c r="K4" i="8" s="1"/>
  <c r="I5" i="8"/>
  <c r="K5" i="8" s="1"/>
  <c r="I6" i="8"/>
  <c r="K6" i="8" s="1"/>
  <c r="I7" i="8"/>
  <c r="K7" i="8" s="1"/>
  <c r="I8" i="8"/>
  <c r="K8" i="8" s="1"/>
  <c r="I9" i="8"/>
  <c r="K9" i="8" s="1"/>
  <c r="I10" i="8"/>
  <c r="K10" i="8" s="1"/>
  <c r="I11" i="8"/>
  <c r="K11" i="8" s="1"/>
  <c r="F11" i="8"/>
  <c r="E7" i="8"/>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F13" i="8" l="1"/>
  <c r="E1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B7C59F-4B20-4926-ABE6-5628C184861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CB05278-AA8D-4620-A805-B25F0249A749}"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<sst xmlns="http://schemas.openxmlformats.org/spreadsheetml/2006/main" count="1003" uniqueCount="66">
  <si>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</si>
  <si>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</si>
  <si>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</si>
  <si>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</si>
  <si>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</si>
  <si>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</si>
  <si>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</si>
  <si>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</si>
  <si>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</si>
  <si>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</si>
  <si>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</si>
  <si>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</si>
  <si>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</si>
  <si>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</si>
  <si>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</si>
  <si>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</si>
  <si>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</si>
  <si>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</si>
  <si>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</si>
  <si>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</si>
  <si>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</si>
  <si>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</si>
  <si>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</si>
  <si>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</si>
  <si>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</si>
  <si>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</si>
  <si>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</si>
  <si>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</si>
  <si>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</si>
  <si>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</si>
  <si>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</si>
  <si>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</si>
  <si>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</si>
  <si>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</si>
  <si>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</si>
  <si>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</si>
  <si>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</si>
  <si>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</si>
  <si>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</si>
  <si>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</si>
  <si>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</si>
  <si>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</si>
  <si>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</si>
  <si>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</si>
  <si>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Row Labels</t>
  </si>
  <si>
    <t>Grand Total</t>
  </si>
  <si>
    <t>Cost Per Unit</t>
  </si>
  <si>
    <t>Cost</t>
  </si>
  <si>
    <t>Sum of Cost</t>
  </si>
  <si>
    <t>Total Profit</t>
  </si>
  <si>
    <t>Countries</t>
  </si>
  <si>
    <t>Pick a Country</t>
  </si>
  <si>
    <t>No of Transactions</t>
  </si>
  <si>
    <t>Total</t>
  </si>
  <si>
    <t>Average</t>
  </si>
  <si>
    <t>Sales</t>
  </si>
  <si>
    <t>Profit</t>
  </si>
  <si>
    <t>Quantity</t>
  </si>
  <si>
    <t>By Sales Person</t>
  </si>
  <si>
    <t>Quick Summary</t>
  </si>
  <si>
    <t>Column1</t>
  </si>
  <si>
    <t>Column2</t>
  </si>
  <si>
    <t>Description</t>
  </si>
  <si>
    <t>Sum of Sales</t>
  </si>
  <si>
    <t>Sum of Sales (Bar)</t>
  </si>
  <si>
    <t>Number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</si>
</sst>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7" formatCode="\$#,##0;\(\$#,##0\);\$#,##0"/>
  </numFmts>
  <fonts count="4" x14ac:knownFonts="1">
    <font>
      <sz val="11"/>
      <color theme="1"/>
      <name val="Calibri"/>
      <family val="2"/>
      <scheme val="minor"/>
    </font>
    <font>
      <sz val="28"/>
      <color theme="1"/>
      <name val="Segoe UI Light"/>
      <family val="2"/>
    </font>
    <font>
      <b/>
      <sz val="11"/>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top/>
      <bottom style="thin">
        <color indexed="64"/>
      </bottom>
      <diagonal/>
    </border>
  </borders>
  <cellStyleXfs count="1">
    <xf numFmtId="0" fontId="0" fillId="0" borderId="0"/>
  </cellStyleXfs>
  <cellXfs count="2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0" fillId="0" borderId="1" xfId="0" applyBorder="1"/>
    <xf numFmtId="0" fontId="2" fillId="0" borderId="0" xfId="0" applyFont="1" applyAlignment="1">
      <alignment horizontal="right"/>
    </xf>
    <xf numFmtId="8" fontId="0" fillId="0" borderId="0" xfId="0" applyNumberFormat="1"/>
    <xf numFmtId="0" fontId="0" fillId="0" borderId="0" xfId="0" pivotButton="1"/>
    <xf numFmtId="0" fontId="0" fillId="0" borderId="0" xfId="0" applyAlignment="1">
      <alignment horizontal="left"/>
    </xf>
    <xf numFmtId="164" fontId="0" fillId="0" borderId="0" xfId="0" applyNumberFormat="1"/>
    <xf numFmtId="167" fontId="0" fillId="0" borderId="0" xfId="0" applyNumberFormat="1"/>
    <xf numFmtId="0" fontId="0" fillId="0" borderId="2" xfId="0" applyBorder="1"/>
    <xf numFmtId="0" fontId="0" fillId="0" borderId="0" xfId="0" applyNumberFormat="1"/>
    <xf numFmtId="0" fontId="0" fillId="0" borderId="0" xfId="0" applyBorder="1"/>
    <xf numFmtId="0" fontId="0" fillId="4" borderId="0" xfId="0" applyFill="1" applyBorder="1"/>
    <xf numFmtId="0" fontId="3" fillId="5" borderId="0" xfId="0" applyFont="1" applyFill="1" applyBorder="1"/>
    <xf numFmtId="164" fontId="0" fillId="0" borderId="0" xfId="0" applyNumberFormat="1" applyBorder="1"/>
    <xf numFmtId="1" fontId="0" fillId="0" borderId="0" xfId="0" applyNumberFormat="1" applyBorder="1"/>
    <xf numFmtId="0" fontId="0" fillId="7" borderId="0" xfId="0" applyFill="1" applyBorder="1"/>
    <xf numFmtId="0" fontId="2" fillId="7" borderId="0" xfId="0" applyFont="1" applyFill="1" applyBorder="1"/>
    <xf numFmtId="164" fontId="2" fillId="0" borderId="0" xfId="0" applyNumberFormat="1" applyFont="1" applyBorder="1"/>
    <xf numFmtId="0" fontId="0" fillId="6" borderId="0" xfId="0" applyFill="1" applyBorder="1" applyAlignment="1">
      <alignment horizontal="left"/>
    </xf>
    <xf numFmtId="0" fontId="0" fillId="0" borderId="0" xfId="0" applyBorder="1" applyAlignment="1">
      <alignment horizontal="left"/>
    </xf>
    <xf numFmtId="0" fontId="0" fillId="0" borderId="3" xfId="0" applyBorder="1" applyAlignment="1">
      <alignment horizontal="left"/>
    </xf>
  </cellXfs>
  <cellStyles count="1">
    <cellStyle name="Normal" xfId="0" builtinId="0"/>
  </cellStyles>
  <dxfs count="12">
    <dxf>
      <border>
        <bottom style="thin">
          <color indexed="64"/>
        </bottom>
      </border>
    </dxf>
    <dxf>
      <numFmt numFmtId="164" formatCode="&quot;$&quot;#,##0"/>
    </dxf>
    <dxf>
      <numFmt numFmtId="164" formatCode="&quot;$&quot;#,##0"/>
    </dxf>
    <dxf>
      <border diagonalUp="0" diagonalDown="0">
        <left style="thin">
          <color theme="4" tint="0.39997558519241921"/>
        </left>
        <right/>
        <top style="thin">
          <color theme="4" tint="0.39997558519241921"/>
        </top>
        <bottom style="thin">
          <color theme="4" tint="0.39997558519241921"/>
        </bottom>
        <vertical/>
        <horizontal/>
      </border>
    </dxf>
    <dxf>
      <fill>
        <patternFill>
          <bgColor theme="0"/>
        </patternFill>
      </fill>
    </dxf>
    <dxf>
      <fill>
        <patternFill patternType="solid">
          <bgColor rgb="FFFFFF00"/>
        </patternFill>
      </fil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452120</xdr:colOff>
      <xdr:row>2</xdr:row>
      <xdr:rowOff>62230</xdr:rowOff>
    </xdr:from>
    <xdr:to>
      <xdr:col>10</xdr:col>
      <xdr:colOff>450850</xdr:colOff>
      <xdr:row>15</xdr:row>
      <xdr:rowOff>135255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990B664-0C91-1299-5FFB-9EC4F8F93FE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392420" y="430530"/>
              <a:ext cx="243713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tubkhan Dohadwala" refreshedDate="45138.917945138892" createdVersion="8" refreshedVersion="8" minRefreshableVersion="3" recordCount="300" xr:uid="{12BE0008-4028-4EF6-A9B4-0FC2D254A097}">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14869726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tubkhan Dohadwala" refreshedDate="45145.224354976854" backgroundQuery="1" createdVersion="8" refreshedVersion="8" minRefreshableVersion="3" recordCount="0" supportSubquery="1" supportAdvancedDrill="1" xr:uid="{EE8854C6-A8E4-44DA-90D6-2A5ED4362AC6}">
  <cacheSource type="external" connectionId="1"/>
  <cacheFields count="4">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Cost]" caption="Sum of Cost" numFmtId="0" hierarchy="9" level="32767"/>
    <cacheField name="[Measures].[Total Profit]" caption="Total Profit" numFmtId="0" hierarchy="11"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49"/>
    <n v="1651.8600000000001"/>
  </r>
  <r>
    <x v="1"/>
    <x v="1"/>
    <s v="Choco Coated Almonds"/>
    <n v="6706"/>
    <n v="459"/>
    <n v="8.65"/>
    <n v="3970.3500000000004"/>
  </r>
  <r>
    <x v="2"/>
    <x v="1"/>
    <s v="Almond Choco"/>
    <n v="959"/>
    <n v="147"/>
    <n v="11.88"/>
    <n v="1746.3600000000001"/>
  </r>
  <r>
    <x v="3"/>
    <x v="2"/>
    <s v="Drinking Coco"/>
    <n v="9632"/>
    <n v="288"/>
    <n v="6.47"/>
    <n v="1863.36"/>
  </r>
  <r>
    <x v="4"/>
    <x v="3"/>
    <s v="White Choc"/>
    <n v="2100"/>
    <n v="414"/>
    <n v="13.15"/>
    <n v="5444.1"/>
  </r>
  <r>
    <x v="0"/>
    <x v="1"/>
    <s v="Peanut Butter Cubes"/>
    <n v="8869"/>
    <n v="432"/>
    <n v="12.37"/>
    <n v="5343.8399999999992"/>
  </r>
  <r>
    <x v="4"/>
    <x v="4"/>
    <s v="Smooth Sliky Salty"/>
    <n v="2681"/>
    <n v="54"/>
    <n v="5.79"/>
    <n v="312.66000000000003"/>
  </r>
  <r>
    <x v="1"/>
    <x v="1"/>
    <s v="After Nines"/>
    <n v="5012"/>
    <n v="210"/>
    <n v="9.77"/>
    <n v="2051.6999999999998"/>
  </r>
  <r>
    <x v="5"/>
    <x v="4"/>
    <s v="50% Dark Bites"/>
    <n v="1281"/>
    <n v="75"/>
    <n v="11.7"/>
    <n v="877.5"/>
  </r>
  <r>
    <x v="6"/>
    <x v="0"/>
    <s v="50% Dark Bites"/>
    <n v="4991"/>
    <n v="12"/>
    <n v="11.7"/>
    <n v="140.39999999999998"/>
  </r>
  <r>
    <x v="7"/>
    <x v="3"/>
    <s v="White Choc"/>
    <n v="1785"/>
    <n v="462"/>
    <n v="13.15"/>
    <n v="6075.3"/>
  </r>
  <r>
    <x v="8"/>
    <x v="0"/>
    <s v="Eclairs"/>
    <n v="3983"/>
    <n v="144"/>
    <n v="3.11"/>
    <n v="447.84"/>
  </r>
  <r>
    <x v="2"/>
    <x v="4"/>
    <s v="Mint Chip Choco"/>
    <n v="2646"/>
    <n v="120"/>
    <n v="8.7899999999999991"/>
    <n v="1054.8"/>
  </r>
  <r>
    <x v="7"/>
    <x v="5"/>
    <s v="Milk Bars"/>
    <n v="252"/>
    <n v="54"/>
    <n v="9.33"/>
    <n v="503.82"/>
  </r>
  <r>
    <x v="8"/>
    <x v="1"/>
    <s v="White Choc"/>
    <n v="2464"/>
    <n v="234"/>
    <n v="13.15"/>
    <n v="3077.1"/>
  </r>
  <r>
    <x v="8"/>
    <x v="1"/>
    <s v="Manuka Honey Choco"/>
    <n v="2114"/>
    <n v="66"/>
    <n v="7.16"/>
    <n v="472.56"/>
  </r>
  <r>
    <x v="4"/>
    <x v="0"/>
    <s v="Smooth Sliky Salty"/>
    <n v="7693"/>
    <n v="87"/>
    <n v="5.79"/>
    <n v="503.73"/>
  </r>
  <r>
    <x v="6"/>
    <x v="5"/>
    <s v="Orange Choco"/>
    <n v="15610"/>
    <n v="339"/>
    <n v="10.62"/>
    <n v="3600.18"/>
  </r>
  <r>
    <x v="3"/>
    <x v="5"/>
    <s v="After Nines"/>
    <n v="336"/>
    <n v="144"/>
    <n v="9.77"/>
    <n v="1406.8799999999999"/>
  </r>
  <r>
    <x v="7"/>
    <x v="3"/>
    <s v="Orange Choco"/>
    <n v="9443"/>
    <n v="162"/>
    <n v="10.62"/>
    <n v="1720.4399999999998"/>
  </r>
  <r>
    <x v="2"/>
    <x v="5"/>
    <s v="Fruit &amp; Nut Bars"/>
    <n v="8155"/>
    <n v="90"/>
    <n v="6.49"/>
    <n v="584.1"/>
  </r>
  <r>
    <x v="1"/>
    <x v="4"/>
    <s v="Fruit &amp; Nut Bars"/>
    <n v="1701"/>
    <n v="234"/>
    <n v="6.49"/>
    <n v="1518.66"/>
  </r>
  <r>
    <x v="9"/>
    <x v="4"/>
    <s v="After Nines"/>
    <n v="2205"/>
    <n v="141"/>
    <n v="9.77"/>
    <n v="1377.57"/>
  </r>
  <r>
    <x v="1"/>
    <x v="0"/>
    <s v="99% Dark &amp; Pure"/>
    <n v="1771"/>
    <n v="204"/>
    <n v="7.64"/>
    <n v="1558.56"/>
  </r>
  <r>
    <x v="3"/>
    <x v="1"/>
    <s v="Raspberry Choco"/>
    <n v="2114"/>
    <n v="186"/>
    <n v="11.73"/>
    <n v="2181.7800000000002"/>
  </r>
  <r>
    <x v="3"/>
    <x v="2"/>
    <s v="Milk Bars"/>
    <n v="10311"/>
    <n v="231"/>
    <n v="9.33"/>
    <n v="2155.23"/>
  </r>
  <r>
    <x v="8"/>
    <x v="3"/>
    <s v="Mint Chip Choco"/>
    <n v="21"/>
    <n v="168"/>
    <n v="8.7899999999999991"/>
    <n v="1476.7199999999998"/>
  </r>
  <r>
    <x v="9"/>
    <x v="1"/>
    <s v="Orange Choco"/>
    <n v="1974"/>
    <n v="195"/>
    <n v="10.62"/>
    <n v="2070.8999999999996"/>
  </r>
  <r>
    <x v="6"/>
    <x v="2"/>
    <s v="Fruit &amp; Nut Bars"/>
    <n v="6314"/>
    <n v="15"/>
    <n v="6.49"/>
    <n v="97.350000000000009"/>
  </r>
  <r>
    <x v="9"/>
    <x v="0"/>
    <s v="Fruit &amp; Nut Bars"/>
    <n v="4683"/>
    <n v="30"/>
    <n v="6.49"/>
    <n v="194.70000000000002"/>
  </r>
  <r>
    <x v="3"/>
    <x v="0"/>
    <s v="85% Dark Bars"/>
    <n v="6398"/>
    <n v="102"/>
    <n v="4.97"/>
    <n v="506.94"/>
  </r>
  <r>
    <x v="7"/>
    <x v="1"/>
    <s v="99% Dark &amp; Pure"/>
    <n v="553"/>
    <n v="15"/>
    <n v="7.64"/>
    <n v="114.6"/>
  </r>
  <r>
    <x v="1"/>
    <x v="3"/>
    <s v="70% Dark Bites"/>
    <n v="7021"/>
    <n v="183"/>
    <n v="14.49"/>
    <n v="2651.67"/>
  </r>
  <r>
    <x v="0"/>
    <x v="3"/>
    <s v="After Nines"/>
    <n v="5817"/>
    <n v="12"/>
    <n v="9.77"/>
    <n v="117.24"/>
  </r>
  <r>
    <x v="3"/>
    <x v="3"/>
    <s v="50% Dark Bites"/>
    <n v="3976"/>
    <n v="72"/>
    <n v="11.7"/>
    <n v="842.4"/>
  </r>
  <r>
    <x v="4"/>
    <x v="4"/>
    <s v="Organic Choco Syrup"/>
    <n v="1134"/>
    <n v="282"/>
    <n v="16.73"/>
    <n v="4717.8599999999997"/>
  </r>
  <r>
    <x v="7"/>
    <x v="3"/>
    <s v="Caramel Stuffed Bars"/>
    <n v="6027"/>
    <n v="144"/>
    <n v="10.38"/>
    <n v="1494.72"/>
  </r>
  <r>
    <x v="4"/>
    <x v="0"/>
    <s v="Mint Chip Choco"/>
    <n v="1904"/>
    <n v="405"/>
    <n v="8.7899999999999991"/>
    <n v="3559.95"/>
  </r>
  <r>
    <x v="5"/>
    <x v="5"/>
    <s v="Choco Coated Almonds"/>
    <n v="3262"/>
    <n v="75"/>
    <n v="8.65"/>
    <n v="648.75"/>
  </r>
  <r>
    <x v="0"/>
    <x v="5"/>
    <s v="Organic Choco Syrup"/>
    <n v="2289"/>
    <n v="135"/>
    <n v="16.73"/>
    <n v="2258.5500000000002"/>
  </r>
  <r>
    <x v="6"/>
    <x v="5"/>
    <s v="Organic Choco Syrup"/>
    <n v="6986"/>
    <n v="21"/>
    <n v="16.73"/>
    <n v="351.33"/>
  </r>
  <r>
    <x v="7"/>
    <x v="4"/>
    <s v="Fruit &amp; Nut Bars"/>
    <n v="4417"/>
    <n v="153"/>
    <n v="6.49"/>
    <n v="992.97"/>
  </r>
  <r>
    <x v="4"/>
    <x v="5"/>
    <s v="Raspberry Choco"/>
    <n v="1442"/>
    <n v="15"/>
    <n v="11.73"/>
    <n v="175.95000000000002"/>
  </r>
  <r>
    <x v="8"/>
    <x v="1"/>
    <s v="50% Dark Bites"/>
    <n v="2415"/>
    <n v="255"/>
    <n v="11.7"/>
    <n v="2983.5"/>
  </r>
  <r>
    <x v="7"/>
    <x v="0"/>
    <s v="99% Dark &amp; Pure"/>
    <n v="238"/>
    <n v="18"/>
    <n v="7.64"/>
    <n v="137.51999999999998"/>
  </r>
  <r>
    <x v="4"/>
    <x v="0"/>
    <s v="Fruit &amp; Nut Bars"/>
    <n v="4949"/>
    <n v="189"/>
    <n v="6.49"/>
    <n v="1226.6100000000001"/>
  </r>
  <r>
    <x v="6"/>
    <x v="4"/>
    <s v="Choco Coated Almonds"/>
    <n v="5075"/>
    <n v="21"/>
    <n v="8.65"/>
    <n v="181.65"/>
  </r>
  <r>
    <x v="8"/>
    <x v="2"/>
    <s v="Mint Chip Choco"/>
    <n v="9198"/>
    <n v="36"/>
    <n v="8.7899999999999991"/>
    <n v="316.43999999999994"/>
  </r>
  <r>
    <x v="4"/>
    <x v="5"/>
    <s v="Manuka Honey Choco"/>
    <n v="3339"/>
    <n v="75"/>
    <n v="7.16"/>
    <n v="537"/>
  </r>
  <r>
    <x v="0"/>
    <x v="5"/>
    <s v="Eclairs"/>
    <n v="5019"/>
    <n v="156"/>
    <n v="3.11"/>
    <n v="485.15999999999997"/>
  </r>
  <r>
    <x v="6"/>
    <x v="2"/>
    <s v="Mint Chip Choco"/>
    <n v="16184"/>
    <n v="39"/>
    <n v="8.7899999999999991"/>
    <n v="342.80999999999995"/>
  </r>
  <r>
    <x v="4"/>
    <x v="2"/>
    <s v="Spicy Special Slims"/>
    <n v="497"/>
    <n v="63"/>
    <n v="9"/>
    <n v="567"/>
  </r>
  <r>
    <x v="7"/>
    <x v="2"/>
    <s v="Manuka Honey Choco"/>
    <n v="8211"/>
    <n v="75"/>
    <n v="7.16"/>
    <n v="537"/>
  </r>
  <r>
    <x v="7"/>
    <x v="4"/>
    <s v="Caramel Stuffed Bars"/>
    <n v="6580"/>
    <n v="183"/>
    <n v="10.38"/>
    <n v="1899.5400000000002"/>
  </r>
  <r>
    <x v="3"/>
    <x v="1"/>
    <s v="Milk Bars"/>
    <n v="4760"/>
    <n v="69"/>
    <n v="9.33"/>
    <n v="643.77"/>
  </r>
  <r>
    <x v="0"/>
    <x v="2"/>
    <s v="White Choc"/>
    <n v="5439"/>
    <n v="30"/>
    <n v="13.15"/>
    <n v="394.5"/>
  </r>
  <r>
    <x v="3"/>
    <x v="5"/>
    <s v="Eclairs"/>
    <n v="1463"/>
    <n v="39"/>
    <n v="3.11"/>
    <n v="121.28999999999999"/>
  </r>
  <r>
    <x v="8"/>
    <x v="5"/>
    <s v="Choco Coated Almonds"/>
    <n v="7777"/>
    <n v="504"/>
    <n v="8.65"/>
    <n v="4359.6000000000004"/>
  </r>
  <r>
    <x v="2"/>
    <x v="0"/>
    <s v="Manuka Honey Choco"/>
    <n v="1085"/>
    <n v="273"/>
    <n v="7.16"/>
    <n v="1954.68"/>
  </r>
  <r>
    <x v="6"/>
    <x v="0"/>
    <s v="Smooth Sliky Salty"/>
    <n v="182"/>
    <n v="48"/>
    <n v="5.79"/>
    <n v="277.92"/>
  </r>
  <r>
    <x v="4"/>
    <x v="5"/>
    <s v="Organic Choco Syrup"/>
    <n v="4242"/>
    <n v="207"/>
    <n v="16.73"/>
    <n v="3463.11"/>
  </r>
  <r>
    <x v="4"/>
    <x v="2"/>
    <s v="Choco Coated Almonds"/>
    <n v="6118"/>
    <n v="9"/>
    <n v="8.65"/>
    <n v="77.850000000000009"/>
  </r>
  <r>
    <x v="9"/>
    <x v="2"/>
    <s v="Fruit &amp; Nut Bars"/>
    <n v="2317"/>
    <n v="261"/>
    <n v="6.49"/>
    <n v="1693.89"/>
  </r>
  <r>
    <x v="4"/>
    <x v="4"/>
    <s v="Mint Chip Choco"/>
    <n v="938"/>
    <n v="6"/>
    <n v="8.7899999999999991"/>
    <n v="52.739999999999995"/>
  </r>
  <r>
    <x v="1"/>
    <x v="0"/>
    <s v="Raspberry Choco"/>
    <n v="9709"/>
    <n v="30"/>
    <n v="11.73"/>
    <n v="351.90000000000003"/>
  </r>
  <r>
    <x v="5"/>
    <x v="5"/>
    <s v="Orange Choco"/>
    <n v="2205"/>
    <n v="138"/>
    <n v="10.62"/>
    <n v="1465.56"/>
  </r>
  <r>
    <x v="5"/>
    <x v="0"/>
    <s v="Eclairs"/>
    <n v="4487"/>
    <n v="111"/>
    <n v="3.11"/>
    <n v="345.21"/>
  </r>
  <r>
    <x v="6"/>
    <x v="1"/>
    <s v="Drinking Coco"/>
    <n v="2415"/>
    <n v="15"/>
    <n v="6.47"/>
    <n v="97.05"/>
  </r>
  <r>
    <x v="0"/>
    <x v="5"/>
    <s v="99% Dark &amp; Pure"/>
    <n v="4018"/>
    <n v="162"/>
    <n v="7.64"/>
    <n v="1237.6799999999998"/>
  </r>
  <r>
    <x v="6"/>
    <x v="5"/>
    <s v="99% Dark &amp; Pure"/>
    <n v="861"/>
    <n v="195"/>
    <n v="7.64"/>
    <n v="1489.8"/>
  </r>
  <r>
    <x v="9"/>
    <x v="4"/>
    <s v="50% Dark Bites"/>
    <n v="5586"/>
    <n v="525"/>
    <n v="11.7"/>
    <n v="6142.5"/>
  </r>
  <r>
    <x v="5"/>
    <x v="5"/>
    <s v="Peanut Butter Cubes"/>
    <n v="2226"/>
    <n v="48"/>
    <n v="12.37"/>
    <n v="593.76"/>
  </r>
  <r>
    <x v="2"/>
    <x v="5"/>
    <s v="Caramel Stuffed Bars"/>
    <n v="14329"/>
    <n v="150"/>
    <n v="10.38"/>
    <n v="1557.0000000000002"/>
  </r>
  <r>
    <x v="2"/>
    <x v="5"/>
    <s v="Orange Choco"/>
    <n v="8463"/>
    <n v="492"/>
    <n v="10.62"/>
    <n v="5225.04"/>
  </r>
  <r>
    <x v="6"/>
    <x v="5"/>
    <s v="Manuka Honey Choco"/>
    <n v="2891"/>
    <n v="102"/>
    <n v="7.16"/>
    <n v="730.32"/>
  </r>
  <r>
    <x v="8"/>
    <x v="2"/>
    <s v="Fruit &amp; Nut Bars"/>
    <n v="3773"/>
    <n v="165"/>
    <n v="6.49"/>
    <n v="1070.8500000000001"/>
  </r>
  <r>
    <x v="3"/>
    <x v="2"/>
    <s v="Caramel Stuffed Bars"/>
    <n v="854"/>
    <n v="309"/>
    <n v="10.38"/>
    <n v="3207.42"/>
  </r>
  <r>
    <x v="4"/>
    <x v="2"/>
    <s v="Eclairs"/>
    <n v="4970"/>
    <n v="156"/>
    <n v="3.11"/>
    <n v="485.15999999999997"/>
  </r>
  <r>
    <x v="2"/>
    <x v="1"/>
    <s v="Baker's Choco Chips"/>
    <n v="98"/>
    <n v="159"/>
    <n v="5.6"/>
    <n v="890.4"/>
  </r>
  <r>
    <x v="6"/>
    <x v="1"/>
    <s v="Raspberry Choco"/>
    <n v="13391"/>
    <n v="201"/>
    <n v="11.73"/>
    <n v="2357.73"/>
  </r>
  <r>
    <x v="1"/>
    <x v="3"/>
    <s v="Smooth Sliky Salty"/>
    <n v="8890"/>
    <n v="210"/>
    <n v="5.79"/>
    <n v="1215.9000000000001"/>
  </r>
  <r>
    <x v="7"/>
    <x v="4"/>
    <s v="Milk Bars"/>
    <n v="56"/>
    <n v="51"/>
    <n v="9.33"/>
    <n v="475.83"/>
  </r>
  <r>
    <x v="8"/>
    <x v="2"/>
    <s v="White Choc"/>
    <n v="3339"/>
    <n v="39"/>
    <n v="13.15"/>
    <n v="512.85"/>
  </r>
  <r>
    <x v="9"/>
    <x v="1"/>
    <s v="Drinking Coco"/>
    <n v="3808"/>
    <n v="279"/>
    <n v="6.47"/>
    <n v="1805.1299999999999"/>
  </r>
  <r>
    <x v="9"/>
    <x v="4"/>
    <s v="Milk Bars"/>
    <n v="63"/>
    <n v="123"/>
    <n v="9.33"/>
    <n v="1147.5899999999999"/>
  </r>
  <r>
    <x v="7"/>
    <x v="3"/>
    <s v="Organic Choco Syrup"/>
    <n v="7812"/>
    <n v="81"/>
    <n v="16.73"/>
    <n v="1355.13"/>
  </r>
  <r>
    <x v="0"/>
    <x v="0"/>
    <s v="99% Dark &amp; Pure"/>
    <n v="7693"/>
    <n v="21"/>
    <n v="7.64"/>
    <n v="160.44"/>
  </r>
  <r>
    <x v="8"/>
    <x v="2"/>
    <s v="Caramel Stuffed Bars"/>
    <n v="973"/>
    <n v="162"/>
    <n v="10.38"/>
    <n v="1681.5600000000002"/>
  </r>
  <r>
    <x v="9"/>
    <x v="1"/>
    <s v="Spicy Special Slims"/>
    <n v="567"/>
    <n v="228"/>
    <n v="9"/>
    <n v="2052"/>
  </r>
  <r>
    <x v="9"/>
    <x v="2"/>
    <s v="Manuka Honey Choco"/>
    <n v="2471"/>
    <n v="342"/>
    <n v="7.16"/>
    <n v="2448.7200000000003"/>
  </r>
  <r>
    <x v="6"/>
    <x v="4"/>
    <s v="Milk Bars"/>
    <n v="7189"/>
    <n v="54"/>
    <n v="9.33"/>
    <n v="503.82"/>
  </r>
  <r>
    <x v="3"/>
    <x v="1"/>
    <s v="Caramel Stuffed Bars"/>
    <n v="7455"/>
    <n v="216"/>
    <n v="10.38"/>
    <n v="2242.0800000000004"/>
  </r>
  <r>
    <x v="8"/>
    <x v="5"/>
    <s v="Baker's Choco Chips"/>
    <n v="3108"/>
    <n v="54"/>
    <n v="5.6"/>
    <n v="302.39999999999998"/>
  </r>
  <r>
    <x v="4"/>
    <x v="4"/>
    <s v="White Choc"/>
    <n v="469"/>
    <n v="75"/>
    <n v="13.15"/>
    <n v="986.25"/>
  </r>
  <r>
    <x v="2"/>
    <x v="0"/>
    <s v="Fruit &amp; Nut Bars"/>
    <n v="2737"/>
    <n v="93"/>
    <n v="6.49"/>
    <n v="603.57000000000005"/>
  </r>
  <r>
    <x v="2"/>
    <x v="0"/>
    <s v="White Choc"/>
    <n v="4305"/>
    <n v="156"/>
    <n v="13.15"/>
    <n v="2051.4"/>
  </r>
  <r>
    <x v="2"/>
    <x v="4"/>
    <s v="Eclairs"/>
    <n v="2408"/>
    <n v="9"/>
    <n v="3.11"/>
    <n v="27.99"/>
  </r>
  <r>
    <x v="8"/>
    <x v="2"/>
    <s v="99% Dark &amp; Pure"/>
    <n v="1281"/>
    <n v="18"/>
    <n v="7.64"/>
    <n v="137.51999999999998"/>
  </r>
  <r>
    <x v="0"/>
    <x v="1"/>
    <s v="Choco Coated Almonds"/>
    <n v="12348"/>
    <n v="234"/>
    <n v="8.65"/>
    <n v="2024.1000000000001"/>
  </r>
  <r>
    <x v="8"/>
    <x v="5"/>
    <s v="Caramel Stuffed Bars"/>
    <n v="3689"/>
    <n v="312"/>
    <n v="10.38"/>
    <n v="3238.5600000000004"/>
  </r>
  <r>
    <x v="5"/>
    <x v="2"/>
    <s v="99% Dark &amp; Pure"/>
    <n v="2870"/>
    <n v="300"/>
    <n v="7.64"/>
    <n v="2292"/>
  </r>
  <r>
    <x v="7"/>
    <x v="2"/>
    <s v="Organic Choco Syrup"/>
    <n v="798"/>
    <n v="519"/>
    <n v="16.73"/>
    <n v="8682.8700000000008"/>
  </r>
  <r>
    <x v="3"/>
    <x v="0"/>
    <s v="Spicy Special Slims"/>
    <n v="2933"/>
    <n v="9"/>
    <n v="9"/>
    <n v="81"/>
  </r>
  <r>
    <x v="6"/>
    <x v="1"/>
    <s v="Almond Choco"/>
    <n v="2744"/>
    <n v="9"/>
    <n v="11.88"/>
    <n v="106.92"/>
  </r>
  <r>
    <x v="0"/>
    <x v="2"/>
    <s v="Peanut Butter Cubes"/>
    <n v="9772"/>
    <n v="90"/>
    <n v="12.37"/>
    <n v="1113.3"/>
  </r>
  <r>
    <x v="5"/>
    <x v="5"/>
    <s v="White Choc"/>
    <n v="1568"/>
    <n v="96"/>
    <n v="13.15"/>
    <n v="1262.4000000000001"/>
  </r>
  <r>
    <x v="7"/>
    <x v="2"/>
    <s v="Mint Chip Choco"/>
    <n v="11417"/>
    <n v="21"/>
    <n v="8.7899999999999991"/>
    <n v="184.58999999999997"/>
  </r>
  <r>
    <x v="0"/>
    <x v="5"/>
    <s v="Baker's Choco Chips"/>
    <n v="6748"/>
    <n v="48"/>
    <n v="5.6"/>
    <n v="268.79999999999995"/>
  </r>
  <r>
    <x v="9"/>
    <x v="2"/>
    <s v="Organic Choco Syrup"/>
    <n v="1407"/>
    <n v="72"/>
    <n v="16.73"/>
    <n v="1204.56"/>
  </r>
  <r>
    <x v="1"/>
    <x v="1"/>
    <s v="Manuka Honey Choco"/>
    <n v="2023"/>
    <n v="168"/>
    <n v="7.16"/>
    <n v="1202.8800000000001"/>
  </r>
  <r>
    <x v="6"/>
    <x v="3"/>
    <s v="Baker's Choco Chips"/>
    <n v="5236"/>
    <n v="51"/>
    <n v="5.6"/>
    <n v="285.59999999999997"/>
  </r>
  <r>
    <x v="3"/>
    <x v="2"/>
    <s v="99% Dark &amp; Pure"/>
    <n v="1925"/>
    <n v="192"/>
    <n v="7.64"/>
    <n v="1466.8799999999999"/>
  </r>
  <r>
    <x v="5"/>
    <x v="0"/>
    <s v="50% Dark Bites"/>
    <n v="6608"/>
    <n v="225"/>
    <n v="11.7"/>
    <n v="2632.5"/>
  </r>
  <r>
    <x v="4"/>
    <x v="5"/>
    <s v="Baker's Choco Chips"/>
    <n v="8008"/>
    <n v="456"/>
    <n v="5.6"/>
    <n v="2553.6"/>
  </r>
  <r>
    <x v="9"/>
    <x v="5"/>
    <s v="White Choc"/>
    <n v="1428"/>
    <n v="93"/>
    <n v="13.15"/>
    <n v="1222.95"/>
  </r>
  <r>
    <x v="4"/>
    <x v="5"/>
    <s v="Almond Choco"/>
    <n v="525"/>
    <n v="48"/>
    <n v="11.88"/>
    <n v="570.24"/>
  </r>
  <r>
    <x v="4"/>
    <x v="0"/>
    <s v="Drinking Coco"/>
    <n v="1505"/>
    <n v="102"/>
    <n v="6.47"/>
    <n v="659.93999999999994"/>
  </r>
  <r>
    <x v="5"/>
    <x v="1"/>
    <s v="70% Dark Bites"/>
    <n v="6755"/>
    <n v="252"/>
    <n v="14.49"/>
    <n v="3651.48"/>
  </r>
  <r>
    <x v="7"/>
    <x v="0"/>
    <s v="Drinking Coco"/>
    <n v="11571"/>
    <n v="138"/>
    <n v="6.47"/>
    <n v="892.86"/>
  </r>
  <r>
    <x v="0"/>
    <x v="4"/>
    <s v="White Choc"/>
    <n v="2541"/>
    <n v="90"/>
    <n v="13.15"/>
    <n v="1183.5"/>
  </r>
  <r>
    <x v="3"/>
    <x v="0"/>
    <s v="70% Dark Bites"/>
    <n v="1526"/>
    <n v="240"/>
    <n v="14.49"/>
    <n v="3477.6"/>
  </r>
  <r>
    <x v="0"/>
    <x v="4"/>
    <s v="Almond Choco"/>
    <n v="6125"/>
    <n v="102"/>
    <n v="11.88"/>
    <n v="1211.76"/>
  </r>
  <r>
    <x v="3"/>
    <x v="1"/>
    <s v="Organic Choco Syrup"/>
    <n v="847"/>
    <n v="129"/>
    <n v="16.73"/>
    <n v="2158.17"/>
  </r>
  <r>
    <x v="1"/>
    <x v="1"/>
    <s v="Organic Choco Syrup"/>
    <n v="4753"/>
    <n v="300"/>
    <n v="16.73"/>
    <n v="5019"/>
  </r>
  <r>
    <x v="4"/>
    <x v="4"/>
    <s v="Peanut Butter Cubes"/>
    <n v="959"/>
    <n v="135"/>
    <n v="12.37"/>
    <n v="1669.9499999999998"/>
  </r>
  <r>
    <x v="5"/>
    <x v="1"/>
    <s v="85% Dark Bars"/>
    <n v="2793"/>
    <n v="114"/>
    <n v="4.97"/>
    <n v="566.57999999999993"/>
  </r>
  <r>
    <x v="5"/>
    <x v="1"/>
    <s v="50% Dark Bites"/>
    <n v="4606"/>
    <n v="63"/>
    <n v="11.7"/>
    <n v="737.09999999999991"/>
  </r>
  <r>
    <x v="5"/>
    <x v="2"/>
    <s v="Manuka Honey Choco"/>
    <n v="5551"/>
    <n v="252"/>
    <n v="7.16"/>
    <n v="1804.32"/>
  </r>
  <r>
    <x v="9"/>
    <x v="2"/>
    <s v="Choco Coated Almonds"/>
    <n v="6657"/>
    <n v="303"/>
    <n v="8.65"/>
    <n v="2620.9500000000003"/>
  </r>
  <r>
    <x v="5"/>
    <x v="3"/>
    <s v="Eclairs"/>
    <n v="4438"/>
    <n v="246"/>
    <n v="3.11"/>
    <n v="765.06"/>
  </r>
  <r>
    <x v="1"/>
    <x v="4"/>
    <s v="After Nines"/>
    <n v="168"/>
    <n v="84"/>
    <n v="9.77"/>
    <n v="820.68"/>
  </r>
  <r>
    <x v="5"/>
    <x v="5"/>
    <s v="Eclairs"/>
    <n v="7777"/>
    <n v="39"/>
    <n v="3.11"/>
    <n v="121.28999999999999"/>
  </r>
  <r>
    <x v="6"/>
    <x v="2"/>
    <s v="Eclairs"/>
    <n v="3339"/>
    <n v="348"/>
    <n v="3.11"/>
    <n v="1082.28"/>
  </r>
  <r>
    <x v="5"/>
    <x v="0"/>
    <s v="Peanut Butter Cubes"/>
    <n v="6391"/>
    <n v="48"/>
    <n v="12.37"/>
    <n v="593.76"/>
  </r>
  <r>
    <x v="6"/>
    <x v="0"/>
    <s v="After Nines"/>
    <n v="518"/>
    <n v="75"/>
    <n v="9.77"/>
    <n v="732.75"/>
  </r>
  <r>
    <x v="5"/>
    <x v="4"/>
    <s v="Caramel Stuffed Bars"/>
    <n v="5677"/>
    <n v="258"/>
    <n v="10.38"/>
    <n v="2678.0400000000004"/>
  </r>
  <r>
    <x v="4"/>
    <x v="3"/>
    <s v="Eclairs"/>
    <n v="6048"/>
    <n v="27"/>
    <n v="3.11"/>
    <n v="83.97"/>
  </r>
  <r>
    <x v="1"/>
    <x v="4"/>
    <s v="Choco Coated Almonds"/>
    <n v="3752"/>
    <n v="213"/>
    <n v="8.65"/>
    <n v="1842.45"/>
  </r>
  <r>
    <x v="6"/>
    <x v="1"/>
    <s v="Manuka Honey Choco"/>
    <n v="4480"/>
    <n v="357"/>
    <n v="7.16"/>
    <n v="2556.12"/>
  </r>
  <r>
    <x v="2"/>
    <x v="0"/>
    <s v="Almond Choco"/>
    <n v="259"/>
    <n v="207"/>
    <n v="11.88"/>
    <n v="2459.1600000000003"/>
  </r>
  <r>
    <x v="1"/>
    <x v="0"/>
    <s v="70% Dark Bites"/>
    <n v="42"/>
    <n v="150"/>
    <n v="14.49"/>
    <n v="2173.5"/>
  </r>
  <r>
    <x v="3"/>
    <x v="2"/>
    <s v="Baker's Choco Chips"/>
    <n v="98"/>
    <n v="204"/>
    <n v="5.6"/>
    <n v="1142.3999999999999"/>
  </r>
  <r>
    <x v="5"/>
    <x v="1"/>
    <s v="Organic Choco Syrup"/>
    <n v="2478"/>
    <n v="21"/>
    <n v="16.73"/>
    <n v="351.33"/>
  </r>
  <r>
    <x v="3"/>
    <x v="5"/>
    <s v="Peanut Butter Cubes"/>
    <n v="7847"/>
    <n v="174"/>
    <n v="12.37"/>
    <n v="2152.3799999999997"/>
  </r>
  <r>
    <x v="7"/>
    <x v="0"/>
    <s v="Eclairs"/>
    <n v="9926"/>
    <n v="201"/>
    <n v="3.11"/>
    <n v="625.11"/>
  </r>
  <r>
    <x v="1"/>
    <x v="4"/>
    <s v="Milk Bars"/>
    <n v="819"/>
    <n v="510"/>
    <n v="9.33"/>
    <n v="4758.3"/>
  </r>
  <r>
    <x v="4"/>
    <x v="3"/>
    <s v="Manuka Honey Choco"/>
    <n v="3052"/>
    <n v="378"/>
    <n v="7.16"/>
    <n v="2706.48"/>
  </r>
  <r>
    <x v="2"/>
    <x v="5"/>
    <s v="Spicy Special Slims"/>
    <n v="6832"/>
    <n v="27"/>
    <n v="9"/>
    <n v="243"/>
  </r>
  <r>
    <x v="7"/>
    <x v="3"/>
    <s v="Mint Chip Choco"/>
    <n v="2016"/>
    <n v="117"/>
    <n v="8.7899999999999991"/>
    <n v="1028.4299999999998"/>
  </r>
  <r>
    <x v="4"/>
    <x v="4"/>
    <s v="Spicy Special Slims"/>
    <n v="7322"/>
    <n v="36"/>
    <n v="9"/>
    <n v="324"/>
  </r>
  <r>
    <x v="1"/>
    <x v="1"/>
    <s v="Peanut Butter Cubes"/>
    <n v="357"/>
    <n v="126"/>
    <n v="12.37"/>
    <n v="1558.62"/>
  </r>
  <r>
    <x v="2"/>
    <x v="3"/>
    <s v="White Choc"/>
    <n v="3192"/>
    <n v="72"/>
    <n v="13.15"/>
    <n v="946.80000000000007"/>
  </r>
  <r>
    <x v="5"/>
    <x v="2"/>
    <s v="After Nines"/>
    <n v="8435"/>
    <n v="42"/>
    <n v="9.77"/>
    <n v="410.34"/>
  </r>
  <r>
    <x v="0"/>
    <x v="3"/>
    <s v="Manuka Honey Choco"/>
    <n v="0"/>
    <n v="135"/>
    <n v="7.16"/>
    <n v="966.6"/>
  </r>
  <r>
    <x v="5"/>
    <x v="5"/>
    <s v="85% Dark Bars"/>
    <n v="8862"/>
    <n v="189"/>
    <n v="4.97"/>
    <n v="939.32999999999993"/>
  </r>
  <r>
    <x v="4"/>
    <x v="0"/>
    <s v="Caramel Stuffed Bars"/>
    <n v="3556"/>
    <n v="459"/>
    <n v="10.38"/>
    <n v="4764.42"/>
  </r>
  <r>
    <x v="6"/>
    <x v="5"/>
    <s v="Raspberry Choco"/>
    <n v="7280"/>
    <n v="201"/>
    <n v="11.73"/>
    <n v="2357.73"/>
  </r>
  <r>
    <x v="4"/>
    <x v="5"/>
    <s v="70% Dark Bites"/>
    <n v="3402"/>
    <n v="366"/>
    <n v="14.49"/>
    <n v="5303.34"/>
  </r>
  <r>
    <x v="8"/>
    <x v="0"/>
    <s v="Manuka Honey Choco"/>
    <n v="4592"/>
    <n v="324"/>
    <n v="7.16"/>
    <n v="2319.84"/>
  </r>
  <r>
    <x v="2"/>
    <x v="1"/>
    <s v="Raspberry Choco"/>
    <n v="7833"/>
    <n v="243"/>
    <n v="11.73"/>
    <n v="2850.3900000000003"/>
  </r>
  <r>
    <x v="7"/>
    <x v="3"/>
    <s v="Spicy Special Slims"/>
    <n v="7651"/>
    <n v="213"/>
    <n v="9"/>
    <n v="1917"/>
  </r>
  <r>
    <x v="0"/>
    <x v="1"/>
    <s v="70% Dark Bites"/>
    <n v="2275"/>
    <n v="447"/>
    <n v="14.49"/>
    <n v="6477.03"/>
  </r>
  <r>
    <x v="0"/>
    <x v="4"/>
    <s v="Milk Bars"/>
    <n v="5670"/>
    <n v="297"/>
    <n v="9.33"/>
    <n v="2771.01"/>
  </r>
  <r>
    <x v="5"/>
    <x v="1"/>
    <s v="Mint Chip Choco"/>
    <n v="2135"/>
    <n v="27"/>
    <n v="8.7899999999999991"/>
    <n v="237.32999999999998"/>
  </r>
  <r>
    <x v="0"/>
    <x v="5"/>
    <s v="Fruit &amp; Nut Bars"/>
    <n v="2779"/>
    <n v="75"/>
    <n v="6.49"/>
    <n v="486.75"/>
  </r>
  <r>
    <x v="9"/>
    <x v="3"/>
    <s v="Peanut Butter Cubes"/>
    <n v="12950"/>
    <n v="30"/>
    <n v="12.37"/>
    <n v="371.09999999999997"/>
  </r>
  <r>
    <x v="5"/>
    <x v="2"/>
    <s v="Drinking Coco"/>
    <n v="2646"/>
    <n v="177"/>
    <n v="6.47"/>
    <n v="1145.19"/>
  </r>
  <r>
    <x v="0"/>
    <x v="5"/>
    <s v="Peanut Butter Cubes"/>
    <n v="3794"/>
    <n v="159"/>
    <n v="12.37"/>
    <n v="1966.83"/>
  </r>
  <r>
    <x v="8"/>
    <x v="1"/>
    <s v="Peanut Butter Cubes"/>
    <n v="819"/>
    <n v="306"/>
    <n v="12.37"/>
    <n v="3785.22"/>
  </r>
  <r>
    <x v="8"/>
    <x v="5"/>
    <s v="Orange Choco"/>
    <n v="2583"/>
    <n v="18"/>
    <n v="10.62"/>
    <n v="191.16"/>
  </r>
  <r>
    <x v="5"/>
    <x v="1"/>
    <s v="99% Dark &amp; Pure"/>
    <n v="4585"/>
    <n v="240"/>
    <n v="7.64"/>
    <n v="1833.6"/>
  </r>
  <r>
    <x v="6"/>
    <x v="5"/>
    <s v="Peanut Butter Cubes"/>
    <n v="1652"/>
    <n v="93"/>
    <n v="12.37"/>
    <n v="1150.4099999999999"/>
  </r>
  <r>
    <x v="9"/>
    <x v="5"/>
    <s v="Baker's Choco Chips"/>
    <n v="4991"/>
    <n v="9"/>
    <n v="5.6"/>
    <n v="50.4"/>
  </r>
  <r>
    <x v="1"/>
    <x v="5"/>
    <s v="Mint Chip Choco"/>
    <n v="2009"/>
    <n v="219"/>
    <n v="8.7899999999999991"/>
    <n v="1925.0099999999998"/>
  </r>
  <r>
    <x v="7"/>
    <x v="3"/>
    <s v="After Nines"/>
    <n v="1568"/>
    <n v="141"/>
    <n v="9.77"/>
    <n v="1377.57"/>
  </r>
  <r>
    <x v="3"/>
    <x v="0"/>
    <s v="Orange Choco"/>
    <n v="3388"/>
    <n v="123"/>
    <n v="10.62"/>
    <n v="1306.26"/>
  </r>
  <r>
    <x v="0"/>
    <x v="4"/>
    <s v="85% Dark Bars"/>
    <n v="623"/>
    <n v="51"/>
    <n v="4.97"/>
    <n v="253.47"/>
  </r>
  <r>
    <x v="4"/>
    <x v="2"/>
    <s v="Almond Choco"/>
    <n v="10073"/>
    <n v="120"/>
    <n v="11.88"/>
    <n v="1425.6000000000001"/>
  </r>
  <r>
    <x v="1"/>
    <x v="3"/>
    <s v="Baker's Choco Chips"/>
    <n v="1561"/>
    <n v="27"/>
    <n v="5.6"/>
    <n v="151.19999999999999"/>
  </r>
  <r>
    <x v="2"/>
    <x v="2"/>
    <s v="Organic Choco Syrup"/>
    <n v="11522"/>
    <n v="204"/>
    <n v="16.73"/>
    <n v="3412.92"/>
  </r>
  <r>
    <x v="4"/>
    <x v="4"/>
    <s v="Milk Bars"/>
    <n v="2317"/>
    <n v="123"/>
    <n v="9.33"/>
    <n v="1147.5899999999999"/>
  </r>
  <r>
    <x v="9"/>
    <x v="0"/>
    <s v="Caramel Stuffed Bars"/>
    <n v="3059"/>
    <n v="27"/>
    <n v="10.38"/>
    <n v="280.26000000000005"/>
  </r>
  <r>
    <x v="3"/>
    <x v="0"/>
    <s v="Baker's Choco Chips"/>
    <n v="2324"/>
    <n v="177"/>
    <n v="5.6"/>
    <n v="991.19999999999993"/>
  </r>
  <r>
    <x v="8"/>
    <x v="3"/>
    <s v="Baker's Choco Chips"/>
    <n v="4956"/>
    <n v="171"/>
    <n v="5.6"/>
    <n v="957.59999999999991"/>
  </r>
  <r>
    <x v="9"/>
    <x v="5"/>
    <s v="99% Dark &amp; Pure"/>
    <n v="5355"/>
    <n v="204"/>
    <n v="7.64"/>
    <n v="1558.56"/>
  </r>
  <r>
    <x v="8"/>
    <x v="5"/>
    <s v="50% Dark Bites"/>
    <n v="7259"/>
    <n v="276"/>
    <n v="11.7"/>
    <n v="3229.2"/>
  </r>
  <r>
    <x v="1"/>
    <x v="0"/>
    <s v="Baker's Choco Chips"/>
    <n v="6279"/>
    <n v="45"/>
    <n v="5.6"/>
    <n v="251.99999999999997"/>
  </r>
  <r>
    <x v="0"/>
    <x v="4"/>
    <s v="Manuka Honey Choco"/>
    <n v="2541"/>
    <n v="45"/>
    <n v="7.16"/>
    <n v="322.2"/>
  </r>
  <r>
    <x v="4"/>
    <x v="1"/>
    <s v="Organic Choco Syrup"/>
    <n v="3864"/>
    <n v="177"/>
    <n v="16.73"/>
    <n v="2961.21"/>
  </r>
  <r>
    <x v="6"/>
    <x v="2"/>
    <s v="Milk Bars"/>
    <n v="6146"/>
    <n v="63"/>
    <n v="9.33"/>
    <n v="587.79"/>
  </r>
  <r>
    <x v="2"/>
    <x v="3"/>
    <s v="Drinking Coco"/>
    <n v="2639"/>
    <n v="204"/>
    <n v="6.47"/>
    <n v="1319.8799999999999"/>
  </r>
  <r>
    <x v="1"/>
    <x v="0"/>
    <s v="After Nines"/>
    <n v="1890"/>
    <n v="195"/>
    <n v="9.77"/>
    <n v="1905.1499999999999"/>
  </r>
  <r>
    <x v="5"/>
    <x v="5"/>
    <s v="50% Dark Bites"/>
    <n v="1932"/>
    <n v="369"/>
    <n v="11.7"/>
    <n v="4317.3"/>
  </r>
  <r>
    <x v="8"/>
    <x v="5"/>
    <s v="White Choc"/>
    <n v="6300"/>
    <n v="42"/>
    <n v="13.15"/>
    <n v="552.30000000000007"/>
  </r>
  <r>
    <x v="4"/>
    <x v="0"/>
    <s v="70% Dark Bites"/>
    <n v="560"/>
    <n v="81"/>
    <n v="14.49"/>
    <n v="1173.69"/>
  </r>
  <r>
    <x v="2"/>
    <x v="0"/>
    <s v="Baker's Choco Chips"/>
    <n v="2856"/>
    <n v="246"/>
    <n v="5.6"/>
    <n v="1377.6"/>
  </r>
  <r>
    <x v="2"/>
    <x v="5"/>
    <s v="Eclairs"/>
    <n v="707"/>
    <n v="174"/>
    <n v="3.11"/>
    <n v="541.14"/>
  </r>
  <r>
    <x v="1"/>
    <x v="1"/>
    <s v="70% Dark Bites"/>
    <n v="3598"/>
    <n v="81"/>
    <n v="14.49"/>
    <n v="1173.69"/>
  </r>
  <r>
    <x v="0"/>
    <x v="1"/>
    <s v="After Nines"/>
    <n v="6853"/>
    <n v="372"/>
    <n v="9.77"/>
    <n v="3634.44"/>
  </r>
  <r>
    <x v="0"/>
    <x v="1"/>
    <s v="Mint Chip Choco"/>
    <n v="4725"/>
    <n v="174"/>
    <n v="8.7899999999999991"/>
    <n v="1529.4599999999998"/>
  </r>
  <r>
    <x v="3"/>
    <x v="2"/>
    <s v="Choco Coated Almonds"/>
    <n v="10304"/>
    <n v="84"/>
    <n v="8.65"/>
    <n v="726.6"/>
  </r>
  <r>
    <x v="3"/>
    <x v="5"/>
    <s v="Mint Chip Choco"/>
    <n v="1274"/>
    <n v="225"/>
    <n v="8.7899999999999991"/>
    <n v="1977.7499999999998"/>
  </r>
  <r>
    <x v="6"/>
    <x v="2"/>
    <s v="70% Dark Bites"/>
    <n v="1526"/>
    <n v="105"/>
    <n v="14.49"/>
    <n v="1521.45"/>
  </r>
  <r>
    <x v="0"/>
    <x v="3"/>
    <s v="Caramel Stuffed Bars"/>
    <n v="3101"/>
    <n v="225"/>
    <n v="10.38"/>
    <n v="2335.5"/>
  </r>
  <r>
    <x v="7"/>
    <x v="0"/>
    <s v="50% Dark Bites"/>
    <n v="1057"/>
    <n v="54"/>
    <n v="11.7"/>
    <n v="631.79999999999995"/>
  </r>
  <r>
    <x v="5"/>
    <x v="0"/>
    <s v="Baker's Choco Chips"/>
    <n v="5306"/>
    <n v="0"/>
    <n v="5.6"/>
    <n v="0"/>
  </r>
  <r>
    <x v="6"/>
    <x v="3"/>
    <s v="85% Dark Bars"/>
    <n v="4018"/>
    <n v="171"/>
    <n v="4.97"/>
    <n v="849.87"/>
  </r>
  <r>
    <x v="2"/>
    <x v="5"/>
    <s v="Mint Chip Choco"/>
    <n v="938"/>
    <n v="189"/>
    <n v="8.7899999999999991"/>
    <n v="1661.31"/>
  </r>
  <r>
    <x v="5"/>
    <x v="4"/>
    <s v="Drinking Coco"/>
    <n v="1778"/>
    <n v="270"/>
    <n v="6.47"/>
    <n v="1746.8999999999999"/>
  </r>
  <r>
    <x v="4"/>
    <x v="3"/>
    <s v="70% Dark Bites"/>
    <n v="1638"/>
    <n v="63"/>
    <n v="14.49"/>
    <n v="912.87"/>
  </r>
  <r>
    <x v="3"/>
    <x v="4"/>
    <s v="White Choc"/>
    <n v="154"/>
    <n v="21"/>
    <n v="13.15"/>
    <n v="276.15000000000003"/>
  </r>
  <r>
    <x v="5"/>
    <x v="0"/>
    <s v="After Nines"/>
    <n v="9835"/>
    <n v="207"/>
    <n v="9.77"/>
    <n v="2022.3899999999999"/>
  </r>
  <r>
    <x v="2"/>
    <x v="0"/>
    <s v="Orange Choco"/>
    <n v="7273"/>
    <n v="96"/>
    <n v="10.62"/>
    <n v="1019.52"/>
  </r>
  <r>
    <x v="6"/>
    <x v="3"/>
    <s v="After Nines"/>
    <n v="6909"/>
    <n v="81"/>
    <n v="9.77"/>
    <n v="791.37"/>
  </r>
  <r>
    <x v="2"/>
    <x v="3"/>
    <s v="85% Dark Bars"/>
    <n v="3920"/>
    <n v="306"/>
    <n v="4.97"/>
    <n v="1520.82"/>
  </r>
  <r>
    <x v="9"/>
    <x v="3"/>
    <s v="Spicy Special Slims"/>
    <n v="4858"/>
    <n v="279"/>
    <n v="9"/>
    <n v="2511"/>
  </r>
  <r>
    <x v="7"/>
    <x v="4"/>
    <s v="Almond Choco"/>
    <n v="3549"/>
    <n v="3"/>
    <n v="11.88"/>
    <n v="35.64"/>
  </r>
  <r>
    <x v="5"/>
    <x v="3"/>
    <s v="Organic Choco Syrup"/>
    <n v="966"/>
    <n v="198"/>
    <n v="16.73"/>
    <n v="3312.54"/>
  </r>
  <r>
    <x v="6"/>
    <x v="3"/>
    <s v="Drinking Coco"/>
    <n v="385"/>
    <n v="249"/>
    <n v="6.47"/>
    <n v="1611.03"/>
  </r>
  <r>
    <x v="4"/>
    <x v="5"/>
    <s v="Mint Chip Choco"/>
    <n v="2219"/>
    <n v="75"/>
    <n v="8.7899999999999991"/>
    <n v="659.24999999999989"/>
  </r>
  <r>
    <x v="2"/>
    <x v="2"/>
    <s v="Choco Coated Almonds"/>
    <n v="2954"/>
    <n v="189"/>
    <n v="8.65"/>
    <n v="1634.8500000000001"/>
  </r>
  <r>
    <x v="5"/>
    <x v="2"/>
    <s v="Choco Coated Almonds"/>
    <n v="280"/>
    <n v="87"/>
    <n v="8.65"/>
    <n v="752.55000000000007"/>
  </r>
  <r>
    <x v="3"/>
    <x v="2"/>
    <s v="70% Dark Bites"/>
    <n v="6118"/>
    <n v="174"/>
    <n v="14.49"/>
    <n v="2521.2600000000002"/>
  </r>
  <r>
    <x v="7"/>
    <x v="3"/>
    <s v="Raspberry Choco"/>
    <n v="4802"/>
    <n v="36"/>
    <n v="11.73"/>
    <n v="422.28000000000003"/>
  </r>
  <r>
    <x v="2"/>
    <x v="4"/>
    <s v="85% Dark Bars"/>
    <n v="4137"/>
    <n v="60"/>
    <n v="4.97"/>
    <n v="298.2"/>
  </r>
  <r>
    <x v="8"/>
    <x v="1"/>
    <s v="Fruit &amp; Nut Bars"/>
    <n v="2023"/>
    <n v="78"/>
    <n v="6.49"/>
    <n v="506.22"/>
  </r>
  <r>
    <x v="2"/>
    <x v="2"/>
    <s v="70% Dark Bites"/>
    <n v="9051"/>
    <n v="57"/>
    <n v="14.49"/>
    <n v="825.93000000000006"/>
  </r>
  <r>
    <x v="2"/>
    <x v="0"/>
    <s v="Caramel Stuffed Bars"/>
    <n v="2919"/>
    <n v="45"/>
    <n v="10.38"/>
    <n v="467.1"/>
  </r>
  <r>
    <x v="3"/>
    <x v="4"/>
    <s v="After Nines"/>
    <n v="5915"/>
    <n v="3"/>
    <n v="9.77"/>
    <n v="29.31"/>
  </r>
  <r>
    <x v="9"/>
    <x v="1"/>
    <s v="Raspberry Choco"/>
    <n v="2562"/>
    <n v="6"/>
    <n v="11.73"/>
    <n v="70.38"/>
  </r>
  <r>
    <x v="6"/>
    <x v="0"/>
    <s v="White Choc"/>
    <n v="8813"/>
    <n v="21"/>
    <n v="13.15"/>
    <n v="276.15000000000003"/>
  </r>
  <r>
    <x v="6"/>
    <x v="2"/>
    <s v="Drinking Coco"/>
    <n v="6111"/>
    <n v="3"/>
    <n v="6.47"/>
    <n v="19.41"/>
  </r>
  <r>
    <x v="1"/>
    <x v="5"/>
    <s v="Smooth Sliky Salty"/>
    <n v="3507"/>
    <n v="288"/>
    <n v="5.79"/>
    <n v="1667.52"/>
  </r>
  <r>
    <x v="4"/>
    <x v="2"/>
    <s v="Milk Bars"/>
    <n v="4319"/>
    <n v="30"/>
    <n v="9.33"/>
    <n v="279.89999999999998"/>
  </r>
  <r>
    <x v="0"/>
    <x v="4"/>
    <s v="Baker's Choco Chips"/>
    <n v="609"/>
    <n v="87"/>
    <n v="5.6"/>
    <n v="487.2"/>
  </r>
  <r>
    <x v="0"/>
    <x v="3"/>
    <s v="Organic Choco Syrup"/>
    <n v="6370"/>
    <n v="30"/>
    <n v="16.73"/>
    <n v="501.90000000000003"/>
  </r>
  <r>
    <x v="6"/>
    <x v="4"/>
    <s v="99% Dark &amp; Pure"/>
    <n v="5474"/>
    <n v="168"/>
    <n v="7.64"/>
    <n v="1283.52"/>
  </r>
  <r>
    <x v="0"/>
    <x v="2"/>
    <s v="Organic Choco Syrup"/>
    <n v="3164"/>
    <n v="306"/>
    <n v="16.73"/>
    <n v="5119.38"/>
  </r>
  <r>
    <x v="4"/>
    <x v="1"/>
    <s v="Almond Choco"/>
    <n v="1302"/>
    <n v="402"/>
    <n v="11.88"/>
    <n v="4775.76"/>
  </r>
  <r>
    <x v="8"/>
    <x v="0"/>
    <s v="Caramel Stuffed Bars"/>
    <n v="7308"/>
    <n v="327"/>
    <n v="10.38"/>
    <n v="3394.26"/>
  </r>
  <r>
    <x v="0"/>
    <x v="0"/>
    <s v="Organic Choco Syrup"/>
    <n v="6132"/>
    <n v="93"/>
    <n v="16.73"/>
    <n v="1555.89"/>
  </r>
  <r>
    <x v="9"/>
    <x v="1"/>
    <s v="50% Dark Bites"/>
    <n v="3472"/>
    <n v="96"/>
    <n v="11.7"/>
    <n v="1123.1999999999998"/>
  </r>
  <r>
    <x v="1"/>
    <x v="3"/>
    <s v="Drinking Coco"/>
    <n v="9660"/>
    <n v="27"/>
    <n v="6.47"/>
    <n v="174.69"/>
  </r>
  <r>
    <x v="2"/>
    <x v="4"/>
    <s v="Baker's Choco Chips"/>
    <n v="2436"/>
    <n v="99"/>
    <n v="5.6"/>
    <n v="554.4"/>
  </r>
  <r>
    <x v="2"/>
    <x v="4"/>
    <s v="Peanut Butter Cubes"/>
    <n v="9506"/>
    <n v="87"/>
    <n v="12.37"/>
    <n v="1076.1899999999998"/>
  </r>
  <r>
    <x v="9"/>
    <x v="0"/>
    <s v="Spicy Special Slims"/>
    <n v="245"/>
    <n v="288"/>
    <n v="9"/>
    <n v="2592"/>
  </r>
  <r>
    <x v="1"/>
    <x v="1"/>
    <s v="Orange Choco"/>
    <n v="2702"/>
    <n v="363"/>
    <n v="10.62"/>
    <n v="3855.0599999999995"/>
  </r>
  <r>
    <x v="9"/>
    <x v="5"/>
    <s v="Eclairs"/>
    <n v="700"/>
    <n v="87"/>
    <n v="3.11"/>
    <n v="270.57"/>
  </r>
  <r>
    <x v="4"/>
    <x v="5"/>
    <s v="Eclairs"/>
    <n v="3759"/>
    <n v="150"/>
    <n v="3.11"/>
    <n v="466.5"/>
  </r>
  <r>
    <x v="7"/>
    <x v="1"/>
    <s v="Eclairs"/>
    <n v="1589"/>
    <n v="303"/>
    <n v="3.11"/>
    <n v="942.32999999999993"/>
  </r>
  <r>
    <x v="5"/>
    <x v="1"/>
    <s v="Caramel Stuffed Bars"/>
    <n v="5194"/>
    <n v="288"/>
    <n v="10.38"/>
    <n v="2989.44"/>
  </r>
  <r>
    <x v="9"/>
    <x v="2"/>
    <s v="Milk Bars"/>
    <n v="945"/>
    <n v="75"/>
    <n v="9.33"/>
    <n v="699.75"/>
  </r>
  <r>
    <x v="0"/>
    <x v="4"/>
    <s v="Smooth Sliky Salty"/>
    <n v="1988"/>
    <n v="39"/>
    <n v="5.79"/>
    <n v="225.81"/>
  </r>
  <r>
    <x v="4"/>
    <x v="5"/>
    <s v="Choco Coated Almonds"/>
    <n v="6734"/>
    <n v="123"/>
    <n v="8.65"/>
    <n v="1063.95"/>
  </r>
  <r>
    <x v="0"/>
    <x v="2"/>
    <s v="Almond Choco"/>
    <n v="217"/>
    <n v="36"/>
    <n v="11.88"/>
    <n v="427.68"/>
  </r>
  <r>
    <x v="6"/>
    <x v="5"/>
    <s v="After Nines"/>
    <n v="6279"/>
    <n v="237"/>
    <n v="9.77"/>
    <n v="2315.4899999999998"/>
  </r>
  <r>
    <x v="0"/>
    <x v="2"/>
    <s v="Milk Bars"/>
    <n v="4424"/>
    <n v="201"/>
    <n v="9.33"/>
    <n v="1875.33"/>
  </r>
  <r>
    <x v="7"/>
    <x v="2"/>
    <s v="Eclairs"/>
    <n v="189"/>
    <n v="48"/>
    <n v="3.11"/>
    <n v="149.28"/>
  </r>
  <r>
    <x v="6"/>
    <x v="1"/>
    <s v="After Nines"/>
    <n v="490"/>
    <n v="84"/>
    <n v="9.77"/>
    <n v="820.68"/>
  </r>
  <r>
    <x v="1"/>
    <x v="0"/>
    <s v="Spicy Special Slims"/>
    <n v="434"/>
    <n v="87"/>
    <n v="9"/>
    <n v="783"/>
  </r>
  <r>
    <x v="5"/>
    <x v="4"/>
    <s v="70% Dark Bites"/>
    <n v="10129"/>
    <n v="312"/>
    <n v="14.49"/>
    <n v="4520.88"/>
  </r>
  <r>
    <x v="8"/>
    <x v="3"/>
    <s v="Caramel Stuffed Bars"/>
    <n v="1652"/>
    <n v="102"/>
    <n v="10.38"/>
    <n v="1058.76"/>
  </r>
  <r>
    <x v="1"/>
    <x v="4"/>
    <s v="Spicy Special Slims"/>
    <n v="6433"/>
    <n v="78"/>
    <n v="9"/>
    <n v="702"/>
  </r>
  <r>
    <x v="8"/>
    <x v="5"/>
    <s v="Fruit &amp; Nut Bars"/>
    <n v="2212"/>
    <n v="117"/>
    <n v="6.49"/>
    <n v="759.33"/>
  </r>
  <r>
    <x v="3"/>
    <x v="1"/>
    <s v="99% Dark &amp; Pure"/>
    <n v="609"/>
    <n v="99"/>
    <n v="7.64"/>
    <n v="756.36"/>
  </r>
  <r>
    <x v="0"/>
    <x v="1"/>
    <s v="85% Dark Bars"/>
    <n v="1638"/>
    <n v="48"/>
    <n v="4.97"/>
    <n v="238.56"/>
  </r>
  <r>
    <x v="5"/>
    <x v="5"/>
    <s v="Raspberry Choco"/>
    <n v="3829"/>
    <n v="24"/>
    <n v="11.73"/>
    <n v="281.52"/>
  </r>
  <r>
    <x v="0"/>
    <x v="3"/>
    <s v="Raspberry Choco"/>
    <n v="5775"/>
    <n v="42"/>
    <n v="11.73"/>
    <n v="492.66"/>
  </r>
  <r>
    <x v="4"/>
    <x v="1"/>
    <s v="Orange Choco"/>
    <n v="1071"/>
    <n v="270"/>
    <n v="10.62"/>
    <n v="2867.3999999999996"/>
  </r>
  <r>
    <x v="1"/>
    <x v="2"/>
    <s v="Fruit &amp; Nut Bars"/>
    <n v="5019"/>
    <n v="150"/>
    <n v="6.49"/>
    <n v="973.5"/>
  </r>
  <r>
    <x v="7"/>
    <x v="0"/>
    <s v="Raspberry Choco"/>
    <n v="2863"/>
    <n v="42"/>
    <n v="11.73"/>
    <n v="492.66"/>
  </r>
  <r>
    <x v="0"/>
    <x v="1"/>
    <s v="Manuka Honey Choco"/>
    <n v="1617"/>
    <n v="126"/>
    <n v="7.16"/>
    <n v="902.16"/>
  </r>
  <r>
    <x v="4"/>
    <x v="0"/>
    <s v="Baker's Choco Chips"/>
    <n v="6818"/>
    <n v="6"/>
    <n v="5.6"/>
    <n v="33.599999999999994"/>
  </r>
  <r>
    <x v="8"/>
    <x v="1"/>
    <s v="Raspberry Choco"/>
    <n v="6657"/>
    <n v="276"/>
    <n v="11.73"/>
    <n v="3237.48"/>
  </r>
  <r>
    <x v="8"/>
    <x v="5"/>
    <s v="Eclairs"/>
    <n v="2919"/>
    <n v="93"/>
    <n v="3.11"/>
    <n v="289.22999999999996"/>
  </r>
  <r>
    <x v="7"/>
    <x v="2"/>
    <s v="Smooth Sliky Salty"/>
    <n v="3094"/>
    <n v="246"/>
    <n v="5.79"/>
    <n v="1424.34"/>
  </r>
  <r>
    <x v="4"/>
    <x v="3"/>
    <s v="85% Dark Bars"/>
    <n v="2989"/>
    <n v="3"/>
    <n v="4.97"/>
    <n v="14.91"/>
  </r>
  <r>
    <x v="1"/>
    <x v="4"/>
    <s v="Organic Choco Syrup"/>
    <n v="2268"/>
    <n v="63"/>
    <n v="16.73"/>
    <n v="1053.99"/>
  </r>
  <r>
    <x v="6"/>
    <x v="1"/>
    <s v="Smooth Sliky Salty"/>
    <n v="4753"/>
    <n v="246"/>
    <n v="5.79"/>
    <n v="1424.34"/>
  </r>
  <r>
    <x v="7"/>
    <x v="5"/>
    <s v="99% Dark &amp; Pure"/>
    <n v="7511"/>
    <n v="120"/>
    <n v="7.64"/>
    <n v="916.8"/>
  </r>
  <r>
    <x v="7"/>
    <x v="4"/>
    <s v="Smooth Sliky Salty"/>
    <n v="4326"/>
    <n v="348"/>
    <n v="5.79"/>
    <n v="2014.92"/>
  </r>
  <r>
    <x v="3"/>
    <x v="5"/>
    <s v="Fruit &amp; Nut Bars"/>
    <n v="4935"/>
    <n v="126"/>
    <n v="6.49"/>
    <n v="817.74"/>
  </r>
  <r>
    <x v="4"/>
    <x v="1"/>
    <s v="70% Dark Bites"/>
    <n v="4781"/>
    <n v="123"/>
    <n v="14.49"/>
    <n v="1782.27"/>
  </r>
  <r>
    <x v="6"/>
    <x v="4"/>
    <s v="White Choc"/>
    <n v="7483"/>
    <n v="45"/>
    <n v="13.15"/>
    <n v="591.75"/>
  </r>
  <r>
    <x v="9"/>
    <x v="4"/>
    <s v="Almond Choco"/>
    <n v="6860"/>
    <n v="126"/>
    <n v="11.88"/>
    <n v="1496.88"/>
  </r>
  <r>
    <x v="0"/>
    <x v="0"/>
    <s v="Manuka Honey Choco"/>
    <n v="9002"/>
    <n v="72"/>
    <n v="7.16"/>
    <n v="515.52"/>
  </r>
  <r>
    <x v="4"/>
    <x v="2"/>
    <s v="Manuka Honey Choco"/>
    <n v="1400"/>
    <n v="135"/>
    <n v="7.16"/>
    <n v="966.6"/>
  </r>
  <r>
    <x v="9"/>
    <x v="5"/>
    <s v="After Nines"/>
    <n v="4053"/>
    <n v="24"/>
    <n v="9.77"/>
    <n v="234.48"/>
  </r>
  <r>
    <x v="5"/>
    <x v="2"/>
    <s v="Smooth Sliky Salty"/>
    <n v="2149"/>
    <n v="117"/>
    <n v="5.79"/>
    <n v="677.43"/>
  </r>
  <r>
    <x v="8"/>
    <x v="3"/>
    <s v="Manuka Honey Choco"/>
    <n v="3640"/>
    <n v="51"/>
    <n v="7.16"/>
    <n v="365.16"/>
  </r>
  <r>
    <x v="7"/>
    <x v="3"/>
    <s v="Fruit &amp; Nut Bars"/>
    <n v="630"/>
    <n v="36"/>
    <n v="6.49"/>
    <n v="233.64000000000001"/>
  </r>
  <r>
    <x v="2"/>
    <x v="1"/>
    <s v="Organic Choco Syrup"/>
    <n v="2429"/>
    <n v="144"/>
    <n v="16.73"/>
    <n v="2409.12"/>
  </r>
  <r>
    <x v="2"/>
    <x v="2"/>
    <s v="White Choc"/>
    <n v="2142"/>
    <n v="114"/>
    <n v="13.15"/>
    <n v="1499.1000000000001"/>
  </r>
  <r>
    <x v="5"/>
    <x v="0"/>
    <s v="70% Dark Bites"/>
    <n v="6454"/>
    <n v="54"/>
    <n v="14.49"/>
    <n v="782.46"/>
  </r>
  <r>
    <x v="5"/>
    <x v="0"/>
    <s v="Mint Chip Choco"/>
    <n v="4487"/>
    <n v="333"/>
    <n v="8.7899999999999991"/>
    <n v="2927.0699999999997"/>
  </r>
  <r>
    <x v="8"/>
    <x v="0"/>
    <s v="Almond Choco"/>
    <n v="938"/>
    <n v="366"/>
    <n v="11.88"/>
    <n v="4348.08"/>
  </r>
  <r>
    <x v="8"/>
    <x v="4"/>
    <s v="Baker's Choco Chips"/>
    <n v="8841"/>
    <n v="303"/>
    <n v="5.6"/>
    <n v="1696.8"/>
  </r>
  <r>
    <x v="7"/>
    <x v="3"/>
    <s v="Peanut Butter Cubes"/>
    <n v="4018"/>
    <n v="126"/>
    <n v="12.37"/>
    <n v="1558.62"/>
  </r>
  <r>
    <x v="3"/>
    <x v="0"/>
    <s v="Raspberry Choco"/>
    <n v="714"/>
    <n v="231"/>
    <n v="11.73"/>
    <n v="2709.63"/>
  </r>
  <r>
    <x v="2"/>
    <x v="4"/>
    <s v="White Choc"/>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9E4305-583C-45BE-858C-40B1C52696A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F10" firstHeaderRow="0" firstDataRow="1" firstDataCol="1"/>
  <pivotFields count="7">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showAll="0"/>
    <pivotField showAll="0"/>
  </pivotFields>
  <rowFields count="1">
    <field x="1"/>
  </rowFields>
  <rowItems count="7">
    <i>
      <x v="1"/>
    </i>
    <i>
      <x v="3"/>
    </i>
    <i>
      <x v="2"/>
    </i>
    <i>
      <x v="5"/>
    </i>
    <i>
      <x/>
    </i>
    <i>
      <x v="4"/>
    </i>
    <i t="grand">
      <x/>
    </i>
  </rowItems>
  <colFields count="1">
    <field x="-2"/>
  </colFields>
  <colItems count="3">
    <i>
      <x/>
    </i>
    <i i="1">
      <x v="1"/>
    </i>
    <i i="2">
      <x v="2"/>
    </i>
  </colItems>
  <dataFields count="3">
    <dataField name="Sum of Sales" fld="3" baseField="1" baseItem="1" numFmtId="164"/>
    <dataField name="Sum of Sales (Bar)" fld="3" baseField="1" baseItem="1"/>
    <dataField name="Number of Units Sold" fld="4" baseField="1" baseItem="1"/>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D71B3D-02F3-4973-BA52-05403A5F743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28" firstHeaderRow="0" firstDataRow="1"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Sales" fld="1" baseField="0" baseItem="0"/>
    <dataField name="Sum of Cost" fld="2" baseField="0" baseItem="0"/>
    <dataField fld="3" subtotal="count" baseField="0" baseItem="0"/>
  </dataFields>
  <formats count="3">
    <format dxfId="5">
      <pivotArea dataOnly="0" labelOnly="1" fieldPosition="0">
        <references count="1">
          <reference field="0" count="1">
            <x v="0"/>
          </reference>
        </references>
      </pivotArea>
    </format>
    <format dxfId="4">
      <pivotArea dataOnly="0" labelOnly="1" fieldPosition="0">
        <references count="1">
          <reference field="0" count="1">
            <x v="0"/>
          </reference>
        </references>
      </pivotArea>
    </format>
    <format dxfId="0">
      <pivotArea dataOnly="0" labelOnly="1" fieldPosition="0">
        <references count="1">
          <reference field="0" count="0"/>
        </references>
      </pivotArea>
    </format>
  </formats>
  <pivotHierarchies count="14">
    <pivotHierarchy dragToData="1"/>
    <pivotHierarchy dragToData="1"/>
    <pivotHierarchy dragToData="1"/>
    <pivotHierarchy dragToData="1"/>
    <pivotHierarchy dragToData="1"/>
    <pivotHierarchy dragToData="1"/>
    <pivotHierarchy dragToData="1"/>
    <pivotHierarchy dragToData="1" caption="Sum of Sal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8"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2E35AD9-7A19-4A76-8043-18A87F38B1C3}" sourceName="Sales Person">
  <pivotTables>
    <pivotTable tabId="2" name="PivotTable1"/>
  </pivotTables>
  <data>
    <tabular pivotCacheId="1486972674">
      <items count="10">
        <i x="7"/>
        <i x="1"/>
        <i x="3" s="1"/>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2974976-7DB9-458A-8C0C-0A8DC9B05838}" cache="Slicer_Sales_Person" caption="Sales Pers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BCCA36-B324-4D60-AEBA-23EB7BA00B47}" name="data" displayName="data" ref="C11:I311" totalsRowShown="0" headerRowDxfId="10">
  <autoFilter ref="C11:I311" xr:uid="{DABCCA36-B324-4D60-AEBA-23EB7BA00B47}"/>
  <tableColumns count="7">
    <tableColumn id="1" xr3:uid="{0A2C1F5A-B6C4-428E-83E2-6363D38AB056}" name="Sales Person"/>
    <tableColumn id="2" xr3:uid="{0760808D-9B28-43E2-A3EB-A790C6F02E39}" name="Geography"/>
    <tableColumn id="3" xr3:uid="{C75F3307-9A6C-405C-A0FC-B18F736BAC55}" name="Product"/>
    <tableColumn id="4" xr3:uid="{BF28F6C9-CC8C-4693-9F39-BBE08011B6E1}" name="Amount" dataDxfId="9"/>
    <tableColumn id="5" xr3:uid="{11196010-5DA0-4DF6-A95A-91C169B2061B}" name="Units" dataDxfId="8"/>
    <tableColumn id="6" xr3:uid="{A4912BBC-6072-470B-AD20-3ECF2FEDE18D}" name="Cost Per Unit" dataDxfId="7">
      <calculatedColumnFormula>VLOOKUP(E:E,$Y$11:$Z$33,2,FALSE)</calculatedColumnFormula>
    </tableColumn>
    <tableColumn id="7" xr3:uid="{1F1A9A75-1533-4A8F-B9E0-7A48920100F4}" name="Cost" dataDxfId="6">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9681C9-3E82-48A3-B495-532FF8138D2D}" name="Table3" displayName="Table3" ref="H1:K11" totalsRowShown="0">
  <tableColumns count="4">
    <tableColumn id="1" xr3:uid="{20ACE33B-8726-4B49-92C8-831A2E9B4E7F}" name="Column1" dataDxfId="3"/>
    <tableColumn id="2" xr3:uid="{6B0EE9B3-4986-4270-A223-B8FD666CC90D}" name="Amount" dataDxfId="2">
      <calculatedColumnFormula>SUMIFS(data[Amount],data[Sales Person],$H2,data[Geography],$E$4)</calculatedColumnFormula>
    </tableColumn>
    <tableColumn id="3" xr3:uid="{082E0ED9-97FF-4DBA-A0F4-8D782F4914A8}" name="Units">
      <calculatedColumnFormula>SUMIFS(data[Units],data[Sales Person],$H2,data[Geography],$E$4)</calculatedColumnFormula>
    </tableColumn>
    <tableColumn id="4" xr3:uid="{232826ED-342A-4D98-BE57-886BF474D973}" name="Column2">
      <calculatedColumnFormula>IF(I2&gt;12000,1,-1)</calculatedColumnFormula>
    </tableColumn>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82F017-035C-48EB-9D83-AC937C7BA0BD}" name="Table5" displayName="Table5" ref="D10:F14" totalsRowShown="0">
  <tableColumns count="3">
    <tableColumn id="1" xr3:uid="{09E689A1-C633-49A1-B3FD-2600302D6B16}" name="Description"/>
    <tableColumn id="2" xr3:uid="{CCEF08FD-D858-45BA-B2BB-5D470EF5A51E}" name="Total"/>
    <tableColumn id="3" xr3:uid="{B269BEB3-78C1-4D60-98F8-42D792FC7B7B}" name="Average" dataDxfId="1"/>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abSelected="1" zoomScale="140" zoomScaleNormal="140" workbookViewId="0">
      <selection activeCell="K17" sqref="K17"/>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3.33203125" customWidth="1"/>
    <col min="9" max="9" width="14" customWidth="1"/>
    <col min="11" max="11" width="11.77734375" customWidth="1"/>
    <col min="25" max="25" width="21.88671875" bestFit="1" customWidth="1"/>
    <col min="26" max="26" width="14.44140625" customWidth="1"/>
    <col min="31" max="31" width="21.88671875" customWidth="1"/>
  </cols>
  <sheetData>
    <row r="1" spans="1:26" s="2" customFormat="1" ht="52.5" customHeight="1" x14ac:dyDescent="0.3">
      <c r="A1" s="1"/>
      <c r="C1" s="3"/>
    </row>
    <row r="11" spans="1:26" x14ac:dyDescent="0.3">
      <c r="C11" s="6" t="s">
        <v>11</v>
      </c>
      <c r="D11" s="6" t="s">
        <v>12</v>
      </c>
      <c r="E11" s="6" t="s">
        <v>0</v>
      </c>
      <c r="F11" s="8" t="s">
        <v>1</v>
      </c>
      <c r="G11" s="8" t="s">
        <v>42</v>
      </c>
      <c r="H11" s="6" t="s">
        <v>46</v>
      </c>
      <c r="I11" s="6" t="s">
        <v>47</v>
      </c>
      <c r="J11" t="s">
        <v>56</v>
      </c>
      <c r="K11" s="2"/>
      <c r="Y11" t="s">
        <v>0</v>
      </c>
      <c r="Z11" t="s">
        <v>43</v>
      </c>
    </row>
    <row r="12" spans="1:26" x14ac:dyDescent="0.3">
      <c r="C12" t="s">
        <v>40</v>
      </c>
      <c r="D12" t="s">
        <v>37</v>
      </c>
      <c r="E12" t="s">
        <v>30</v>
      </c>
      <c r="F12" s="4">
        <v>1624</v>
      </c>
      <c r="G12" s="5">
        <v>114</v>
      </c>
      <c r="H12">
        <f t="shared" ref="H12:H75" si="0">VLOOKUP(E:E,$Y$11:$Z$33,2,FALSE)</f>
        <v>14.49</v>
      </c>
      <c r="I12">
        <f>data[[#This Row],[Cost Per Unit]]*data[[#This Row],[Units]]</f>
        <v>1651.8600000000001</v>
      </c>
      <c r="J12" s="4">
        <f>data[[#This Row],[Amount]]-data[[#This Row],[Cost]]</f>
        <v>-27.860000000000127</v>
      </c>
      <c r="K12" s="7"/>
      <c r="L12" s="4"/>
      <c r="Y12" t="s">
        <v>13</v>
      </c>
      <c r="Z12" s="9">
        <v>9.33</v>
      </c>
    </row>
    <row r="13" spans="1:26" x14ac:dyDescent="0.3">
      <c r="C13" t="s">
        <v>8</v>
      </c>
      <c r="D13" t="s">
        <v>35</v>
      </c>
      <c r="E13" t="s">
        <v>32</v>
      </c>
      <c r="F13" s="4">
        <v>6706</v>
      </c>
      <c r="G13" s="5">
        <v>459</v>
      </c>
      <c r="H13">
        <f t="shared" si="0"/>
        <v>8.65</v>
      </c>
      <c r="I13">
        <f>data[[#This Row],[Cost Per Unit]]*data[[#This Row],[Units]]</f>
        <v>3970.3500000000004</v>
      </c>
      <c r="J13" s="4">
        <f>data[[#This Row],[Amount]]-data[[#This Row],[Cost]]</f>
        <v>2735.6499999999996</v>
      </c>
      <c r="K13" s="7"/>
      <c r="L13" s="4"/>
      <c r="Y13" t="s">
        <v>14</v>
      </c>
      <c r="Z13" s="9">
        <v>11.7</v>
      </c>
    </row>
    <row r="14" spans="1:26" x14ac:dyDescent="0.3">
      <c r="C14" t="s">
        <v>9</v>
      </c>
      <c r="D14" t="s">
        <v>35</v>
      </c>
      <c r="E14" t="s">
        <v>4</v>
      </c>
      <c r="F14" s="4">
        <v>959</v>
      </c>
      <c r="G14" s="5">
        <v>147</v>
      </c>
      <c r="H14">
        <f t="shared" si="0"/>
        <v>11.88</v>
      </c>
      <c r="I14">
        <f>data[[#This Row],[Cost Per Unit]]*data[[#This Row],[Units]]</f>
        <v>1746.3600000000001</v>
      </c>
      <c r="J14" s="4">
        <f>data[[#This Row],[Amount]]-data[[#This Row],[Cost]]</f>
        <v>-787.36000000000013</v>
      </c>
      <c r="K14" s="7"/>
      <c r="L14" s="4"/>
      <c r="Y14" t="s">
        <v>4</v>
      </c>
      <c r="Z14" s="9">
        <v>11.88</v>
      </c>
    </row>
    <row r="15" spans="1:26" x14ac:dyDescent="0.3">
      <c r="C15" t="s">
        <v>41</v>
      </c>
      <c r="D15" t="s">
        <v>36</v>
      </c>
      <c r="E15" t="s">
        <v>18</v>
      </c>
      <c r="F15" s="4">
        <v>9632</v>
      </c>
      <c r="G15" s="5">
        <v>288</v>
      </c>
      <c r="H15">
        <f t="shared" si="0"/>
        <v>6.47</v>
      </c>
      <c r="I15">
        <f>data[[#This Row],[Cost Per Unit]]*data[[#This Row],[Units]]</f>
        <v>1863.36</v>
      </c>
      <c r="J15" s="4">
        <f>data[[#This Row],[Amount]]-data[[#This Row],[Cost]]</f>
        <v>7768.64</v>
      </c>
      <c r="K15" s="7"/>
      <c r="L15" s="4"/>
      <c r="Y15" t="s">
        <v>15</v>
      </c>
      <c r="Z15" s="9">
        <v>11.73</v>
      </c>
    </row>
    <row r="16" spans="1:26" x14ac:dyDescent="0.3">
      <c r="C16" t="s">
        <v>6</v>
      </c>
      <c r="D16" t="s">
        <v>39</v>
      </c>
      <c r="E16" t="s">
        <v>25</v>
      </c>
      <c r="F16" s="4">
        <v>2100</v>
      </c>
      <c r="G16" s="5">
        <v>414</v>
      </c>
      <c r="H16">
        <f t="shared" si="0"/>
        <v>13.15</v>
      </c>
      <c r="I16">
        <f>data[[#This Row],[Cost Per Unit]]*data[[#This Row],[Units]]</f>
        <v>5444.1</v>
      </c>
      <c r="J16" s="4">
        <f>data[[#This Row],[Amount]]-data[[#This Row],[Cost]]</f>
        <v>-3344.1000000000004</v>
      </c>
      <c r="K16" s="7"/>
      <c r="L16" s="4"/>
      <c r="Y16" t="s">
        <v>16</v>
      </c>
      <c r="Z16" s="9">
        <v>8.7899999999999991</v>
      </c>
    </row>
    <row r="17" spans="3:26" x14ac:dyDescent="0.3">
      <c r="C17" t="s">
        <v>40</v>
      </c>
      <c r="D17" t="s">
        <v>35</v>
      </c>
      <c r="E17" t="s">
        <v>33</v>
      </c>
      <c r="F17" s="4">
        <v>8869</v>
      </c>
      <c r="G17" s="5">
        <v>432</v>
      </c>
      <c r="H17">
        <f t="shared" si="0"/>
        <v>12.37</v>
      </c>
      <c r="I17">
        <f>data[[#This Row],[Cost Per Unit]]*data[[#This Row],[Units]]</f>
        <v>5343.8399999999992</v>
      </c>
      <c r="J17" s="4">
        <f>data[[#This Row],[Amount]]-data[[#This Row],[Cost]]</f>
        <v>3525.1600000000008</v>
      </c>
      <c r="K17" s="7"/>
      <c r="L17" s="4"/>
      <c r="Y17" t="s">
        <v>17</v>
      </c>
      <c r="Z17" s="9">
        <v>3.11</v>
      </c>
    </row>
    <row r="18" spans="3:26" x14ac:dyDescent="0.3">
      <c r="C18" t="s">
        <v>6</v>
      </c>
      <c r="D18" t="s">
        <v>38</v>
      </c>
      <c r="E18" t="s">
        <v>31</v>
      </c>
      <c r="F18" s="4">
        <v>2681</v>
      </c>
      <c r="G18" s="5">
        <v>54</v>
      </c>
      <c r="H18">
        <f t="shared" si="0"/>
        <v>5.79</v>
      </c>
      <c r="I18">
        <f>data[[#This Row],[Cost Per Unit]]*data[[#This Row],[Units]]</f>
        <v>312.66000000000003</v>
      </c>
      <c r="J18" s="4">
        <f>data[[#This Row],[Amount]]-data[[#This Row],[Cost]]</f>
        <v>2368.34</v>
      </c>
      <c r="K18" s="7"/>
      <c r="L18" s="4"/>
      <c r="Y18" t="s">
        <v>18</v>
      </c>
      <c r="Z18" s="9">
        <v>6.47</v>
      </c>
    </row>
    <row r="19" spans="3:26" x14ac:dyDescent="0.3">
      <c r="C19" t="s">
        <v>8</v>
      </c>
      <c r="D19" t="s">
        <v>35</v>
      </c>
      <c r="E19" t="s">
        <v>22</v>
      </c>
      <c r="F19" s="4">
        <v>5012</v>
      </c>
      <c r="G19" s="5">
        <v>210</v>
      </c>
      <c r="H19">
        <f t="shared" si="0"/>
        <v>9.77</v>
      </c>
      <c r="I19">
        <f>data[[#This Row],[Cost Per Unit]]*data[[#This Row],[Units]]</f>
        <v>2051.6999999999998</v>
      </c>
      <c r="J19" s="4">
        <f>data[[#This Row],[Amount]]-data[[#This Row],[Cost]]</f>
        <v>2960.3</v>
      </c>
      <c r="K19" s="7"/>
      <c r="L19" s="4"/>
      <c r="Y19" t="s">
        <v>19</v>
      </c>
      <c r="Z19" s="9">
        <v>7.64</v>
      </c>
    </row>
    <row r="20" spans="3:26" x14ac:dyDescent="0.3">
      <c r="C20" t="s">
        <v>7</v>
      </c>
      <c r="D20" t="s">
        <v>38</v>
      </c>
      <c r="E20" t="s">
        <v>14</v>
      </c>
      <c r="F20" s="4">
        <v>1281</v>
      </c>
      <c r="G20" s="5">
        <v>75</v>
      </c>
      <c r="H20">
        <f t="shared" si="0"/>
        <v>11.7</v>
      </c>
      <c r="I20">
        <f>data[[#This Row],[Cost Per Unit]]*data[[#This Row],[Units]]</f>
        <v>877.5</v>
      </c>
      <c r="J20" s="4">
        <f>data[[#This Row],[Amount]]-data[[#This Row],[Cost]]</f>
        <v>403.5</v>
      </c>
      <c r="K20" s="7"/>
      <c r="L20" s="4"/>
      <c r="Y20" t="s">
        <v>20</v>
      </c>
      <c r="Z20" s="9">
        <v>10.62</v>
      </c>
    </row>
    <row r="21" spans="3:26" x14ac:dyDescent="0.3">
      <c r="C21" t="s">
        <v>5</v>
      </c>
      <c r="D21" t="s">
        <v>37</v>
      </c>
      <c r="E21" t="s">
        <v>14</v>
      </c>
      <c r="F21" s="4">
        <v>4991</v>
      </c>
      <c r="G21" s="5">
        <v>12</v>
      </c>
      <c r="H21">
        <f t="shared" si="0"/>
        <v>11.7</v>
      </c>
      <c r="I21">
        <f>data[[#This Row],[Cost Per Unit]]*data[[#This Row],[Units]]</f>
        <v>140.39999999999998</v>
      </c>
      <c r="J21" s="4">
        <f>data[[#This Row],[Amount]]-data[[#This Row],[Cost]]</f>
        <v>4850.6000000000004</v>
      </c>
      <c r="K21" s="7"/>
      <c r="L21" s="4"/>
      <c r="Y21" t="s">
        <v>21</v>
      </c>
      <c r="Z21" s="9">
        <v>9</v>
      </c>
    </row>
    <row r="22" spans="3:26" x14ac:dyDescent="0.3">
      <c r="C22" t="s">
        <v>2</v>
      </c>
      <c r="D22" t="s">
        <v>39</v>
      </c>
      <c r="E22" t="s">
        <v>25</v>
      </c>
      <c r="F22" s="4">
        <v>1785</v>
      </c>
      <c r="G22" s="5">
        <v>462</v>
      </c>
      <c r="H22">
        <f t="shared" si="0"/>
        <v>13.15</v>
      </c>
      <c r="I22">
        <f>data[[#This Row],[Cost Per Unit]]*data[[#This Row],[Units]]</f>
        <v>6075.3</v>
      </c>
      <c r="J22" s="4">
        <f>data[[#This Row],[Amount]]-data[[#This Row],[Cost]]</f>
        <v>-4290.3</v>
      </c>
      <c r="L22" s="4"/>
      <c r="Y22" t="s">
        <v>22</v>
      </c>
      <c r="Z22" s="9">
        <v>9.77</v>
      </c>
    </row>
    <row r="23" spans="3:26" x14ac:dyDescent="0.3">
      <c r="C23" t="s">
        <v>3</v>
      </c>
      <c r="D23" t="s">
        <v>37</v>
      </c>
      <c r="E23" t="s">
        <v>17</v>
      </c>
      <c r="F23" s="4">
        <v>3983</v>
      </c>
      <c r="G23" s="5">
        <v>144</v>
      </c>
      <c r="H23">
        <f t="shared" si="0"/>
        <v>3.11</v>
      </c>
      <c r="I23">
        <f>data[[#This Row],[Cost Per Unit]]*data[[#This Row],[Units]]</f>
        <v>447.84</v>
      </c>
      <c r="J23" s="4">
        <f>data[[#This Row],[Amount]]-data[[#This Row],[Cost]]</f>
        <v>3535.16</v>
      </c>
      <c r="L23" s="4"/>
      <c r="Y23" t="s">
        <v>23</v>
      </c>
      <c r="Z23" s="9">
        <v>6.49</v>
      </c>
    </row>
    <row r="24" spans="3:26" x14ac:dyDescent="0.3">
      <c r="C24" t="s">
        <v>9</v>
      </c>
      <c r="D24" t="s">
        <v>38</v>
      </c>
      <c r="E24" t="s">
        <v>16</v>
      </c>
      <c r="F24" s="4">
        <v>2646</v>
      </c>
      <c r="G24" s="5">
        <v>120</v>
      </c>
      <c r="H24">
        <f t="shared" si="0"/>
        <v>8.7899999999999991</v>
      </c>
      <c r="I24">
        <f>data[[#This Row],[Cost Per Unit]]*data[[#This Row],[Units]]</f>
        <v>1054.8</v>
      </c>
      <c r="J24" s="4">
        <f>data[[#This Row],[Amount]]-data[[#This Row],[Cost]]</f>
        <v>1591.2</v>
      </c>
      <c r="L24" s="4"/>
      <c r="Y24" t="s">
        <v>24</v>
      </c>
      <c r="Z24" s="9">
        <v>4.97</v>
      </c>
    </row>
    <row r="25" spans="3:26" x14ac:dyDescent="0.3">
      <c r="C25" t="s">
        <v>2</v>
      </c>
      <c r="D25" t="s">
        <v>34</v>
      </c>
      <c r="E25" t="s">
        <v>13</v>
      </c>
      <c r="F25" s="4">
        <v>252</v>
      </c>
      <c r="G25" s="5">
        <v>54</v>
      </c>
      <c r="H25">
        <f t="shared" si="0"/>
        <v>9.33</v>
      </c>
      <c r="I25">
        <f>data[[#This Row],[Cost Per Unit]]*data[[#This Row],[Units]]</f>
        <v>503.82</v>
      </c>
      <c r="J25" s="4">
        <f>data[[#This Row],[Amount]]-data[[#This Row],[Cost]]</f>
        <v>-251.82</v>
      </c>
      <c r="L25" s="4"/>
      <c r="Y25" t="s">
        <v>25</v>
      </c>
      <c r="Z25" s="9">
        <v>13.15</v>
      </c>
    </row>
    <row r="26" spans="3:26" x14ac:dyDescent="0.3">
      <c r="C26" t="s">
        <v>3</v>
      </c>
      <c r="D26" t="s">
        <v>35</v>
      </c>
      <c r="E26" t="s">
        <v>25</v>
      </c>
      <c r="F26" s="4">
        <v>2464</v>
      </c>
      <c r="G26" s="5">
        <v>234</v>
      </c>
      <c r="H26">
        <f t="shared" si="0"/>
        <v>13.15</v>
      </c>
      <c r="I26">
        <f>data[[#This Row],[Cost Per Unit]]*data[[#This Row],[Units]]</f>
        <v>3077.1</v>
      </c>
      <c r="J26" s="4">
        <f>data[[#This Row],[Amount]]-data[[#This Row],[Cost]]</f>
        <v>-613.09999999999991</v>
      </c>
      <c r="L26" s="4"/>
      <c r="Y26" t="s">
        <v>26</v>
      </c>
      <c r="Z26" s="9">
        <v>5.6</v>
      </c>
    </row>
    <row r="27" spans="3:26" x14ac:dyDescent="0.3">
      <c r="C27" t="s">
        <v>3</v>
      </c>
      <c r="D27" t="s">
        <v>35</v>
      </c>
      <c r="E27" t="s">
        <v>29</v>
      </c>
      <c r="F27" s="4">
        <v>2114</v>
      </c>
      <c r="G27" s="5">
        <v>66</v>
      </c>
      <c r="H27">
        <f t="shared" si="0"/>
        <v>7.16</v>
      </c>
      <c r="I27">
        <f>data[[#This Row],[Cost Per Unit]]*data[[#This Row],[Units]]</f>
        <v>472.56</v>
      </c>
      <c r="J27" s="4">
        <f>data[[#This Row],[Amount]]-data[[#This Row],[Cost]]</f>
        <v>1641.44</v>
      </c>
      <c r="L27" s="4"/>
      <c r="Y27" t="s">
        <v>27</v>
      </c>
      <c r="Z27" s="9">
        <v>16.73</v>
      </c>
    </row>
    <row r="28" spans="3:26" x14ac:dyDescent="0.3">
      <c r="C28" t="s">
        <v>6</v>
      </c>
      <c r="D28" t="s">
        <v>37</v>
      </c>
      <c r="E28" t="s">
        <v>31</v>
      </c>
      <c r="F28" s="4">
        <v>7693</v>
      </c>
      <c r="G28" s="5">
        <v>87</v>
      </c>
      <c r="H28">
        <f t="shared" si="0"/>
        <v>5.79</v>
      </c>
      <c r="I28">
        <f>data[[#This Row],[Cost Per Unit]]*data[[#This Row],[Units]]</f>
        <v>503.73</v>
      </c>
      <c r="J28" s="4">
        <f>data[[#This Row],[Amount]]-data[[#This Row],[Cost]]</f>
        <v>7189.27</v>
      </c>
      <c r="L28" s="4"/>
      <c r="Y28" t="s">
        <v>28</v>
      </c>
      <c r="Z28" s="9">
        <v>10.38</v>
      </c>
    </row>
    <row r="29" spans="3:26" x14ac:dyDescent="0.3">
      <c r="C29" t="s">
        <v>5</v>
      </c>
      <c r="D29" t="s">
        <v>34</v>
      </c>
      <c r="E29" t="s">
        <v>20</v>
      </c>
      <c r="F29" s="4">
        <v>15610</v>
      </c>
      <c r="G29" s="5">
        <v>339</v>
      </c>
      <c r="H29">
        <f t="shared" si="0"/>
        <v>10.62</v>
      </c>
      <c r="I29">
        <f>data[[#This Row],[Cost Per Unit]]*data[[#This Row],[Units]]</f>
        <v>3600.18</v>
      </c>
      <c r="J29" s="4">
        <f>data[[#This Row],[Amount]]-data[[#This Row],[Cost]]</f>
        <v>12009.82</v>
      </c>
      <c r="L29" s="4"/>
      <c r="Y29" t="s">
        <v>29</v>
      </c>
      <c r="Z29" s="9">
        <v>7.16</v>
      </c>
    </row>
    <row r="30" spans="3:26" x14ac:dyDescent="0.3">
      <c r="C30" t="s">
        <v>41</v>
      </c>
      <c r="D30" t="s">
        <v>34</v>
      </c>
      <c r="E30" t="s">
        <v>22</v>
      </c>
      <c r="F30" s="4">
        <v>336</v>
      </c>
      <c r="G30" s="5">
        <v>144</v>
      </c>
      <c r="H30">
        <f t="shared" si="0"/>
        <v>9.77</v>
      </c>
      <c r="I30">
        <f>data[[#This Row],[Cost Per Unit]]*data[[#This Row],[Units]]</f>
        <v>1406.8799999999999</v>
      </c>
      <c r="J30" s="4">
        <f>data[[#This Row],[Amount]]-data[[#This Row],[Cost]]</f>
        <v>-1070.8799999999999</v>
      </c>
      <c r="L30" s="4"/>
      <c r="Y30" t="s">
        <v>30</v>
      </c>
      <c r="Z30" s="9">
        <v>14.49</v>
      </c>
    </row>
    <row r="31" spans="3:26" x14ac:dyDescent="0.3">
      <c r="C31" t="s">
        <v>2</v>
      </c>
      <c r="D31" t="s">
        <v>39</v>
      </c>
      <c r="E31" t="s">
        <v>20</v>
      </c>
      <c r="F31" s="4">
        <v>9443</v>
      </c>
      <c r="G31" s="5">
        <v>162</v>
      </c>
      <c r="H31">
        <f t="shared" si="0"/>
        <v>10.62</v>
      </c>
      <c r="I31">
        <f>data[[#This Row],[Cost Per Unit]]*data[[#This Row],[Units]]</f>
        <v>1720.4399999999998</v>
      </c>
      <c r="J31" s="4">
        <f>data[[#This Row],[Amount]]-data[[#This Row],[Cost]]</f>
        <v>7722.56</v>
      </c>
      <c r="L31" s="4"/>
      <c r="Y31" t="s">
        <v>31</v>
      </c>
      <c r="Z31" s="9">
        <v>5.79</v>
      </c>
    </row>
    <row r="32" spans="3:26" x14ac:dyDescent="0.3">
      <c r="C32" t="s">
        <v>9</v>
      </c>
      <c r="D32" t="s">
        <v>34</v>
      </c>
      <c r="E32" t="s">
        <v>23</v>
      </c>
      <c r="F32" s="4">
        <v>8155</v>
      </c>
      <c r="G32" s="5">
        <v>90</v>
      </c>
      <c r="H32">
        <f t="shared" si="0"/>
        <v>6.49</v>
      </c>
      <c r="I32">
        <f>data[[#This Row],[Cost Per Unit]]*data[[#This Row],[Units]]</f>
        <v>584.1</v>
      </c>
      <c r="J32" s="4">
        <f>data[[#This Row],[Amount]]-data[[#This Row],[Cost]]</f>
        <v>7570.9</v>
      </c>
      <c r="L32" s="4"/>
      <c r="Y32" t="s">
        <v>32</v>
      </c>
      <c r="Z32" s="9">
        <v>8.65</v>
      </c>
    </row>
    <row r="33" spans="3:26" x14ac:dyDescent="0.3">
      <c r="C33" t="s">
        <v>8</v>
      </c>
      <c r="D33" t="s">
        <v>38</v>
      </c>
      <c r="E33" t="s">
        <v>23</v>
      </c>
      <c r="F33" s="4">
        <v>1701</v>
      </c>
      <c r="G33" s="5">
        <v>234</v>
      </c>
      <c r="H33">
        <f t="shared" si="0"/>
        <v>6.49</v>
      </c>
      <c r="I33">
        <f>data[[#This Row],[Cost Per Unit]]*data[[#This Row],[Units]]</f>
        <v>1518.66</v>
      </c>
      <c r="J33" s="4">
        <f>data[[#This Row],[Amount]]-data[[#This Row],[Cost]]</f>
        <v>182.33999999999992</v>
      </c>
      <c r="L33" s="4"/>
      <c r="Y33" t="s">
        <v>33</v>
      </c>
      <c r="Z33" s="9">
        <v>12.37</v>
      </c>
    </row>
    <row r="34" spans="3:26" x14ac:dyDescent="0.3">
      <c r="C34" t="s">
        <v>10</v>
      </c>
      <c r="D34" t="s">
        <v>38</v>
      </c>
      <c r="E34" t="s">
        <v>22</v>
      </c>
      <c r="F34" s="4">
        <v>2205</v>
      </c>
      <c r="G34" s="5">
        <v>141</v>
      </c>
      <c r="H34">
        <f t="shared" si="0"/>
        <v>9.77</v>
      </c>
      <c r="I34">
        <f>data[[#This Row],[Cost Per Unit]]*data[[#This Row],[Units]]</f>
        <v>1377.57</v>
      </c>
      <c r="J34" s="4">
        <f>data[[#This Row],[Amount]]-data[[#This Row],[Cost]]</f>
        <v>827.43000000000006</v>
      </c>
      <c r="L34" s="4"/>
    </row>
    <row r="35" spans="3:26" x14ac:dyDescent="0.3">
      <c r="C35" t="s">
        <v>8</v>
      </c>
      <c r="D35" t="s">
        <v>37</v>
      </c>
      <c r="E35" t="s">
        <v>19</v>
      </c>
      <c r="F35" s="4">
        <v>1771</v>
      </c>
      <c r="G35" s="5">
        <v>204</v>
      </c>
      <c r="H35">
        <f t="shared" si="0"/>
        <v>7.64</v>
      </c>
      <c r="I35">
        <f>data[[#This Row],[Cost Per Unit]]*data[[#This Row],[Units]]</f>
        <v>1558.56</v>
      </c>
      <c r="J35" s="4">
        <f>data[[#This Row],[Amount]]-data[[#This Row],[Cost]]</f>
        <v>212.44000000000005</v>
      </c>
      <c r="L35" s="4"/>
    </row>
    <row r="36" spans="3:26" x14ac:dyDescent="0.3">
      <c r="C36" t="s">
        <v>41</v>
      </c>
      <c r="D36" t="s">
        <v>35</v>
      </c>
      <c r="E36" t="s">
        <v>15</v>
      </c>
      <c r="F36" s="4">
        <v>2114</v>
      </c>
      <c r="G36" s="5">
        <v>186</v>
      </c>
      <c r="H36">
        <f t="shared" si="0"/>
        <v>11.73</v>
      </c>
      <c r="I36">
        <f>data[[#This Row],[Cost Per Unit]]*data[[#This Row],[Units]]</f>
        <v>2181.7800000000002</v>
      </c>
      <c r="J36" s="4">
        <f>data[[#This Row],[Amount]]-data[[#This Row],[Cost]]</f>
        <v>-67.7800000000002</v>
      </c>
      <c r="L36" s="4"/>
    </row>
    <row r="37" spans="3:26" x14ac:dyDescent="0.3">
      <c r="C37" t="s">
        <v>41</v>
      </c>
      <c r="D37" t="s">
        <v>36</v>
      </c>
      <c r="E37" t="s">
        <v>13</v>
      </c>
      <c r="F37" s="4">
        <v>10311</v>
      </c>
      <c r="G37" s="5">
        <v>231</v>
      </c>
      <c r="H37">
        <f t="shared" si="0"/>
        <v>9.33</v>
      </c>
      <c r="I37">
        <f>data[[#This Row],[Cost Per Unit]]*data[[#This Row],[Units]]</f>
        <v>2155.23</v>
      </c>
      <c r="J37" s="4">
        <f>data[[#This Row],[Amount]]-data[[#This Row],[Cost]]</f>
        <v>8155.77</v>
      </c>
      <c r="L37" s="4"/>
    </row>
    <row r="38" spans="3:26" x14ac:dyDescent="0.3">
      <c r="C38" t="s">
        <v>3</v>
      </c>
      <c r="D38" t="s">
        <v>39</v>
      </c>
      <c r="E38" t="s">
        <v>16</v>
      </c>
      <c r="F38" s="4">
        <v>21</v>
      </c>
      <c r="G38" s="5">
        <v>168</v>
      </c>
      <c r="H38">
        <f t="shared" si="0"/>
        <v>8.7899999999999991</v>
      </c>
      <c r="I38">
        <f>data[[#This Row],[Cost Per Unit]]*data[[#This Row],[Units]]</f>
        <v>1476.7199999999998</v>
      </c>
      <c r="J38" s="4">
        <f>data[[#This Row],[Amount]]-data[[#This Row],[Cost]]</f>
        <v>-1455.7199999999998</v>
      </c>
      <c r="L38" s="4"/>
    </row>
    <row r="39" spans="3:26" x14ac:dyDescent="0.3">
      <c r="C39" t="s">
        <v>10</v>
      </c>
      <c r="D39" t="s">
        <v>35</v>
      </c>
      <c r="E39" t="s">
        <v>20</v>
      </c>
      <c r="F39" s="4">
        <v>1974</v>
      </c>
      <c r="G39" s="5">
        <v>195</v>
      </c>
      <c r="H39">
        <f t="shared" si="0"/>
        <v>10.62</v>
      </c>
      <c r="I39">
        <f>data[[#This Row],[Cost Per Unit]]*data[[#This Row],[Units]]</f>
        <v>2070.8999999999996</v>
      </c>
      <c r="J39" s="4">
        <f>data[[#This Row],[Amount]]-data[[#This Row],[Cost]]</f>
        <v>-96.899999999999636</v>
      </c>
      <c r="L39" s="4"/>
    </row>
    <row r="40" spans="3:26" x14ac:dyDescent="0.3">
      <c r="C40" t="s">
        <v>5</v>
      </c>
      <c r="D40" t="s">
        <v>36</v>
      </c>
      <c r="E40" t="s">
        <v>23</v>
      </c>
      <c r="F40" s="4">
        <v>6314</v>
      </c>
      <c r="G40" s="5">
        <v>15</v>
      </c>
      <c r="H40">
        <f t="shared" si="0"/>
        <v>6.49</v>
      </c>
      <c r="I40">
        <f>data[[#This Row],[Cost Per Unit]]*data[[#This Row],[Units]]</f>
        <v>97.350000000000009</v>
      </c>
      <c r="J40" s="4">
        <f>data[[#This Row],[Amount]]-data[[#This Row],[Cost]]</f>
        <v>6216.65</v>
      </c>
      <c r="L40" s="4"/>
    </row>
    <row r="41" spans="3:26" x14ac:dyDescent="0.3">
      <c r="C41" t="s">
        <v>10</v>
      </c>
      <c r="D41" t="s">
        <v>37</v>
      </c>
      <c r="E41" t="s">
        <v>23</v>
      </c>
      <c r="F41" s="4">
        <v>4683</v>
      </c>
      <c r="G41" s="5">
        <v>30</v>
      </c>
      <c r="H41">
        <f t="shared" si="0"/>
        <v>6.49</v>
      </c>
      <c r="I41">
        <f>data[[#This Row],[Cost Per Unit]]*data[[#This Row],[Units]]</f>
        <v>194.70000000000002</v>
      </c>
      <c r="J41" s="4">
        <f>data[[#This Row],[Amount]]-data[[#This Row],[Cost]]</f>
        <v>4488.3</v>
      </c>
      <c r="L41" s="4"/>
    </row>
    <row r="42" spans="3:26" x14ac:dyDescent="0.3">
      <c r="C42" t="s">
        <v>41</v>
      </c>
      <c r="D42" t="s">
        <v>37</v>
      </c>
      <c r="E42" t="s">
        <v>24</v>
      </c>
      <c r="F42" s="4">
        <v>6398</v>
      </c>
      <c r="G42" s="5">
        <v>102</v>
      </c>
      <c r="H42">
        <f t="shared" si="0"/>
        <v>4.97</v>
      </c>
      <c r="I42">
        <f>data[[#This Row],[Cost Per Unit]]*data[[#This Row],[Units]]</f>
        <v>506.94</v>
      </c>
      <c r="J42" s="4">
        <f>data[[#This Row],[Amount]]-data[[#This Row],[Cost]]</f>
        <v>5891.06</v>
      </c>
      <c r="L42" s="4"/>
    </row>
    <row r="43" spans="3:26" x14ac:dyDescent="0.3">
      <c r="C43" t="s">
        <v>2</v>
      </c>
      <c r="D43" t="s">
        <v>35</v>
      </c>
      <c r="E43" t="s">
        <v>19</v>
      </c>
      <c r="F43" s="4">
        <v>553</v>
      </c>
      <c r="G43" s="5">
        <v>15</v>
      </c>
      <c r="H43">
        <f t="shared" si="0"/>
        <v>7.64</v>
      </c>
      <c r="I43">
        <f>data[[#This Row],[Cost Per Unit]]*data[[#This Row],[Units]]</f>
        <v>114.6</v>
      </c>
      <c r="J43" s="4">
        <f>data[[#This Row],[Amount]]-data[[#This Row],[Cost]]</f>
        <v>438.4</v>
      </c>
      <c r="L43" s="4"/>
    </row>
    <row r="44" spans="3:26" x14ac:dyDescent="0.3">
      <c r="C44" t="s">
        <v>8</v>
      </c>
      <c r="D44" t="s">
        <v>39</v>
      </c>
      <c r="E44" t="s">
        <v>30</v>
      </c>
      <c r="F44" s="4">
        <v>7021</v>
      </c>
      <c r="G44" s="5">
        <v>183</v>
      </c>
      <c r="H44">
        <f t="shared" si="0"/>
        <v>14.49</v>
      </c>
      <c r="I44">
        <f>data[[#This Row],[Cost Per Unit]]*data[[#This Row],[Units]]</f>
        <v>2651.67</v>
      </c>
      <c r="J44" s="4">
        <f>data[[#This Row],[Amount]]-data[[#This Row],[Cost]]</f>
        <v>4369.33</v>
      </c>
      <c r="L44" s="4"/>
    </row>
    <row r="45" spans="3:26" x14ac:dyDescent="0.3">
      <c r="C45" t="s">
        <v>40</v>
      </c>
      <c r="D45" t="s">
        <v>39</v>
      </c>
      <c r="E45" t="s">
        <v>22</v>
      </c>
      <c r="F45" s="4">
        <v>5817</v>
      </c>
      <c r="G45" s="5">
        <v>12</v>
      </c>
      <c r="H45">
        <f t="shared" si="0"/>
        <v>9.77</v>
      </c>
      <c r="I45">
        <f>data[[#This Row],[Cost Per Unit]]*data[[#This Row],[Units]]</f>
        <v>117.24</v>
      </c>
      <c r="J45" s="4">
        <f>data[[#This Row],[Amount]]-data[[#This Row],[Cost]]</f>
        <v>5699.76</v>
      </c>
      <c r="L45" s="4"/>
    </row>
    <row r="46" spans="3:26" x14ac:dyDescent="0.3">
      <c r="C46" t="s">
        <v>41</v>
      </c>
      <c r="D46" t="s">
        <v>39</v>
      </c>
      <c r="E46" t="s">
        <v>14</v>
      </c>
      <c r="F46" s="4">
        <v>3976</v>
      </c>
      <c r="G46" s="5">
        <v>72</v>
      </c>
      <c r="H46">
        <f t="shared" si="0"/>
        <v>11.7</v>
      </c>
      <c r="I46">
        <f>data[[#This Row],[Cost Per Unit]]*data[[#This Row],[Units]]</f>
        <v>842.4</v>
      </c>
      <c r="J46" s="4">
        <f>data[[#This Row],[Amount]]-data[[#This Row],[Cost]]</f>
        <v>3133.6</v>
      </c>
      <c r="L46" s="4"/>
    </row>
    <row r="47" spans="3:26" x14ac:dyDescent="0.3">
      <c r="C47" t="s">
        <v>6</v>
      </c>
      <c r="D47" t="s">
        <v>38</v>
      </c>
      <c r="E47" t="s">
        <v>27</v>
      </c>
      <c r="F47" s="4">
        <v>1134</v>
      </c>
      <c r="G47" s="5">
        <v>282</v>
      </c>
      <c r="H47">
        <f t="shared" si="0"/>
        <v>16.73</v>
      </c>
      <c r="I47">
        <f>data[[#This Row],[Cost Per Unit]]*data[[#This Row],[Units]]</f>
        <v>4717.8599999999997</v>
      </c>
      <c r="J47" s="4">
        <f>data[[#This Row],[Amount]]-data[[#This Row],[Cost]]</f>
        <v>-3583.8599999999997</v>
      </c>
      <c r="L47" s="4"/>
    </row>
    <row r="48" spans="3:26" x14ac:dyDescent="0.3">
      <c r="C48" t="s">
        <v>2</v>
      </c>
      <c r="D48" t="s">
        <v>39</v>
      </c>
      <c r="E48" t="s">
        <v>28</v>
      </c>
      <c r="F48" s="4">
        <v>6027</v>
      </c>
      <c r="G48" s="5">
        <v>144</v>
      </c>
      <c r="H48">
        <f t="shared" si="0"/>
        <v>10.38</v>
      </c>
      <c r="I48">
        <f>data[[#This Row],[Cost Per Unit]]*data[[#This Row],[Units]]</f>
        <v>1494.72</v>
      </c>
      <c r="J48" s="4">
        <f>data[[#This Row],[Amount]]-data[[#This Row],[Cost]]</f>
        <v>4532.28</v>
      </c>
      <c r="L48" s="4"/>
    </row>
    <row r="49" spans="3:12" x14ac:dyDescent="0.3">
      <c r="C49" t="s">
        <v>6</v>
      </c>
      <c r="D49" t="s">
        <v>37</v>
      </c>
      <c r="E49" t="s">
        <v>16</v>
      </c>
      <c r="F49" s="4">
        <v>1904</v>
      </c>
      <c r="G49" s="5">
        <v>405</v>
      </c>
      <c r="H49">
        <f t="shared" si="0"/>
        <v>8.7899999999999991</v>
      </c>
      <c r="I49">
        <f>data[[#This Row],[Cost Per Unit]]*data[[#This Row],[Units]]</f>
        <v>3559.95</v>
      </c>
      <c r="J49" s="4">
        <f>data[[#This Row],[Amount]]-data[[#This Row],[Cost]]</f>
        <v>-1655.9499999999998</v>
      </c>
      <c r="L49" s="4"/>
    </row>
    <row r="50" spans="3:12" x14ac:dyDescent="0.3">
      <c r="C50" t="s">
        <v>7</v>
      </c>
      <c r="D50" t="s">
        <v>34</v>
      </c>
      <c r="E50" t="s">
        <v>32</v>
      </c>
      <c r="F50" s="4">
        <v>3262</v>
      </c>
      <c r="G50" s="5">
        <v>75</v>
      </c>
      <c r="H50">
        <f t="shared" si="0"/>
        <v>8.65</v>
      </c>
      <c r="I50">
        <f>data[[#This Row],[Cost Per Unit]]*data[[#This Row],[Units]]</f>
        <v>648.75</v>
      </c>
      <c r="J50" s="4">
        <f>data[[#This Row],[Amount]]-data[[#This Row],[Cost]]</f>
        <v>2613.25</v>
      </c>
      <c r="L50" s="4"/>
    </row>
    <row r="51" spans="3:12" x14ac:dyDescent="0.3">
      <c r="C51" t="s">
        <v>40</v>
      </c>
      <c r="D51" t="s">
        <v>34</v>
      </c>
      <c r="E51" t="s">
        <v>27</v>
      </c>
      <c r="F51" s="4">
        <v>2289</v>
      </c>
      <c r="G51" s="5">
        <v>135</v>
      </c>
      <c r="H51">
        <f t="shared" si="0"/>
        <v>16.73</v>
      </c>
      <c r="I51">
        <f>data[[#This Row],[Cost Per Unit]]*data[[#This Row],[Units]]</f>
        <v>2258.5500000000002</v>
      </c>
      <c r="J51" s="4">
        <f>data[[#This Row],[Amount]]-data[[#This Row],[Cost]]</f>
        <v>30.449999999999818</v>
      </c>
      <c r="L51" s="4"/>
    </row>
    <row r="52" spans="3:12" x14ac:dyDescent="0.3">
      <c r="C52" t="s">
        <v>5</v>
      </c>
      <c r="D52" t="s">
        <v>34</v>
      </c>
      <c r="E52" t="s">
        <v>27</v>
      </c>
      <c r="F52" s="4">
        <v>6986</v>
      </c>
      <c r="G52" s="5">
        <v>21</v>
      </c>
      <c r="H52">
        <f t="shared" si="0"/>
        <v>16.73</v>
      </c>
      <c r="I52">
        <f>data[[#This Row],[Cost Per Unit]]*data[[#This Row],[Units]]</f>
        <v>351.33</v>
      </c>
      <c r="J52" s="4">
        <f>data[[#This Row],[Amount]]-data[[#This Row],[Cost]]</f>
        <v>6634.67</v>
      </c>
      <c r="L52" s="4"/>
    </row>
    <row r="53" spans="3:12" x14ac:dyDescent="0.3">
      <c r="C53" t="s">
        <v>2</v>
      </c>
      <c r="D53" t="s">
        <v>38</v>
      </c>
      <c r="E53" t="s">
        <v>23</v>
      </c>
      <c r="F53" s="4">
        <v>4417</v>
      </c>
      <c r="G53" s="5">
        <v>153</v>
      </c>
      <c r="H53">
        <f t="shared" si="0"/>
        <v>6.49</v>
      </c>
      <c r="I53">
        <f>data[[#This Row],[Cost Per Unit]]*data[[#This Row],[Units]]</f>
        <v>992.97</v>
      </c>
      <c r="J53" s="4">
        <f>data[[#This Row],[Amount]]-data[[#This Row],[Cost]]</f>
        <v>3424.0299999999997</v>
      </c>
      <c r="L53" s="4"/>
    </row>
    <row r="54" spans="3:12" x14ac:dyDescent="0.3">
      <c r="C54" t="s">
        <v>6</v>
      </c>
      <c r="D54" t="s">
        <v>34</v>
      </c>
      <c r="E54" t="s">
        <v>15</v>
      </c>
      <c r="F54" s="4">
        <v>1442</v>
      </c>
      <c r="G54" s="5">
        <v>15</v>
      </c>
      <c r="H54">
        <f t="shared" si="0"/>
        <v>11.73</v>
      </c>
      <c r="I54">
        <f>data[[#This Row],[Cost Per Unit]]*data[[#This Row],[Units]]</f>
        <v>175.95000000000002</v>
      </c>
      <c r="J54" s="4">
        <f>data[[#This Row],[Amount]]-data[[#This Row],[Cost]]</f>
        <v>1266.05</v>
      </c>
      <c r="L54" s="4"/>
    </row>
    <row r="55" spans="3:12" x14ac:dyDescent="0.3">
      <c r="C55" t="s">
        <v>3</v>
      </c>
      <c r="D55" t="s">
        <v>35</v>
      </c>
      <c r="E55" t="s">
        <v>14</v>
      </c>
      <c r="F55" s="4">
        <v>2415</v>
      </c>
      <c r="G55" s="5">
        <v>255</v>
      </c>
      <c r="H55">
        <f t="shared" si="0"/>
        <v>11.7</v>
      </c>
      <c r="I55">
        <f>data[[#This Row],[Cost Per Unit]]*data[[#This Row],[Units]]</f>
        <v>2983.5</v>
      </c>
      <c r="J55" s="4">
        <f>data[[#This Row],[Amount]]-data[[#This Row],[Cost]]</f>
        <v>-568.5</v>
      </c>
      <c r="L55" s="4"/>
    </row>
    <row r="56" spans="3:12" x14ac:dyDescent="0.3">
      <c r="C56" t="s">
        <v>2</v>
      </c>
      <c r="D56" t="s">
        <v>37</v>
      </c>
      <c r="E56" t="s">
        <v>19</v>
      </c>
      <c r="F56" s="4">
        <v>238</v>
      </c>
      <c r="G56" s="5">
        <v>18</v>
      </c>
      <c r="H56">
        <f t="shared" si="0"/>
        <v>7.64</v>
      </c>
      <c r="I56">
        <f>data[[#This Row],[Cost Per Unit]]*data[[#This Row],[Units]]</f>
        <v>137.51999999999998</v>
      </c>
      <c r="J56" s="4">
        <f>data[[#This Row],[Amount]]-data[[#This Row],[Cost]]</f>
        <v>100.48000000000002</v>
      </c>
      <c r="L56" s="4"/>
    </row>
    <row r="57" spans="3:12" x14ac:dyDescent="0.3">
      <c r="C57" t="s">
        <v>6</v>
      </c>
      <c r="D57" t="s">
        <v>37</v>
      </c>
      <c r="E57" t="s">
        <v>23</v>
      </c>
      <c r="F57" s="4">
        <v>4949</v>
      </c>
      <c r="G57" s="5">
        <v>189</v>
      </c>
      <c r="H57">
        <f t="shared" si="0"/>
        <v>6.49</v>
      </c>
      <c r="I57">
        <f>data[[#This Row],[Cost Per Unit]]*data[[#This Row],[Units]]</f>
        <v>1226.6100000000001</v>
      </c>
      <c r="J57" s="4">
        <f>data[[#This Row],[Amount]]-data[[#This Row],[Cost]]</f>
        <v>3722.39</v>
      </c>
      <c r="L57" s="4"/>
    </row>
    <row r="58" spans="3:12" x14ac:dyDescent="0.3">
      <c r="C58" t="s">
        <v>5</v>
      </c>
      <c r="D58" t="s">
        <v>38</v>
      </c>
      <c r="E58" t="s">
        <v>32</v>
      </c>
      <c r="F58" s="4">
        <v>5075</v>
      </c>
      <c r="G58" s="5">
        <v>21</v>
      </c>
      <c r="H58">
        <f t="shared" si="0"/>
        <v>8.65</v>
      </c>
      <c r="I58">
        <f>data[[#This Row],[Cost Per Unit]]*data[[#This Row],[Units]]</f>
        <v>181.65</v>
      </c>
      <c r="J58" s="4">
        <f>data[[#This Row],[Amount]]-data[[#This Row],[Cost]]</f>
        <v>4893.3500000000004</v>
      </c>
      <c r="L58" s="4"/>
    </row>
    <row r="59" spans="3:12" x14ac:dyDescent="0.3">
      <c r="C59" t="s">
        <v>3</v>
      </c>
      <c r="D59" t="s">
        <v>36</v>
      </c>
      <c r="E59" t="s">
        <v>16</v>
      </c>
      <c r="F59" s="4">
        <v>9198</v>
      </c>
      <c r="G59" s="5">
        <v>36</v>
      </c>
      <c r="H59">
        <f t="shared" si="0"/>
        <v>8.7899999999999991</v>
      </c>
      <c r="I59">
        <f>data[[#This Row],[Cost Per Unit]]*data[[#This Row],[Units]]</f>
        <v>316.43999999999994</v>
      </c>
      <c r="J59" s="4">
        <f>data[[#This Row],[Amount]]-data[[#This Row],[Cost]]</f>
        <v>8881.56</v>
      </c>
      <c r="L59" s="4"/>
    </row>
    <row r="60" spans="3:12" x14ac:dyDescent="0.3">
      <c r="C60" t="s">
        <v>6</v>
      </c>
      <c r="D60" t="s">
        <v>34</v>
      </c>
      <c r="E60" t="s">
        <v>29</v>
      </c>
      <c r="F60" s="4">
        <v>3339</v>
      </c>
      <c r="G60" s="5">
        <v>75</v>
      </c>
      <c r="H60">
        <f t="shared" si="0"/>
        <v>7.16</v>
      </c>
      <c r="I60">
        <f>data[[#This Row],[Cost Per Unit]]*data[[#This Row],[Units]]</f>
        <v>537</v>
      </c>
      <c r="J60" s="4">
        <f>data[[#This Row],[Amount]]-data[[#This Row],[Cost]]</f>
        <v>2802</v>
      </c>
      <c r="L60" s="4"/>
    </row>
    <row r="61" spans="3:12" x14ac:dyDescent="0.3">
      <c r="C61" t="s">
        <v>40</v>
      </c>
      <c r="D61" t="s">
        <v>34</v>
      </c>
      <c r="E61" t="s">
        <v>17</v>
      </c>
      <c r="F61" s="4">
        <v>5019</v>
      </c>
      <c r="G61" s="5">
        <v>156</v>
      </c>
      <c r="H61">
        <f t="shared" si="0"/>
        <v>3.11</v>
      </c>
      <c r="I61">
        <f>data[[#This Row],[Cost Per Unit]]*data[[#This Row],[Units]]</f>
        <v>485.15999999999997</v>
      </c>
      <c r="J61" s="4">
        <f>data[[#This Row],[Amount]]-data[[#This Row],[Cost]]</f>
        <v>4533.84</v>
      </c>
      <c r="L61" s="4"/>
    </row>
    <row r="62" spans="3:12" x14ac:dyDescent="0.3">
      <c r="C62" t="s">
        <v>5</v>
      </c>
      <c r="D62" t="s">
        <v>36</v>
      </c>
      <c r="E62" t="s">
        <v>16</v>
      </c>
      <c r="F62" s="4">
        <v>16184</v>
      </c>
      <c r="G62" s="5">
        <v>39</v>
      </c>
      <c r="H62">
        <f t="shared" si="0"/>
        <v>8.7899999999999991</v>
      </c>
      <c r="I62">
        <f>data[[#This Row],[Cost Per Unit]]*data[[#This Row],[Units]]</f>
        <v>342.80999999999995</v>
      </c>
      <c r="J62" s="4">
        <f>data[[#This Row],[Amount]]-data[[#This Row],[Cost]]</f>
        <v>15841.19</v>
      </c>
      <c r="L62" s="4"/>
    </row>
    <row r="63" spans="3:12" x14ac:dyDescent="0.3">
      <c r="C63" t="s">
        <v>6</v>
      </c>
      <c r="D63" t="s">
        <v>36</v>
      </c>
      <c r="E63" t="s">
        <v>21</v>
      </c>
      <c r="F63" s="4">
        <v>497</v>
      </c>
      <c r="G63" s="5">
        <v>63</v>
      </c>
      <c r="H63">
        <f t="shared" si="0"/>
        <v>9</v>
      </c>
      <c r="I63">
        <f>data[[#This Row],[Cost Per Unit]]*data[[#This Row],[Units]]</f>
        <v>567</v>
      </c>
      <c r="J63" s="4">
        <f>data[[#This Row],[Amount]]-data[[#This Row],[Cost]]</f>
        <v>-70</v>
      </c>
      <c r="L63" s="4"/>
    </row>
    <row r="64" spans="3:12" x14ac:dyDescent="0.3">
      <c r="C64" t="s">
        <v>2</v>
      </c>
      <c r="D64" t="s">
        <v>36</v>
      </c>
      <c r="E64" t="s">
        <v>29</v>
      </c>
      <c r="F64" s="4">
        <v>8211</v>
      </c>
      <c r="G64" s="5">
        <v>75</v>
      </c>
      <c r="H64">
        <f t="shared" si="0"/>
        <v>7.16</v>
      </c>
      <c r="I64">
        <f>data[[#This Row],[Cost Per Unit]]*data[[#This Row],[Units]]</f>
        <v>537</v>
      </c>
      <c r="J64" s="4">
        <f>data[[#This Row],[Amount]]-data[[#This Row],[Cost]]</f>
        <v>7674</v>
      </c>
      <c r="L64" s="4"/>
    </row>
    <row r="65" spans="3:12" x14ac:dyDescent="0.3">
      <c r="C65" t="s">
        <v>2</v>
      </c>
      <c r="D65" t="s">
        <v>38</v>
      </c>
      <c r="E65" t="s">
        <v>28</v>
      </c>
      <c r="F65" s="4">
        <v>6580</v>
      </c>
      <c r="G65" s="5">
        <v>183</v>
      </c>
      <c r="H65">
        <f t="shared" si="0"/>
        <v>10.38</v>
      </c>
      <c r="I65">
        <f>data[[#This Row],[Cost Per Unit]]*data[[#This Row],[Units]]</f>
        <v>1899.5400000000002</v>
      </c>
      <c r="J65" s="4">
        <f>data[[#This Row],[Amount]]-data[[#This Row],[Cost]]</f>
        <v>4680.46</v>
      </c>
      <c r="L65" s="4"/>
    </row>
    <row r="66" spans="3:12" x14ac:dyDescent="0.3">
      <c r="C66" t="s">
        <v>41</v>
      </c>
      <c r="D66" t="s">
        <v>35</v>
      </c>
      <c r="E66" t="s">
        <v>13</v>
      </c>
      <c r="F66" s="4">
        <v>4760</v>
      </c>
      <c r="G66" s="5">
        <v>69</v>
      </c>
      <c r="H66">
        <f t="shared" si="0"/>
        <v>9.33</v>
      </c>
      <c r="I66">
        <f>data[[#This Row],[Cost Per Unit]]*data[[#This Row],[Units]]</f>
        <v>643.77</v>
      </c>
      <c r="J66" s="4">
        <f>data[[#This Row],[Amount]]-data[[#This Row],[Cost]]</f>
        <v>4116.2299999999996</v>
      </c>
      <c r="L66" s="4"/>
    </row>
    <row r="67" spans="3:12" x14ac:dyDescent="0.3">
      <c r="C67" t="s">
        <v>40</v>
      </c>
      <c r="D67" t="s">
        <v>36</v>
      </c>
      <c r="E67" t="s">
        <v>25</v>
      </c>
      <c r="F67" s="4">
        <v>5439</v>
      </c>
      <c r="G67" s="5">
        <v>30</v>
      </c>
      <c r="H67">
        <f t="shared" si="0"/>
        <v>13.15</v>
      </c>
      <c r="I67">
        <f>data[[#This Row],[Cost Per Unit]]*data[[#This Row],[Units]]</f>
        <v>394.5</v>
      </c>
      <c r="J67" s="4">
        <f>data[[#This Row],[Amount]]-data[[#This Row],[Cost]]</f>
        <v>5044.5</v>
      </c>
      <c r="L67" s="4"/>
    </row>
    <row r="68" spans="3:12" x14ac:dyDescent="0.3">
      <c r="C68" t="s">
        <v>41</v>
      </c>
      <c r="D68" t="s">
        <v>34</v>
      </c>
      <c r="E68" t="s">
        <v>17</v>
      </c>
      <c r="F68" s="4">
        <v>1463</v>
      </c>
      <c r="G68" s="5">
        <v>39</v>
      </c>
      <c r="H68">
        <f t="shared" si="0"/>
        <v>3.11</v>
      </c>
      <c r="I68">
        <f>data[[#This Row],[Cost Per Unit]]*data[[#This Row],[Units]]</f>
        <v>121.28999999999999</v>
      </c>
      <c r="J68" s="4">
        <f>data[[#This Row],[Amount]]-data[[#This Row],[Cost]]</f>
        <v>1341.71</v>
      </c>
      <c r="L68" s="4"/>
    </row>
    <row r="69" spans="3:12" x14ac:dyDescent="0.3">
      <c r="C69" t="s">
        <v>3</v>
      </c>
      <c r="D69" t="s">
        <v>34</v>
      </c>
      <c r="E69" t="s">
        <v>32</v>
      </c>
      <c r="F69" s="4">
        <v>7777</v>
      </c>
      <c r="G69" s="5">
        <v>504</v>
      </c>
      <c r="H69">
        <f t="shared" si="0"/>
        <v>8.65</v>
      </c>
      <c r="I69">
        <f>data[[#This Row],[Cost Per Unit]]*data[[#This Row],[Units]]</f>
        <v>4359.6000000000004</v>
      </c>
      <c r="J69" s="4">
        <f>data[[#This Row],[Amount]]-data[[#This Row],[Cost]]</f>
        <v>3417.3999999999996</v>
      </c>
      <c r="L69" s="4"/>
    </row>
    <row r="70" spans="3:12" x14ac:dyDescent="0.3">
      <c r="C70" t="s">
        <v>9</v>
      </c>
      <c r="D70" t="s">
        <v>37</v>
      </c>
      <c r="E70" t="s">
        <v>29</v>
      </c>
      <c r="F70" s="4">
        <v>1085</v>
      </c>
      <c r="G70" s="5">
        <v>273</v>
      </c>
      <c r="H70">
        <f t="shared" si="0"/>
        <v>7.16</v>
      </c>
      <c r="I70">
        <f>data[[#This Row],[Cost Per Unit]]*data[[#This Row],[Units]]</f>
        <v>1954.68</v>
      </c>
      <c r="J70" s="4">
        <f>data[[#This Row],[Amount]]-data[[#This Row],[Cost]]</f>
        <v>-869.68000000000006</v>
      </c>
      <c r="L70" s="4"/>
    </row>
    <row r="71" spans="3:12" x14ac:dyDescent="0.3">
      <c r="C71" t="s">
        <v>5</v>
      </c>
      <c r="D71" t="s">
        <v>37</v>
      </c>
      <c r="E71" t="s">
        <v>31</v>
      </c>
      <c r="F71" s="4">
        <v>182</v>
      </c>
      <c r="G71" s="5">
        <v>48</v>
      </c>
      <c r="H71">
        <f t="shared" si="0"/>
        <v>5.79</v>
      </c>
      <c r="I71">
        <f>data[[#This Row],[Cost Per Unit]]*data[[#This Row],[Units]]</f>
        <v>277.92</v>
      </c>
      <c r="J71" s="4">
        <f>data[[#This Row],[Amount]]-data[[#This Row],[Cost]]</f>
        <v>-95.920000000000016</v>
      </c>
      <c r="L71" s="4"/>
    </row>
    <row r="72" spans="3:12" x14ac:dyDescent="0.3">
      <c r="C72" t="s">
        <v>6</v>
      </c>
      <c r="D72" t="s">
        <v>34</v>
      </c>
      <c r="E72" t="s">
        <v>27</v>
      </c>
      <c r="F72" s="4">
        <v>4242</v>
      </c>
      <c r="G72" s="5">
        <v>207</v>
      </c>
      <c r="H72">
        <f t="shared" si="0"/>
        <v>16.73</v>
      </c>
      <c r="I72">
        <f>data[[#This Row],[Cost Per Unit]]*data[[#This Row],[Units]]</f>
        <v>3463.11</v>
      </c>
      <c r="J72" s="4">
        <f>data[[#This Row],[Amount]]-data[[#This Row],[Cost]]</f>
        <v>778.88999999999987</v>
      </c>
      <c r="L72" s="4"/>
    </row>
    <row r="73" spans="3:12" x14ac:dyDescent="0.3">
      <c r="C73" t="s">
        <v>6</v>
      </c>
      <c r="D73" t="s">
        <v>36</v>
      </c>
      <c r="E73" t="s">
        <v>32</v>
      </c>
      <c r="F73" s="4">
        <v>6118</v>
      </c>
      <c r="G73" s="5">
        <v>9</v>
      </c>
      <c r="H73">
        <f t="shared" si="0"/>
        <v>8.65</v>
      </c>
      <c r="I73">
        <f>data[[#This Row],[Cost Per Unit]]*data[[#This Row],[Units]]</f>
        <v>77.850000000000009</v>
      </c>
      <c r="J73" s="4">
        <f>data[[#This Row],[Amount]]-data[[#This Row],[Cost]]</f>
        <v>6040.15</v>
      </c>
      <c r="L73" s="4"/>
    </row>
    <row r="74" spans="3:12" x14ac:dyDescent="0.3">
      <c r="C74" t="s">
        <v>10</v>
      </c>
      <c r="D74" t="s">
        <v>36</v>
      </c>
      <c r="E74" t="s">
        <v>23</v>
      </c>
      <c r="F74" s="4">
        <v>2317</v>
      </c>
      <c r="G74" s="5">
        <v>261</v>
      </c>
      <c r="H74">
        <f t="shared" si="0"/>
        <v>6.49</v>
      </c>
      <c r="I74">
        <f>data[[#This Row],[Cost Per Unit]]*data[[#This Row],[Units]]</f>
        <v>1693.89</v>
      </c>
      <c r="J74" s="4">
        <f>data[[#This Row],[Amount]]-data[[#This Row],[Cost]]</f>
        <v>623.1099999999999</v>
      </c>
      <c r="L74" s="4"/>
    </row>
    <row r="75" spans="3:12" x14ac:dyDescent="0.3">
      <c r="C75" t="s">
        <v>6</v>
      </c>
      <c r="D75" t="s">
        <v>38</v>
      </c>
      <c r="E75" t="s">
        <v>16</v>
      </c>
      <c r="F75" s="4">
        <v>938</v>
      </c>
      <c r="G75" s="5">
        <v>6</v>
      </c>
      <c r="H75">
        <f t="shared" si="0"/>
        <v>8.7899999999999991</v>
      </c>
      <c r="I75">
        <f>data[[#This Row],[Cost Per Unit]]*data[[#This Row],[Units]]</f>
        <v>52.739999999999995</v>
      </c>
      <c r="J75" s="4">
        <f>data[[#This Row],[Amount]]-data[[#This Row],[Cost]]</f>
        <v>885.26</v>
      </c>
      <c r="L75" s="4"/>
    </row>
    <row r="76" spans="3:12" x14ac:dyDescent="0.3">
      <c r="C76" t="s">
        <v>8</v>
      </c>
      <c r="D76" t="s">
        <v>37</v>
      </c>
      <c r="E76" t="s">
        <v>15</v>
      </c>
      <c r="F76" s="4">
        <v>9709</v>
      </c>
      <c r="G76" s="5">
        <v>30</v>
      </c>
      <c r="H76">
        <f t="shared" ref="H76:H139" si="1">VLOOKUP(E:E,$Y$11:$Z$33,2,FALSE)</f>
        <v>11.73</v>
      </c>
      <c r="I76">
        <f>data[[#This Row],[Cost Per Unit]]*data[[#This Row],[Units]]</f>
        <v>351.90000000000003</v>
      </c>
      <c r="J76" s="4">
        <f>data[[#This Row],[Amount]]-data[[#This Row],[Cost]]</f>
        <v>9357.1</v>
      </c>
      <c r="L76" s="4"/>
    </row>
    <row r="77" spans="3:12" x14ac:dyDescent="0.3">
      <c r="C77" t="s">
        <v>7</v>
      </c>
      <c r="D77" t="s">
        <v>34</v>
      </c>
      <c r="E77" t="s">
        <v>20</v>
      </c>
      <c r="F77" s="4">
        <v>2205</v>
      </c>
      <c r="G77" s="5">
        <v>138</v>
      </c>
      <c r="H77">
        <f t="shared" si="1"/>
        <v>10.62</v>
      </c>
      <c r="I77">
        <f>data[[#This Row],[Cost Per Unit]]*data[[#This Row],[Units]]</f>
        <v>1465.56</v>
      </c>
      <c r="J77" s="4">
        <f>data[[#This Row],[Amount]]-data[[#This Row],[Cost]]</f>
        <v>739.44</v>
      </c>
      <c r="L77" s="4"/>
    </row>
    <row r="78" spans="3:12" x14ac:dyDescent="0.3">
      <c r="C78" t="s">
        <v>7</v>
      </c>
      <c r="D78" t="s">
        <v>37</v>
      </c>
      <c r="E78" t="s">
        <v>17</v>
      </c>
      <c r="F78" s="4">
        <v>4487</v>
      </c>
      <c r="G78" s="5">
        <v>111</v>
      </c>
      <c r="H78">
        <f t="shared" si="1"/>
        <v>3.11</v>
      </c>
      <c r="I78">
        <f>data[[#This Row],[Cost Per Unit]]*data[[#This Row],[Units]]</f>
        <v>345.21</v>
      </c>
      <c r="J78" s="4">
        <f>data[[#This Row],[Amount]]-data[[#This Row],[Cost]]</f>
        <v>4141.79</v>
      </c>
      <c r="L78" s="4"/>
    </row>
    <row r="79" spans="3:12" x14ac:dyDescent="0.3">
      <c r="C79" t="s">
        <v>5</v>
      </c>
      <c r="D79" t="s">
        <v>35</v>
      </c>
      <c r="E79" t="s">
        <v>18</v>
      </c>
      <c r="F79" s="4">
        <v>2415</v>
      </c>
      <c r="G79" s="5">
        <v>15</v>
      </c>
      <c r="H79">
        <f t="shared" si="1"/>
        <v>6.47</v>
      </c>
      <c r="I79">
        <f>data[[#This Row],[Cost Per Unit]]*data[[#This Row],[Units]]</f>
        <v>97.05</v>
      </c>
      <c r="J79" s="4">
        <f>data[[#This Row],[Amount]]-data[[#This Row],[Cost]]</f>
        <v>2317.9499999999998</v>
      </c>
      <c r="L79" s="4"/>
    </row>
    <row r="80" spans="3:12" x14ac:dyDescent="0.3">
      <c r="C80" t="s">
        <v>40</v>
      </c>
      <c r="D80" t="s">
        <v>34</v>
      </c>
      <c r="E80" t="s">
        <v>19</v>
      </c>
      <c r="F80" s="4">
        <v>4018</v>
      </c>
      <c r="G80" s="5">
        <v>162</v>
      </c>
      <c r="H80">
        <f t="shared" si="1"/>
        <v>7.64</v>
      </c>
      <c r="I80">
        <f>data[[#This Row],[Cost Per Unit]]*data[[#This Row],[Units]]</f>
        <v>1237.6799999999998</v>
      </c>
      <c r="J80" s="4">
        <f>data[[#This Row],[Amount]]-data[[#This Row],[Cost]]</f>
        <v>2780.32</v>
      </c>
      <c r="L80" s="4"/>
    </row>
    <row r="81" spans="3:12" x14ac:dyDescent="0.3">
      <c r="C81" t="s">
        <v>5</v>
      </c>
      <c r="D81" t="s">
        <v>34</v>
      </c>
      <c r="E81" t="s">
        <v>19</v>
      </c>
      <c r="F81" s="4">
        <v>861</v>
      </c>
      <c r="G81" s="5">
        <v>195</v>
      </c>
      <c r="H81">
        <f t="shared" si="1"/>
        <v>7.64</v>
      </c>
      <c r="I81">
        <f>data[[#This Row],[Cost Per Unit]]*data[[#This Row],[Units]]</f>
        <v>1489.8</v>
      </c>
      <c r="J81" s="4">
        <f>data[[#This Row],[Amount]]-data[[#This Row],[Cost]]</f>
        <v>-628.79999999999995</v>
      </c>
      <c r="L81" s="4"/>
    </row>
    <row r="82" spans="3:12" x14ac:dyDescent="0.3">
      <c r="C82" t="s">
        <v>10</v>
      </c>
      <c r="D82" t="s">
        <v>38</v>
      </c>
      <c r="E82" t="s">
        <v>14</v>
      </c>
      <c r="F82" s="4">
        <v>5586</v>
      </c>
      <c r="G82" s="5">
        <v>525</v>
      </c>
      <c r="H82">
        <f t="shared" si="1"/>
        <v>11.7</v>
      </c>
      <c r="I82">
        <f>data[[#This Row],[Cost Per Unit]]*data[[#This Row],[Units]]</f>
        <v>6142.5</v>
      </c>
      <c r="J82" s="4">
        <f>data[[#This Row],[Amount]]-data[[#This Row],[Cost]]</f>
        <v>-556.5</v>
      </c>
      <c r="L82" s="4"/>
    </row>
    <row r="83" spans="3:12" x14ac:dyDescent="0.3">
      <c r="C83" t="s">
        <v>7</v>
      </c>
      <c r="D83" t="s">
        <v>34</v>
      </c>
      <c r="E83" t="s">
        <v>33</v>
      </c>
      <c r="F83" s="4">
        <v>2226</v>
      </c>
      <c r="G83" s="5">
        <v>48</v>
      </c>
      <c r="H83">
        <f t="shared" si="1"/>
        <v>12.37</v>
      </c>
      <c r="I83">
        <f>data[[#This Row],[Cost Per Unit]]*data[[#This Row],[Units]]</f>
        <v>593.76</v>
      </c>
      <c r="J83" s="4">
        <f>data[[#This Row],[Amount]]-data[[#This Row],[Cost]]</f>
        <v>1632.24</v>
      </c>
      <c r="L83" s="4"/>
    </row>
    <row r="84" spans="3:12" x14ac:dyDescent="0.3">
      <c r="C84" t="s">
        <v>9</v>
      </c>
      <c r="D84" t="s">
        <v>34</v>
      </c>
      <c r="E84" t="s">
        <v>28</v>
      </c>
      <c r="F84" s="4">
        <v>14329</v>
      </c>
      <c r="G84" s="5">
        <v>150</v>
      </c>
      <c r="H84">
        <f t="shared" si="1"/>
        <v>10.38</v>
      </c>
      <c r="I84">
        <f>data[[#This Row],[Cost Per Unit]]*data[[#This Row],[Units]]</f>
        <v>1557.0000000000002</v>
      </c>
      <c r="J84" s="4">
        <f>data[[#This Row],[Amount]]-data[[#This Row],[Cost]]</f>
        <v>12772</v>
      </c>
      <c r="L84" s="4"/>
    </row>
    <row r="85" spans="3:12" x14ac:dyDescent="0.3">
      <c r="C85" t="s">
        <v>9</v>
      </c>
      <c r="D85" t="s">
        <v>34</v>
      </c>
      <c r="E85" t="s">
        <v>20</v>
      </c>
      <c r="F85" s="4">
        <v>8463</v>
      </c>
      <c r="G85" s="5">
        <v>492</v>
      </c>
      <c r="H85">
        <f t="shared" si="1"/>
        <v>10.62</v>
      </c>
      <c r="I85">
        <f>data[[#This Row],[Cost Per Unit]]*data[[#This Row],[Units]]</f>
        <v>5225.04</v>
      </c>
      <c r="J85" s="4">
        <f>data[[#This Row],[Amount]]-data[[#This Row],[Cost]]</f>
        <v>3237.96</v>
      </c>
      <c r="L85" s="4"/>
    </row>
    <row r="86" spans="3:12" x14ac:dyDescent="0.3">
      <c r="C86" t="s">
        <v>5</v>
      </c>
      <c r="D86" t="s">
        <v>34</v>
      </c>
      <c r="E86" t="s">
        <v>29</v>
      </c>
      <c r="F86" s="4">
        <v>2891</v>
      </c>
      <c r="G86" s="5">
        <v>102</v>
      </c>
      <c r="H86">
        <f t="shared" si="1"/>
        <v>7.16</v>
      </c>
      <c r="I86">
        <f>data[[#This Row],[Cost Per Unit]]*data[[#This Row],[Units]]</f>
        <v>730.32</v>
      </c>
      <c r="J86" s="4">
        <f>data[[#This Row],[Amount]]-data[[#This Row],[Cost]]</f>
        <v>2160.6799999999998</v>
      </c>
      <c r="L86" s="4"/>
    </row>
    <row r="87" spans="3:12" x14ac:dyDescent="0.3">
      <c r="C87" t="s">
        <v>3</v>
      </c>
      <c r="D87" t="s">
        <v>36</v>
      </c>
      <c r="E87" t="s">
        <v>23</v>
      </c>
      <c r="F87" s="4">
        <v>3773</v>
      </c>
      <c r="G87" s="5">
        <v>165</v>
      </c>
      <c r="H87">
        <f t="shared" si="1"/>
        <v>6.49</v>
      </c>
      <c r="I87">
        <f>data[[#This Row],[Cost Per Unit]]*data[[#This Row],[Units]]</f>
        <v>1070.8500000000001</v>
      </c>
      <c r="J87" s="4">
        <f>data[[#This Row],[Amount]]-data[[#This Row],[Cost]]</f>
        <v>2702.1499999999996</v>
      </c>
      <c r="L87" s="4"/>
    </row>
    <row r="88" spans="3:12" x14ac:dyDescent="0.3">
      <c r="C88" t="s">
        <v>41</v>
      </c>
      <c r="D88" t="s">
        <v>36</v>
      </c>
      <c r="E88" t="s">
        <v>28</v>
      </c>
      <c r="F88" s="4">
        <v>854</v>
      </c>
      <c r="G88" s="5">
        <v>309</v>
      </c>
      <c r="H88">
        <f t="shared" si="1"/>
        <v>10.38</v>
      </c>
      <c r="I88">
        <f>data[[#This Row],[Cost Per Unit]]*data[[#This Row],[Units]]</f>
        <v>3207.42</v>
      </c>
      <c r="J88" s="4">
        <f>data[[#This Row],[Amount]]-data[[#This Row],[Cost]]</f>
        <v>-2353.42</v>
      </c>
      <c r="L88" s="4"/>
    </row>
    <row r="89" spans="3:12" x14ac:dyDescent="0.3">
      <c r="C89" t="s">
        <v>6</v>
      </c>
      <c r="D89" t="s">
        <v>36</v>
      </c>
      <c r="E89" t="s">
        <v>17</v>
      </c>
      <c r="F89" s="4">
        <v>4970</v>
      </c>
      <c r="G89" s="5">
        <v>156</v>
      </c>
      <c r="H89">
        <f t="shared" si="1"/>
        <v>3.11</v>
      </c>
      <c r="I89">
        <f>data[[#This Row],[Cost Per Unit]]*data[[#This Row],[Units]]</f>
        <v>485.15999999999997</v>
      </c>
      <c r="J89" s="4">
        <f>data[[#This Row],[Amount]]-data[[#This Row],[Cost]]</f>
        <v>4484.84</v>
      </c>
      <c r="L89" s="4"/>
    </row>
    <row r="90" spans="3:12" x14ac:dyDescent="0.3">
      <c r="C90" t="s">
        <v>9</v>
      </c>
      <c r="D90" t="s">
        <v>35</v>
      </c>
      <c r="E90" t="s">
        <v>26</v>
      </c>
      <c r="F90" s="4">
        <v>98</v>
      </c>
      <c r="G90" s="5">
        <v>159</v>
      </c>
      <c r="H90">
        <f t="shared" si="1"/>
        <v>5.6</v>
      </c>
      <c r="I90">
        <f>data[[#This Row],[Cost Per Unit]]*data[[#This Row],[Units]]</f>
        <v>890.4</v>
      </c>
      <c r="J90" s="4">
        <f>data[[#This Row],[Amount]]-data[[#This Row],[Cost]]</f>
        <v>-792.4</v>
      </c>
      <c r="L90" s="4"/>
    </row>
    <row r="91" spans="3:12" x14ac:dyDescent="0.3">
      <c r="C91" t="s">
        <v>5</v>
      </c>
      <c r="D91" t="s">
        <v>35</v>
      </c>
      <c r="E91" t="s">
        <v>15</v>
      </c>
      <c r="F91" s="4">
        <v>13391</v>
      </c>
      <c r="G91" s="5">
        <v>201</v>
      </c>
      <c r="H91">
        <f t="shared" si="1"/>
        <v>11.73</v>
      </c>
      <c r="I91">
        <f>data[[#This Row],[Cost Per Unit]]*data[[#This Row],[Units]]</f>
        <v>2357.73</v>
      </c>
      <c r="J91" s="4">
        <f>data[[#This Row],[Amount]]-data[[#This Row],[Cost]]</f>
        <v>11033.27</v>
      </c>
      <c r="L91" s="4"/>
    </row>
    <row r="92" spans="3:12" x14ac:dyDescent="0.3">
      <c r="C92" t="s">
        <v>8</v>
      </c>
      <c r="D92" t="s">
        <v>39</v>
      </c>
      <c r="E92" t="s">
        <v>31</v>
      </c>
      <c r="F92" s="4">
        <v>8890</v>
      </c>
      <c r="G92" s="5">
        <v>210</v>
      </c>
      <c r="H92">
        <f t="shared" si="1"/>
        <v>5.79</v>
      </c>
      <c r="I92">
        <f>data[[#This Row],[Cost Per Unit]]*data[[#This Row],[Units]]</f>
        <v>1215.9000000000001</v>
      </c>
      <c r="J92" s="4">
        <f>data[[#This Row],[Amount]]-data[[#This Row],[Cost]]</f>
        <v>7674.1</v>
      </c>
      <c r="L92" s="4"/>
    </row>
    <row r="93" spans="3:12" x14ac:dyDescent="0.3">
      <c r="C93" t="s">
        <v>2</v>
      </c>
      <c r="D93" t="s">
        <v>38</v>
      </c>
      <c r="E93" t="s">
        <v>13</v>
      </c>
      <c r="F93" s="4">
        <v>56</v>
      </c>
      <c r="G93" s="5">
        <v>51</v>
      </c>
      <c r="H93">
        <f t="shared" si="1"/>
        <v>9.33</v>
      </c>
      <c r="I93">
        <f>data[[#This Row],[Cost Per Unit]]*data[[#This Row],[Units]]</f>
        <v>475.83</v>
      </c>
      <c r="J93" s="4">
        <f>data[[#This Row],[Amount]]-data[[#This Row],[Cost]]</f>
        <v>-419.83</v>
      </c>
      <c r="L93" s="4"/>
    </row>
    <row r="94" spans="3:12" x14ac:dyDescent="0.3">
      <c r="C94" t="s">
        <v>3</v>
      </c>
      <c r="D94" t="s">
        <v>36</v>
      </c>
      <c r="E94" t="s">
        <v>25</v>
      </c>
      <c r="F94" s="4">
        <v>3339</v>
      </c>
      <c r="G94" s="5">
        <v>39</v>
      </c>
      <c r="H94">
        <f t="shared" si="1"/>
        <v>13.15</v>
      </c>
      <c r="I94">
        <f>data[[#This Row],[Cost Per Unit]]*data[[#This Row],[Units]]</f>
        <v>512.85</v>
      </c>
      <c r="J94" s="4">
        <f>data[[#This Row],[Amount]]-data[[#This Row],[Cost]]</f>
        <v>2826.15</v>
      </c>
      <c r="L94" s="4"/>
    </row>
    <row r="95" spans="3:12" x14ac:dyDescent="0.3">
      <c r="C95" t="s">
        <v>10</v>
      </c>
      <c r="D95" t="s">
        <v>35</v>
      </c>
      <c r="E95" t="s">
        <v>18</v>
      </c>
      <c r="F95" s="4">
        <v>3808</v>
      </c>
      <c r="G95" s="5">
        <v>279</v>
      </c>
      <c r="H95">
        <f t="shared" si="1"/>
        <v>6.47</v>
      </c>
      <c r="I95">
        <f>data[[#This Row],[Cost Per Unit]]*data[[#This Row],[Units]]</f>
        <v>1805.1299999999999</v>
      </c>
      <c r="J95" s="4">
        <f>data[[#This Row],[Amount]]-data[[#This Row],[Cost]]</f>
        <v>2002.8700000000001</v>
      </c>
      <c r="L95" s="4"/>
    </row>
    <row r="96" spans="3:12" x14ac:dyDescent="0.3">
      <c r="C96" t="s">
        <v>10</v>
      </c>
      <c r="D96" t="s">
        <v>38</v>
      </c>
      <c r="E96" t="s">
        <v>13</v>
      </c>
      <c r="F96" s="4">
        <v>63</v>
      </c>
      <c r="G96" s="5">
        <v>123</v>
      </c>
      <c r="H96">
        <f t="shared" si="1"/>
        <v>9.33</v>
      </c>
      <c r="I96">
        <f>data[[#This Row],[Cost Per Unit]]*data[[#This Row],[Units]]</f>
        <v>1147.5899999999999</v>
      </c>
      <c r="J96" s="4">
        <f>data[[#This Row],[Amount]]-data[[#This Row],[Cost]]</f>
        <v>-1084.5899999999999</v>
      </c>
      <c r="L96" s="4"/>
    </row>
    <row r="97" spans="3:12" x14ac:dyDescent="0.3">
      <c r="C97" t="s">
        <v>2</v>
      </c>
      <c r="D97" t="s">
        <v>39</v>
      </c>
      <c r="E97" t="s">
        <v>27</v>
      </c>
      <c r="F97" s="4">
        <v>7812</v>
      </c>
      <c r="G97" s="5">
        <v>81</v>
      </c>
      <c r="H97">
        <f t="shared" si="1"/>
        <v>16.73</v>
      </c>
      <c r="I97">
        <f>data[[#This Row],[Cost Per Unit]]*data[[#This Row],[Units]]</f>
        <v>1355.13</v>
      </c>
      <c r="J97" s="4">
        <f>data[[#This Row],[Amount]]-data[[#This Row],[Cost]]</f>
        <v>6456.87</v>
      </c>
      <c r="L97" s="4"/>
    </row>
    <row r="98" spans="3:12" x14ac:dyDescent="0.3">
      <c r="C98" t="s">
        <v>40</v>
      </c>
      <c r="D98" t="s">
        <v>37</v>
      </c>
      <c r="E98" t="s">
        <v>19</v>
      </c>
      <c r="F98" s="4">
        <v>7693</v>
      </c>
      <c r="G98" s="5">
        <v>21</v>
      </c>
      <c r="H98">
        <f t="shared" si="1"/>
        <v>7.64</v>
      </c>
      <c r="I98">
        <f>data[[#This Row],[Cost Per Unit]]*data[[#This Row],[Units]]</f>
        <v>160.44</v>
      </c>
      <c r="J98" s="4">
        <f>data[[#This Row],[Amount]]-data[[#This Row],[Cost]]</f>
        <v>7532.56</v>
      </c>
      <c r="L98" s="4"/>
    </row>
    <row r="99" spans="3:12" x14ac:dyDescent="0.3">
      <c r="C99" t="s">
        <v>3</v>
      </c>
      <c r="D99" t="s">
        <v>36</v>
      </c>
      <c r="E99" t="s">
        <v>28</v>
      </c>
      <c r="F99" s="4">
        <v>973</v>
      </c>
      <c r="G99" s="5">
        <v>162</v>
      </c>
      <c r="H99">
        <f t="shared" si="1"/>
        <v>10.38</v>
      </c>
      <c r="I99">
        <f>data[[#This Row],[Cost Per Unit]]*data[[#This Row],[Units]]</f>
        <v>1681.5600000000002</v>
      </c>
      <c r="J99" s="4">
        <f>data[[#This Row],[Amount]]-data[[#This Row],[Cost]]</f>
        <v>-708.56000000000017</v>
      </c>
      <c r="L99" s="4"/>
    </row>
    <row r="100" spans="3:12" x14ac:dyDescent="0.3">
      <c r="C100" t="s">
        <v>10</v>
      </c>
      <c r="D100" t="s">
        <v>35</v>
      </c>
      <c r="E100" t="s">
        <v>21</v>
      </c>
      <c r="F100" s="4">
        <v>567</v>
      </c>
      <c r="G100" s="5">
        <v>228</v>
      </c>
      <c r="H100">
        <f t="shared" si="1"/>
        <v>9</v>
      </c>
      <c r="I100">
        <f>data[[#This Row],[Cost Per Unit]]*data[[#This Row],[Units]]</f>
        <v>2052</v>
      </c>
      <c r="J100" s="4">
        <f>data[[#This Row],[Amount]]-data[[#This Row],[Cost]]</f>
        <v>-1485</v>
      </c>
      <c r="L100" s="4"/>
    </row>
    <row r="101" spans="3:12" x14ac:dyDescent="0.3">
      <c r="C101" t="s">
        <v>10</v>
      </c>
      <c r="D101" t="s">
        <v>36</v>
      </c>
      <c r="E101" t="s">
        <v>29</v>
      </c>
      <c r="F101" s="4">
        <v>2471</v>
      </c>
      <c r="G101" s="5">
        <v>342</v>
      </c>
      <c r="H101">
        <f t="shared" si="1"/>
        <v>7.16</v>
      </c>
      <c r="I101">
        <f>data[[#This Row],[Cost Per Unit]]*data[[#This Row],[Units]]</f>
        <v>2448.7200000000003</v>
      </c>
      <c r="J101" s="4">
        <f>data[[#This Row],[Amount]]-data[[#This Row],[Cost]]</f>
        <v>22.279999999999745</v>
      </c>
      <c r="L101" s="4"/>
    </row>
    <row r="102" spans="3:12" x14ac:dyDescent="0.3">
      <c r="C102" t="s">
        <v>5</v>
      </c>
      <c r="D102" t="s">
        <v>38</v>
      </c>
      <c r="E102" t="s">
        <v>13</v>
      </c>
      <c r="F102" s="4">
        <v>7189</v>
      </c>
      <c r="G102" s="5">
        <v>54</v>
      </c>
      <c r="H102">
        <f t="shared" si="1"/>
        <v>9.33</v>
      </c>
      <c r="I102">
        <f>data[[#This Row],[Cost Per Unit]]*data[[#This Row],[Units]]</f>
        <v>503.82</v>
      </c>
      <c r="J102" s="4">
        <f>data[[#This Row],[Amount]]-data[[#This Row],[Cost]]</f>
        <v>6685.18</v>
      </c>
      <c r="L102" s="4"/>
    </row>
    <row r="103" spans="3:12" x14ac:dyDescent="0.3">
      <c r="C103" t="s">
        <v>41</v>
      </c>
      <c r="D103" t="s">
        <v>35</v>
      </c>
      <c r="E103" t="s">
        <v>28</v>
      </c>
      <c r="F103" s="4">
        <v>7455</v>
      </c>
      <c r="G103" s="5">
        <v>216</v>
      </c>
      <c r="H103">
        <f t="shared" si="1"/>
        <v>10.38</v>
      </c>
      <c r="I103">
        <f>data[[#This Row],[Cost Per Unit]]*data[[#This Row],[Units]]</f>
        <v>2242.0800000000004</v>
      </c>
      <c r="J103" s="4">
        <f>data[[#This Row],[Amount]]-data[[#This Row],[Cost]]</f>
        <v>5212.92</v>
      </c>
      <c r="L103" s="4"/>
    </row>
    <row r="104" spans="3:12" x14ac:dyDescent="0.3">
      <c r="C104" t="s">
        <v>3</v>
      </c>
      <c r="D104" t="s">
        <v>34</v>
      </c>
      <c r="E104" t="s">
        <v>26</v>
      </c>
      <c r="F104" s="4">
        <v>3108</v>
      </c>
      <c r="G104" s="5">
        <v>54</v>
      </c>
      <c r="H104">
        <f t="shared" si="1"/>
        <v>5.6</v>
      </c>
      <c r="I104">
        <f>data[[#This Row],[Cost Per Unit]]*data[[#This Row],[Units]]</f>
        <v>302.39999999999998</v>
      </c>
      <c r="J104" s="4">
        <f>data[[#This Row],[Amount]]-data[[#This Row],[Cost]]</f>
        <v>2805.6</v>
      </c>
      <c r="L104" s="4"/>
    </row>
    <row r="105" spans="3:12" x14ac:dyDescent="0.3">
      <c r="C105" t="s">
        <v>6</v>
      </c>
      <c r="D105" t="s">
        <v>38</v>
      </c>
      <c r="E105" t="s">
        <v>25</v>
      </c>
      <c r="F105" s="4">
        <v>469</v>
      </c>
      <c r="G105" s="5">
        <v>75</v>
      </c>
      <c r="H105">
        <f t="shared" si="1"/>
        <v>13.15</v>
      </c>
      <c r="I105">
        <f>data[[#This Row],[Cost Per Unit]]*data[[#This Row],[Units]]</f>
        <v>986.25</v>
      </c>
      <c r="J105" s="4">
        <f>data[[#This Row],[Amount]]-data[[#This Row],[Cost]]</f>
        <v>-517.25</v>
      </c>
      <c r="L105" s="4"/>
    </row>
    <row r="106" spans="3:12" x14ac:dyDescent="0.3">
      <c r="C106" t="s">
        <v>9</v>
      </c>
      <c r="D106" t="s">
        <v>37</v>
      </c>
      <c r="E106" t="s">
        <v>23</v>
      </c>
      <c r="F106" s="4">
        <v>2737</v>
      </c>
      <c r="G106" s="5">
        <v>93</v>
      </c>
      <c r="H106">
        <f t="shared" si="1"/>
        <v>6.49</v>
      </c>
      <c r="I106">
        <f>data[[#This Row],[Cost Per Unit]]*data[[#This Row],[Units]]</f>
        <v>603.57000000000005</v>
      </c>
      <c r="J106" s="4">
        <f>data[[#This Row],[Amount]]-data[[#This Row],[Cost]]</f>
        <v>2133.4299999999998</v>
      </c>
      <c r="L106" s="4"/>
    </row>
    <row r="107" spans="3:12" x14ac:dyDescent="0.3">
      <c r="C107" t="s">
        <v>9</v>
      </c>
      <c r="D107" t="s">
        <v>37</v>
      </c>
      <c r="E107" t="s">
        <v>25</v>
      </c>
      <c r="F107" s="4">
        <v>4305</v>
      </c>
      <c r="G107" s="5">
        <v>156</v>
      </c>
      <c r="H107">
        <f t="shared" si="1"/>
        <v>13.15</v>
      </c>
      <c r="I107">
        <f>data[[#This Row],[Cost Per Unit]]*data[[#This Row],[Units]]</f>
        <v>2051.4</v>
      </c>
      <c r="J107" s="4">
        <f>data[[#This Row],[Amount]]-data[[#This Row],[Cost]]</f>
        <v>2253.6</v>
      </c>
      <c r="L107" s="4"/>
    </row>
    <row r="108" spans="3:12" x14ac:dyDescent="0.3">
      <c r="C108" t="s">
        <v>9</v>
      </c>
      <c r="D108" t="s">
        <v>38</v>
      </c>
      <c r="E108" t="s">
        <v>17</v>
      </c>
      <c r="F108" s="4">
        <v>2408</v>
      </c>
      <c r="G108" s="5">
        <v>9</v>
      </c>
      <c r="H108">
        <f t="shared" si="1"/>
        <v>3.11</v>
      </c>
      <c r="I108">
        <f>data[[#This Row],[Cost Per Unit]]*data[[#This Row],[Units]]</f>
        <v>27.99</v>
      </c>
      <c r="J108" s="4">
        <f>data[[#This Row],[Amount]]-data[[#This Row],[Cost]]</f>
        <v>2380.0100000000002</v>
      </c>
      <c r="L108" s="4"/>
    </row>
    <row r="109" spans="3:12" x14ac:dyDescent="0.3">
      <c r="C109" t="s">
        <v>3</v>
      </c>
      <c r="D109" t="s">
        <v>36</v>
      </c>
      <c r="E109" t="s">
        <v>19</v>
      </c>
      <c r="F109" s="4">
        <v>1281</v>
      </c>
      <c r="G109" s="5">
        <v>18</v>
      </c>
      <c r="H109">
        <f t="shared" si="1"/>
        <v>7.64</v>
      </c>
      <c r="I109">
        <f>data[[#This Row],[Cost Per Unit]]*data[[#This Row],[Units]]</f>
        <v>137.51999999999998</v>
      </c>
      <c r="J109" s="4">
        <f>data[[#This Row],[Amount]]-data[[#This Row],[Cost]]</f>
        <v>1143.48</v>
      </c>
      <c r="L109" s="4"/>
    </row>
    <row r="110" spans="3:12" x14ac:dyDescent="0.3">
      <c r="C110" t="s">
        <v>40</v>
      </c>
      <c r="D110" t="s">
        <v>35</v>
      </c>
      <c r="E110" t="s">
        <v>32</v>
      </c>
      <c r="F110" s="4">
        <v>12348</v>
      </c>
      <c r="G110" s="5">
        <v>234</v>
      </c>
      <c r="H110">
        <f t="shared" si="1"/>
        <v>8.65</v>
      </c>
      <c r="I110">
        <f>data[[#This Row],[Cost Per Unit]]*data[[#This Row],[Units]]</f>
        <v>2024.1000000000001</v>
      </c>
      <c r="J110" s="4">
        <f>data[[#This Row],[Amount]]-data[[#This Row],[Cost]]</f>
        <v>10323.9</v>
      </c>
      <c r="L110" s="4"/>
    </row>
    <row r="111" spans="3:12" x14ac:dyDescent="0.3">
      <c r="C111" t="s">
        <v>3</v>
      </c>
      <c r="D111" t="s">
        <v>34</v>
      </c>
      <c r="E111" t="s">
        <v>28</v>
      </c>
      <c r="F111" s="4">
        <v>3689</v>
      </c>
      <c r="G111" s="5">
        <v>312</v>
      </c>
      <c r="H111">
        <f t="shared" si="1"/>
        <v>10.38</v>
      </c>
      <c r="I111">
        <f>data[[#This Row],[Cost Per Unit]]*data[[#This Row],[Units]]</f>
        <v>3238.5600000000004</v>
      </c>
      <c r="J111" s="4">
        <f>data[[#This Row],[Amount]]-data[[#This Row],[Cost]]</f>
        <v>450.4399999999996</v>
      </c>
      <c r="L111" s="4"/>
    </row>
    <row r="112" spans="3:12" x14ac:dyDescent="0.3">
      <c r="C112" t="s">
        <v>7</v>
      </c>
      <c r="D112" t="s">
        <v>36</v>
      </c>
      <c r="E112" t="s">
        <v>19</v>
      </c>
      <c r="F112" s="4">
        <v>2870</v>
      </c>
      <c r="G112" s="5">
        <v>300</v>
      </c>
      <c r="H112">
        <f t="shared" si="1"/>
        <v>7.64</v>
      </c>
      <c r="I112">
        <f>data[[#This Row],[Cost Per Unit]]*data[[#This Row],[Units]]</f>
        <v>2292</v>
      </c>
      <c r="J112" s="4">
        <f>data[[#This Row],[Amount]]-data[[#This Row],[Cost]]</f>
        <v>578</v>
      </c>
      <c r="L112" s="4"/>
    </row>
    <row r="113" spans="3:12" x14ac:dyDescent="0.3">
      <c r="C113" t="s">
        <v>2</v>
      </c>
      <c r="D113" t="s">
        <v>36</v>
      </c>
      <c r="E113" t="s">
        <v>27</v>
      </c>
      <c r="F113" s="4">
        <v>798</v>
      </c>
      <c r="G113" s="5">
        <v>519</v>
      </c>
      <c r="H113">
        <f t="shared" si="1"/>
        <v>16.73</v>
      </c>
      <c r="I113">
        <f>data[[#This Row],[Cost Per Unit]]*data[[#This Row],[Units]]</f>
        <v>8682.8700000000008</v>
      </c>
      <c r="J113" s="4">
        <f>data[[#This Row],[Amount]]-data[[#This Row],[Cost]]</f>
        <v>-7884.8700000000008</v>
      </c>
      <c r="L113" s="4"/>
    </row>
    <row r="114" spans="3:12" x14ac:dyDescent="0.3">
      <c r="C114" t="s">
        <v>41</v>
      </c>
      <c r="D114" t="s">
        <v>37</v>
      </c>
      <c r="E114" t="s">
        <v>21</v>
      </c>
      <c r="F114" s="4">
        <v>2933</v>
      </c>
      <c r="G114" s="5">
        <v>9</v>
      </c>
      <c r="H114">
        <f t="shared" si="1"/>
        <v>9</v>
      </c>
      <c r="I114">
        <f>data[[#This Row],[Cost Per Unit]]*data[[#This Row],[Units]]</f>
        <v>81</v>
      </c>
      <c r="J114" s="4">
        <f>data[[#This Row],[Amount]]-data[[#This Row],[Cost]]</f>
        <v>2852</v>
      </c>
      <c r="L114" s="4"/>
    </row>
    <row r="115" spans="3:12" x14ac:dyDescent="0.3">
      <c r="C115" t="s">
        <v>5</v>
      </c>
      <c r="D115" t="s">
        <v>35</v>
      </c>
      <c r="E115" t="s">
        <v>4</v>
      </c>
      <c r="F115" s="4">
        <v>2744</v>
      </c>
      <c r="G115" s="5">
        <v>9</v>
      </c>
      <c r="H115">
        <f t="shared" si="1"/>
        <v>11.88</v>
      </c>
      <c r="I115">
        <f>data[[#This Row],[Cost Per Unit]]*data[[#This Row],[Units]]</f>
        <v>106.92</v>
      </c>
      <c r="J115" s="4">
        <f>data[[#This Row],[Amount]]-data[[#This Row],[Cost]]</f>
        <v>2637.08</v>
      </c>
      <c r="L115" s="4"/>
    </row>
    <row r="116" spans="3:12" x14ac:dyDescent="0.3">
      <c r="C116" t="s">
        <v>40</v>
      </c>
      <c r="D116" t="s">
        <v>36</v>
      </c>
      <c r="E116" t="s">
        <v>33</v>
      </c>
      <c r="F116" s="4">
        <v>9772</v>
      </c>
      <c r="G116" s="5">
        <v>90</v>
      </c>
      <c r="H116">
        <f t="shared" si="1"/>
        <v>12.37</v>
      </c>
      <c r="I116">
        <f>data[[#This Row],[Cost Per Unit]]*data[[#This Row],[Units]]</f>
        <v>1113.3</v>
      </c>
      <c r="J116" s="4">
        <f>data[[#This Row],[Amount]]-data[[#This Row],[Cost]]</f>
        <v>8658.7000000000007</v>
      </c>
      <c r="L116" s="4"/>
    </row>
    <row r="117" spans="3:12" x14ac:dyDescent="0.3">
      <c r="C117" t="s">
        <v>7</v>
      </c>
      <c r="D117" t="s">
        <v>34</v>
      </c>
      <c r="E117" t="s">
        <v>25</v>
      </c>
      <c r="F117" s="4">
        <v>1568</v>
      </c>
      <c r="G117" s="5">
        <v>96</v>
      </c>
      <c r="H117">
        <f t="shared" si="1"/>
        <v>13.15</v>
      </c>
      <c r="I117">
        <f>data[[#This Row],[Cost Per Unit]]*data[[#This Row],[Units]]</f>
        <v>1262.4000000000001</v>
      </c>
      <c r="J117" s="4">
        <f>data[[#This Row],[Amount]]-data[[#This Row],[Cost]]</f>
        <v>305.59999999999991</v>
      </c>
      <c r="L117" s="4"/>
    </row>
    <row r="118" spans="3:12" x14ac:dyDescent="0.3">
      <c r="C118" t="s">
        <v>2</v>
      </c>
      <c r="D118" t="s">
        <v>36</v>
      </c>
      <c r="E118" t="s">
        <v>16</v>
      </c>
      <c r="F118" s="4">
        <v>11417</v>
      </c>
      <c r="G118" s="5">
        <v>21</v>
      </c>
      <c r="H118">
        <f t="shared" si="1"/>
        <v>8.7899999999999991</v>
      </c>
      <c r="I118">
        <f>data[[#This Row],[Cost Per Unit]]*data[[#This Row],[Units]]</f>
        <v>184.58999999999997</v>
      </c>
      <c r="J118" s="4">
        <f>data[[#This Row],[Amount]]-data[[#This Row],[Cost]]</f>
        <v>11232.41</v>
      </c>
      <c r="L118" s="4"/>
    </row>
    <row r="119" spans="3:12" x14ac:dyDescent="0.3">
      <c r="C119" t="s">
        <v>40</v>
      </c>
      <c r="D119" t="s">
        <v>34</v>
      </c>
      <c r="E119" t="s">
        <v>26</v>
      </c>
      <c r="F119" s="4">
        <v>6748</v>
      </c>
      <c r="G119" s="5">
        <v>48</v>
      </c>
      <c r="H119">
        <f t="shared" si="1"/>
        <v>5.6</v>
      </c>
      <c r="I119">
        <f>data[[#This Row],[Cost Per Unit]]*data[[#This Row],[Units]]</f>
        <v>268.79999999999995</v>
      </c>
      <c r="J119" s="4">
        <f>data[[#This Row],[Amount]]-data[[#This Row],[Cost]]</f>
        <v>6479.2</v>
      </c>
      <c r="L119" s="4"/>
    </row>
    <row r="120" spans="3:12" x14ac:dyDescent="0.3">
      <c r="C120" t="s">
        <v>10</v>
      </c>
      <c r="D120" t="s">
        <v>36</v>
      </c>
      <c r="E120" t="s">
        <v>27</v>
      </c>
      <c r="F120" s="4">
        <v>1407</v>
      </c>
      <c r="G120" s="5">
        <v>72</v>
      </c>
      <c r="H120">
        <f t="shared" si="1"/>
        <v>16.73</v>
      </c>
      <c r="I120">
        <f>data[[#This Row],[Cost Per Unit]]*data[[#This Row],[Units]]</f>
        <v>1204.56</v>
      </c>
      <c r="J120" s="4">
        <f>data[[#This Row],[Amount]]-data[[#This Row],[Cost]]</f>
        <v>202.44000000000005</v>
      </c>
      <c r="L120" s="4"/>
    </row>
    <row r="121" spans="3:12" x14ac:dyDescent="0.3">
      <c r="C121" t="s">
        <v>8</v>
      </c>
      <c r="D121" t="s">
        <v>35</v>
      </c>
      <c r="E121" t="s">
        <v>29</v>
      </c>
      <c r="F121" s="4">
        <v>2023</v>
      </c>
      <c r="G121" s="5">
        <v>168</v>
      </c>
      <c r="H121">
        <f t="shared" si="1"/>
        <v>7.16</v>
      </c>
      <c r="I121">
        <f>data[[#This Row],[Cost Per Unit]]*data[[#This Row],[Units]]</f>
        <v>1202.8800000000001</v>
      </c>
      <c r="J121" s="4">
        <f>data[[#This Row],[Amount]]-data[[#This Row],[Cost]]</f>
        <v>820.11999999999989</v>
      </c>
      <c r="L121" s="4"/>
    </row>
    <row r="122" spans="3:12" x14ac:dyDescent="0.3">
      <c r="C122" t="s">
        <v>5</v>
      </c>
      <c r="D122" t="s">
        <v>39</v>
      </c>
      <c r="E122" t="s">
        <v>26</v>
      </c>
      <c r="F122" s="4">
        <v>5236</v>
      </c>
      <c r="G122" s="5">
        <v>51</v>
      </c>
      <c r="H122">
        <f t="shared" si="1"/>
        <v>5.6</v>
      </c>
      <c r="I122">
        <f>data[[#This Row],[Cost Per Unit]]*data[[#This Row],[Units]]</f>
        <v>285.59999999999997</v>
      </c>
      <c r="J122" s="4">
        <f>data[[#This Row],[Amount]]-data[[#This Row],[Cost]]</f>
        <v>4950.3999999999996</v>
      </c>
      <c r="L122" s="4"/>
    </row>
    <row r="123" spans="3:12" x14ac:dyDescent="0.3">
      <c r="C123" t="s">
        <v>41</v>
      </c>
      <c r="D123" t="s">
        <v>36</v>
      </c>
      <c r="E123" t="s">
        <v>19</v>
      </c>
      <c r="F123" s="4">
        <v>1925</v>
      </c>
      <c r="G123" s="5">
        <v>192</v>
      </c>
      <c r="H123">
        <f t="shared" si="1"/>
        <v>7.64</v>
      </c>
      <c r="I123">
        <f>data[[#This Row],[Cost Per Unit]]*data[[#This Row],[Units]]</f>
        <v>1466.8799999999999</v>
      </c>
      <c r="J123" s="4">
        <f>data[[#This Row],[Amount]]-data[[#This Row],[Cost]]</f>
        <v>458.12000000000012</v>
      </c>
      <c r="L123" s="4"/>
    </row>
    <row r="124" spans="3:12" x14ac:dyDescent="0.3">
      <c r="C124" t="s">
        <v>7</v>
      </c>
      <c r="D124" t="s">
        <v>37</v>
      </c>
      <c r="E124" t="s">
        <v>14</v>
      </c>
      <c r="F124" s="4">
        <v>6608</v>
      </c>
      <c r="G124" s="5">
        <v>225</v>
      </c>
      <c r="H124">
        <f t="shared" si="1"/>
        <v>11.7</v>
      </c>
      <c r="I124">
        <f>data[[#This Row],[Cost Per Unit]]*data[[#This Row],[Units]]</f>
        <v>2632.5</v>
      </c>
      <c r="J124" s="4">
        <f>data[[#This Row],[Amount]]-data[[#This Row],[Cost]]</f>
        <v>3975.5</v>
      </c>
      <c r="L124" s="4"/>
    </row>
    <row r="125" spans="3:12" x14ac:dyDescent="0.3">
      <c r="C125" t="s">
        <v>6</v>
      </c>
      <c r="D125" t="s">
        <v>34</v>
      </c>
      <c r="E125" t="s">
        <v>26</v>
      </c>
      <c r="F125" s="4">
        <v>8008</v>
      </c>
      <c r="G125" s="5">
        <v>456</v>
      </c>
      <c r="H125">
        <f t="shared" si="1"/>
        <v>5.6</v>
      </c>
      <c r="I125">
        <f>data[[#This Row],[Cost Per Unit]]*data[[#This Row],[Units]]</f>
        <v>2553.6</v>
      </c>
      <c r="J125" s="4">
        <f>data[[#This Row],[Amount]]-data[[#This Row],[Cost]]</f>
        <v>5454.4</v>
      </c>
      <c r="L125" s="4"/>
    </row>
    <row r="126" spans="3:12" x14ac:dyDescent="0.3">
      <c r="C126" t="s">
        <v>10</v>
      </c>
      <c r="D126" t="s">
        <v>34</v>
      </c>
      <c r="E126" t="s">
        <v>25</v>
      </c>
      <c r="F126" s="4">
        <v>1428</v>
      </c>
      <c r="G126" s="5">
        <v>93</v>
      </c>
      <c r="H126">
        <f t="shared" si="1"/>
        <v>13.15</v>
      </c>
      <c r="I126">
        <f>data[[#This Row],[Cost Per Unit]]*data[[#This Row],[Units]]</f>
        <v>1222.95</v>
      </c>
      <c r="J126" s="4">
        <f>data[[#This Row],[Amount]]-data[[#This Row],[Cost]]</f>
        <v>205.04999999999995</v>
      </c>
      <c r="L126" s="4"/>
    </row>
    <row r="127" spans="3:12" x14ac:dyDescent="0.3">
      <c r="C127" t="s">
        <v>6</v>
      </c>
      <c r="D127" t="s">
        <v>34</v>
      </c>
      <c r="E127" t="s">
        <v>4</v>
      </c>
      <c r="F127" s="4">
        <v>525</v>
      </c>
      <c r="G127" s="5">
        <v>48</v>
      </c>
      <c r="H127">
        <f t="shared" si="1"/>
        <v>11.88</v>
      </c>
      <c r="I127">
        <f>data[[#This Row],[Cost Per Unit]]*data[[#This Row],[Units]]</f>
        <v>570.24</v>
      </c>
      <c r="J127" s="4">
        <f>data[[#This Row],[Amount]]-data[[#This Row],[Cost]]</f>
        <v>-45.240000000000009</v>
      </c>
      <c r="L127" s="4"/>
    </row>
    <row r="128" spans="3:12" x14ac:dyDescent="0.3">
      <c r="C128" t="s">
        <v>6</v>
      </c>
      <c r="D128" t="s">
        <v>37</v>
      </c>
      <c r="E128" t="s">
        <v>18</v>
      </c>
      <c r="F128" s="4">
        <v>1505</v>
      </c>
      <c r="G128" s="5">
        <v>102</v>
      </c>
      <c r="H128">
        <f t="shared" si="1"/>
        <v>6.47</v>
      </c>
      <c r="I128">
        <f>data[[#This Row],[Cost Per Unit]]*data[[#This Row],[Units]]</f>
        <v>659.93999999999994</v>
      </c>
      <c r="J128" s="4">
        <f>data[[#This Row],[Amount]]-data[[#This Row],[Cost]]</f>
        <v>845.06000000000006</v>
      </c>
      <c r="L128" s="4"/>
    </row>
    <row r="129" spans="3:12" x14ac:dyDescent="0.3">
      <c r="C129" t="s">
        <v>7</v>
      </c>
      <c r="D129" t="s">
        <v>35</v>
      </c>
      <c r="E129" t="s">
        <v>30</v>
      </c>
      <c r="F129" s="4">
        <v>6755</v>
      </c>
      <c r="G129" s="5">
        <v>252</v>
      </c>
      <c r="H129">
        <f t="shared" si="1"/>
        <v>14.49</v>
      </c>
      <c r="I129">
        <f>data[[#This Row],[Cost Per Unit]]*data[[#This Row],[Units]]</f>
        <v>3651.48</v>
      </c>
      <c r="J129" s="4">
        <f>data[[#This Row],[Amount]]-data[[#This Row],[Cost]]</f>
        <v>3103.52</v>
      </c>
      <c r="L129" s="4"/>
    </row>
    <row r="130" spans="3:12" x14ac:dyDescent="0.3">
      <c r="C130" t="s">
        <v>2</v>
      </c>
      <c r="D130" t="s">
        <v>37</v>
      </c>
      <c r="E130" t="s">
        <v>18</v>
      </c>
      <c r="F130" s="4">
        <v>11571</v>
      </c>
      <c r="G130" s="5">
        <v>138</v>
      </c>
      <c r="H130">
        <f t="shared" si="1"/>
        <v>6.47</v>
      </c>
      <c r="I130">
        <f>data[[#This Row],[Cost Per Unit]]*data[[#This Row],[Units]]</f>
        <v>892.86</v>
      </c>
      <c r="J130" s="4">
        <f>data[[#This Row],[Amount]]-data[[#This Row],[Cost]]</f>
        <v>10678.14</v>
      </c>
      <c r="L130" s="4"/>
    </row>
    <row r="131" spans="3:12" x14ac:dyDescent="0.3">
      <c r="C131" t="s">
        <v>40</v>
      </c>
      <c r="D131" t="s">
        <v>38</v>
      </c>
      <c r="E131" t="s">
        <v>25</v>
      </c>
      <c r="F131" s="4">
        <v>2541</v>
      </c>
      <c r="G131" s="5">
        <v>90</v>
      </c>
      <c r="H131">
        <f t="shared" si="1"/>
        <v>13.15</v>
      </c>
      <c r="I131">
        <f>data[[#This Row],[Cost Per Unit]]*data[[#This Row],[Units]]</f>
        <v>1183.5</v>
      </c>
      <c r="J131" s="4">
        <f>data[[#This Row],[Amount]]-data[[#This Row],[Cost]]</f>
        <v>1357.5</v>
      </c>
      <c r="L131" s="4"/>
    </row>
    <row r="132" spans="3:12" x14ac:dyDescent="0.3">
      <c r="C132" t="s">
        <v>41</v>
      </c>
      <c r="D132" t="s">
        <v>37</v>
      </c>
      <c r="E132" t="s">
        <v>30</v>
      </c>
      <c r="F132" s="4">
        <v>1526</v>
      </c>
      <c r="G132" s="5">
        <v>240</v>
      </c>
      <c r="H132">
        <f t="shared" si="1"/>
        <v>14.49</v>
      </c>
      <c r="I132">
        <f>data[[#This Row],[Cost Per Unit]]*data[[#This Row],[Units]]</f>
        <v>3477.6</v>
      </c>
      <c r="J132" s="4">
        <f>data[[#This Row],[Amount]]-data[[#This Row],[Cost]]</f>
        <v>-1951.6</v>
      </c>
      <c r="L132" s="4"/>
    </row>
    <row r="133" spans="3:12" x14ac:dyDescent="0.3">
      <c r="C133" t="s">
        <v>40</v>
      </c>
      <c r="D133" t="s">
        <v>38</v>
      </c>
      <c r="E133" t="s">
        <v>4</v>
      </c>
      <c r="F133" s="4">
        <v>6125</v>
      </c>
      <c r="G133" s="5">
        <v>102</v>
      </c>
      <c r="H133">
        <f t="shared" si="1"/>
        <v>11.88</v>
      </c>
      <c r="I133">
        <f>data[[#This Row],[Cost Per Unit]]*data[[#This Row],[Units]]</f>
        <v>1211.76</v>
      </c>
      <c r="J133" s="4">
        <f>data[[#This Row],[Amount]]-data[[#This Row],[Cost]]</f>
        <v>4913.24</v>
      </c>
      <c r="L133" s="4"/>
    </row>
    <row r="134" spans="3:12" x14ac:dyDescent="0.3">
      <c r="C134" t="s">
        <v>41</v>
      </c>
      <c r="D134" t="s">
        <v>35</v>
      </c>
      <c r="E134" t="s">
        <v>27</v>
      </c>
      <c r="F134" s="4">
        <v>847</v>
      </c>
      <c r="G134" s="5">
        <v>129</v>
      </c>
      <c r="H134">
        <f t="shared" si="1"/>
        <v>16.73</v>
      </c>
      <c r="I134">
        <f>data[[#This Row],[Cost Per Unit]]*data[[#This Row],[Units]]</f>
        <v>2158.17</v>
      </c>
      <c r="J134" s="4">
        <f>data[[#This Row],[Amount]]-data[[#This Row],[Cost]]</f>
        <v>-1311.17</v>
      </c>
      <c r="L134" s="4"/>
    </row>
    <row r="135" spans="3:12" x14ac:dyDescent="0.3">
      <c r="C135" t="s">
        <v>8</v>
      </c>
      <c r="D135" t="s">
        <v>35</v>
      </c>
      <c r="E135" t="s">
        <v>27</v>
      </c>
      <c r="F135" s="4">
        <v>4753</v>
      </c>
      <c r="G135" s="5">
        <v>300</v>
      </c>
      <c r="H135">
        <f t="shared" si="1"/>
        <v>16.73</v>
      </c>
      <c r="I135">
        <f>data[[#This Row],[Cost Per Unit]]*data[[#This Row],[Units]]</f>
        <v>5019</v>
      </c>
      <c r="J135" s="4">
        <f>data[[#This Row],[Amount]]-data[[#This Row],[Cost]]</f>
        <v>-266</v>
      </c>
      <c r="L135" s="4"/>
    </row>
    <row r="136" spans="3:12" x14ac:dyDescent="0.3">
      <c r="C136" t="s">
        <v>6</v>
      </c>
      <c r="D136" t="s">
        <v>38</v>
      </c>
      <c r="E136" t="s">
        <v>33</v>
      </c>
      <c r="F136" s="4">
        <v>959</v>
      </c>
      <c r="G136" s="5">
        <v>135</v>
      </c>
      <c r="H136">
        <f t="shared" si="1"/>
        <v>12.37</v>
      </c>
      <c r="I136">
        <f>data[[#This Row],[Cost Per Unit]]*data[[#This Row],[Units]]</f>
        <v>1669.9499999999998</v>
      </c>
      <c r="J136" s="4">
        <f>data[[#This Row],[Amount]]-data[[#This Row],[Cost]]</f>
        <v>-710.94999999999982</v>
      </c>
      <c r="L136" s="4"/>
    </row>
    <row r="137" spans="3:12" x14ac:dyDescent="0.3">
      <c r="C137" t="s">
        <v>7</v>
      </c>
      <c r="D137" t="s">
        <v>35</v>
      </c>
      <c r="E137" t="s">
        <v>24</v>
      </c>
      <c r="F137" s="4">
        <v>2793</v>
      </c>
      <c r="G137" s="5">
        <v>114</v>
      </c>
      <c r="H137">
        <f t="shared" si="1"/>
        <v>4.97</v>
      </c>
      <c r="I137">
        <f>data[[#This Row],[Cost Per Unit]]*data[[#This Row],[Units]]</f>
        <v>566.57999999999993</v>
      </c>
      <c r="J137" s="4">
        <f>data[[#This Row],[Amount]]-data[[#This Row],[Cost]]</f>
        <v>2226.42</v>
      </c>
      <c r="L137" s="4"/>
    </row>
    <row r="138" spans="3:12" x14ac:dyDescent="0.3">
      <c r="C138" t="s">
        <v>7</v>
      </c>
      <c r="D138" t="s">
        <v>35</v>
      </c>
      <c r="E138" t="s">
        <v>14</v>
      </c>
      <c r="F138" s="4">
        <v>4606</v>
      </c>
      <c r="G138" s="5">
        <v>63</v>
      </c>
      <c r="H138">
        <f t="shared" si="1"/>
        <v>11.7</v>
      </c>
      <c r="I138">
        <f>data[[#This Row],[Cost Per Unit]]*data[[#This Row],[Units]]</f>
        <v>737.09999999999991</v>
      </c>
      <c r="J138" s="4">
        <f>data[[#This Row],[Amount]]-data[[#This Row],[Cost]]</f>
        <v>3868.9</v>
      </c>
      <c r="L138" s="4"/>
    </row>
    <row r="139" spans="3:12" x14ac:dyDescent="0.3">
      <c r="C139" t="s">
        <v>7</v>
      </c>
      <c r="D139" t="s">
        <v>36</v>
      </c>
      <c r="E139" t="s">
        <v>29</v>
      </c>
      <c r="F139" s="4">
        <v>5551</v>
      </c>
      <c r="G139" s="5">
        <v>252</v>
      </c>
      <c r="H139">
        <f t="shared" si="1"/>
        <v>7.16</v>
      </c>
      <c r="I139">
        <f>data[[#This Row],[Cost Per Unit]]*data[[#This Row],[Units]]</f>
        <v>1804.32</v>
      </c>
      <c r="J139" s="4">
        <f>data[[#This Row],[Amount]]-data[[#This Row],[Cost]]</f>
        <v>3746.6800000000003</v>
      </c>
      <c r="L139" s="4"/>
    </row>
    <row r="140" spans="3:12" x14ac:dyDescent="0.3">
      <c r="C140" t="s">
        <v>10</v>
      </c>
      <c r="D140" t="s">
        <v>36</v>
      </c>
      <c r="E140" t="s">
        <v>32</v>
      </c>
      <c r="F140" s="4">
        <v>6657</v>
      </c>
      <c r="G140" s="5">
        <v>303</v>
      </c>
      <c r="H140">
        <f t="shared" ref="H140:H203" si="2">VLOOKUP(E:E,$Y$11:$Z$33,2,FALSE)</f>
        <v>8.65</v>
      </c>
      <c r="I140">
        <f>data[[#This Row],[Cost Per Unit]]*data[[#This Row],[Units]]</f>
        <v>2620.9500000000003</v>
      </c>
      <c r="J140" s="4">
        <f>data[[#This Row],[Amount]]-data[[#This Row],[Cost]]</f>
        <v>4036.0499999999997</v>
      </c>
      <c r="L140" s="4"/>
    </row>
    <row r="141" spans="3:12" x14ac:dyDescent="0.3">
      <c r="C141" t="s">
        <v>7</v>
      </c>
      <c r="D141" t="s">
        <v>39</v>
      </c>
      <c r="E141" t="s">
        <v>17</v>
      </c>
      <c r="F141" s="4">
        <v>4438</v>
      </c>
      <c r="G141" s="5">
        <v>246</v>
      </c>
      <c r="H141">
        <f t="shared" si="2"/>
        <v>3.11</v>
      </c>
      <c r="I141">
        <f>data[[#This Row],[Cost Per Unit]]*data[[#This Row],[Units]]</f>
        <v>765.06</v>
      </c>
      <c r="J141" s="4">
        <f>data[[#This Row],[Amount]]-data[[#This Row],[Cost]]</f>
        <v>3672.94</v>
      </c>
      <c r="L141" s="4"/>
    </row>
    <row r="142" spans="3:12" x14ac:dyDescent="0.3">
      <c r="C142" t="s">
        <v>8</v>
      </c>
      <c r="D142" t="s">
        <v>38</v>
      </c>
      <c r="E142" t="s">
        <v>22</v>
      </c>
      <c r="F142" s="4">
        <v>168</v>
      </c>
      <c r="G142" s="5">
        <v>84</v>
      </c>
      <c r="H142">
        <f t="shared" si="2"/>
        <v>9.77</v>
      </c>
      <c r="I142">
        <f>data[[#This Row],[Cost Per Unit]]*data[[#This Row],[Units]]</f>
        <v>820.68</v>
      </c>
      <c r="J142" s="4">
        <f>data[[#This Row],[Amount]]-data[[#This Row],[Cost]]</f>
        <v>-652.67999999999995</v>
      </c>
      <c r="L142" s="4"/>
    </row>
    <row r="143" spans="3:12" x14ac:dyDescent="0.3">
      <c r="C143" t="s">
        <v>7</v>
      </c>
      <c r="D143" t="s">
        <v>34</v>
      </c>
      <c r="E143" t="s">
        <v>17</v>
      </c>
      <c r="F143" s="4">
        <v>7777</v>
      </c>
      <c r="G143" s="5">
        <v>39</v>
      </c>
      <c r="H143">
        <f t="shared" si="2"/>
        <v>3.11</v>
      </c>
      <c r="I143">
        <f>data[[#This Row],[Cost Per Unit]]*data[[#This Row],[Units]]</f>
        <v>121.28999999999999</v>
      </c>
      <c r="J143" s="4">
        <f>data[[#This Row],[Amount]]-data[[#This Row],[Cost]]</f>
        <v>7655.71</v>
      </c>
      <c r="L143" s="4"/>
    </row>
    <row r="144" spans="3:12" x14ac:dyDescent="0.3">
      <c r="C144" t="s">
        <v>5</v>
      </c>
      <c r="D144" t="s">
        <v>36</v>
      </c>
      <c r="E144" t="s">
        <v>17</v>
      </c>
      <c r="F144" s="4">
        <v>3339</v>
      </c>
      <c r="G144" s="5">
        <v>348</v>
      </c>
      <c r="H144">
        <f t="shared" si="2"/>
        <v>3.11</v>
      </c>
      <c r="I144">
        <f>data[[#This Row],[Cost Per Unit]]*data[[#This Row],[Units]]</f>
        <v>1082.28</v>
      </c>
      <c r="J144" s="4">
        <f>data[[#This Row],[Amount]]-data[[#This Row],[Cost]]</f>
        <v>2256.7200000000003</v>
      </c>
      <c r="L144" s="4"/>
    </row>
    <row r="145" spans="3:12" x14ac:dyDescent="0.3">
      <c r="C145" t="s">
        <v>7</v>
      </c>
      <c r="D145" t="s">
        <v>37</v>
      </c>
      <c r="E145" t="s">
        <v>33</v>
      </c>
      <c r="F145" s="4">
        <v>6391</v>
      </c>
      <c r="G145" s="5">
        <v>48</v>
      </c>
      <c r="H145">
        <f t="shared" si="2"/>
        <v>12.37</v>
      </c>
      <c r="I145">
        <f>data[[#This Row],[Cost Per Unit]]*data[[#This Row],[Units]]</f>
        <v>593.76</v>
      </c>
      <c r="J145" s="4">
        <f>data[[#This Row],[Amount]]-data[[#This Row],[Cost]]</f>
        <v>5797.24</v>
      </c>
      <c r="L145" s="4"/>
    </row>
    <row r="146" spans="3:12" x14ac:dyDescent="0.3">
      <c r="C146" t="s">
        <v>5</v>
      </c>
      <c r="D146" t="s">
        <v>37</v>
      </c>
      <c r="E146" t="s">
        <v>22</v>
      </c>
      <c r="F146" s="4">
        <v>518</v>
      </c>
      <c r="G146" s="5">
        <v>75</v>
      </c>
      <c r="H146">
        <f t="shared" si="2"/>
        <v>9.77</v>
      </c>
      <c r="I146">
        <f>data[[#This Row],[Cost Per Unit]]*data[[#This Row],[Units]]</f>
        <v>732.75</v>
      </c>
      <c r="J146" s="4">
        <f>data[[#This Row],[Amount]]-data[[#This Row],[Cost]]</f>
        <v>-214.75</v>
      </c>
      <c r="L146" s="4"/>
    </row>
    <row r="147" spans="3:12" x14ac:dyDescent="0.3">
      <c r="C147" t="s">
        <v>7</v>
      </c>
      <c r="D147" t="s">
        <v>38</v>
      </c>
      <c r="E147" t="s">
        <v>28</v>
      </c>
      <c r="F147" s="4">
        <v>5677</v>
      </c>
      <c r="G147" s="5">
        <v>258</v>
      </c>
      <c r="H147">
        <f t="shared" si="2"/>
        <v>10.38</v>
      </c>
      <c r="I147">
        <f>data[[#This Row],[Cost Per Unit]]*data[[#This Row],[Units]]</f>
        <v>2678.0400000000004</v>
      </c>
      <c r="J147" s="4">
        <f>data[[#This Row],[Amount]]-data[[#This Row],[Cost]]</f>
        <v>2998.9599999999996</v>
      </c>
      <c r="L147" s="4"/>
    </row>
    <row r="148" spans="3:12" x14ac:dyDescent="0.3">
      <c r="C148" t="s">
        <v>6</v>
      </c>
      <c r="D148" t="s">
        <v>39</v>
      </c>
      <c r="E148" t="s">
        <v>17</v>
      </c>
      <c r="F148" s="4">
        <v>6048</v>
      </c>
      <c r="G148" s="5">
        <v>27</v>
      </c>
      <c r="H148">
        <f t="shared" si="2"/>
        <v>3.11</v>
      </c>
      <c r="I148">
        <f>data[[#This Row],[Cost Per Unit]]*data[[#This Row],[Units]]</f>
        <v>83.97</v>
      </c>
      <c r="J148" s="4">
        <f>data[[#This Row],[Amount]]-data[[#This Row],[Cost]]</f>
        <v>5964.03</v>
      </c>
      <c r="L148" s="4"/>
    </row>
    <row r="149" spans="3:12" x14ac:dyDescent="0.3">
      <c r="C149" t="s">
        <v>8</v>
      </c>
      <c r="D149" t="s">
        <v>38</v>
      </c>
      <c r="E149" t="s">
        <v>32</v>
      </c>
      <c r="F149" s="4">
        <v>3752</v>
      </c>
      <c r="G149" s="5">
        <v>213</v>
      </c>
      <c r="H149">
        <f t="shared" si="2"/>
        <v>8.65</v>
      </c>
      <c r="I149">
        <f>data[[#This Row],[Cost Per Unit]]*data[[#This Row],[Units]]</f>
        <v>1842.45</v>
      </c>
      <c r="J149" s="4">
        <f>data[[#This Row],[Amount]]-data[[#This Row],[Cost]]</f>
        <v>1909.55</v>
      </c>
      <c r="L149" s="4"/>
    </row>
    <row r="150" spans="3:12" x14ac:dyDescent="0.3">
      <c r="C150" t="s">
        <v>5</v>
      </c>
      <c r="D150" t="s">
        <v>35</v>
      </c>
      <c r="E150" t="s">
        <v>29</v>
      </c>
      <c r="F150" s="4">
        <v>4480</v>
      </c>
      <c r="G150" s="5">
        <v>357</v>
      </c>
      <c r="H150">
        <f t="shared" si="2"/>
        <v>7.16</v>
      </c>
      <c r="I150">
        <f>data[[#This Row],[Cost Per Unit]]*data[[#This Row],[Units]]</f>
        <v>2556.12</v>
      </c>
      <c r="J150" s="4">
        <f>data[[#This Row],[Amount]]-data[[#This Row],[Cost]]</f>
        <v>1923.88</v>
      </c>
      <c r="L150" s="4"/>
    </row>
    <row r="151" spans="3:12" x14ac:dyDescent="0.3">
      <c r="C151" t="s">
        <v>9</v>
      </c>
      <c r="D151" t="s">
        <v>37</v>
      </c>
      <c r="E151" t="s">
        <v>4</v>
      </c>
      <c r="F151" s="4">
        <v>259</v>
      </c>
      <c r="G151" s="5">
        <v>207</v>
      </c>
      <c r="H151">
        <f t="shared" si="2"/>
        <v>11.88</v>
      </c>
      <c r="I151">
        <f>data[[#This Row],[Cost Per Unit]]*data[[#This Row],[Units]]</f>
        <v>2459.1600000000003</v>
      </c>
      <c r="J151" s="4">
        <f>data[[#This Row],[Amount]]-data[[#This Row],[Cost]]</f>
        <v>-2200.1600000000003</v>
      </c>
      <c r="L151" s="4"/>
    </row>
    <row r="152" spans="3:12" x14ac:dyDescent="0.3">
      <c r="C152" t="s">
        <v>8</v>
      </c>
      <c r="D152" t="s">
        <v>37</v>
      </c>
      <c r="E152" t="s">
        <v>30</v>
      </c>
      <c r="F152" s="4">
        <v>42</v>
      </c>
      <c r="G152" s="5">
        <v>150</v>
      </c>
      <c r="H152">
        <f t="shared" si="2"/>
        <v>14.49</v>
      </c>
      <c r="I152">
        <f>data[[#This Row],[Cost Per Unit]]*data[[#This Row],[Units]]</f>
        <v>2173.5</v>
      </c>
      <c r="J152" s="4">
        <f>data[[#This Row],[Amount]]-data[[#This Row],[Cost]]</f>
        <v>-2131.5</v>
      </c>
      <c r="L152" s="4"/>
    </row>
    <row r="153" spans="3:12" x14ac:dyDescent="0.3">
      <c r="C153" t="s">
        <v>41</v>
      </c>
      <c r="D153" t="s">
        <v>36</v>
      </c>
      <c r="E153" t="s">
        <v>26</v>
      </c>
      <c r="F153" s="4">
        <v>98</v>
      </c>
      <c r="G153" s="5">
        <v>204</v>
      </c>
      <c r="H153">
        <f t="shared" si="2"/>
        <v>5.6</v>
      </c>
      <c r="I153">
        <f>data[[#This Row],[Cost Per Unit]]*data[[#This Row],[Units]]</f>
        <v>1142.3999999999999</v>
      </c>
      <c r="J153" s="4">
        <f>data[[#This Row],[Amount]]-data[[#This Row],[Cost]]</f>
        <v>-1044.3999999999999</v>
      </c>
      <c r="L153" s="4"/>
    </row>
    <row r="154" spans="3:12" x14ac:dyDescent="0.3">
      <c r="C154" t="s">
        <v>7</v>
      </c>
      <c r="D154" t="s">
        <v>35</v>
      </c>
      <c r="E154" t="s">
        <v>27</v>
      </c>
      <c r="F154" s="4">
        <v>2478</v>
      </c>
      <c r="G154" s="5">
        <v>21</v>
      </c>
      <c r="H154">
        <f t="shared" si="2"/>
        <v>16.73</v>
      </c>
      <c r="I154">
        <f>data[[#This Row],[Cost Per Unit]]*data[[#This Row],[Units]]</f>
        <v>351.33</v>
      </c>
      <c r="J154" s="4">
        <f>data[[#This Row],[Amount]]-data[[#This Row],[Cost]]</f>
        <v>2126.67</v>
      </c>
      <c r="L154" s="4"/>
    </row>
    <row r="155" spans="3:12" x14ac:dyDescent="0.3">
      <c r="C155" t="s">
        <v>41</v>
      </c>
      <c r="D155" t="s">
        <v>34</v>
      </c>
      <c r="E155" t="s">
        <v>33</v>
      </c>
      <c r="F155" s="4">
        <v>7847</v>
      </c>
      <c r="G155" s="5">
        <v>174</v>
      </c>
      <c r="H155">
        <f t="shared" si="2"/>
        <v>12.37</v>
      </c>
      <c r="I155">
        <f>data[[#This Row],[Cost Per Unit]]*data[[#This Row],[Units]]</f>
        <v>2152.3799999999997</v>
      </c>
      <c r="J155" s="4">
        <f>data[[#This Row],[Amount]]-data[[#This Row],[Cost]]</f>
        <v>5694.6200000000008</v>
      </c>
      <c r="L155" s="4"/>
    </row>
    <row r="156" spans="3:12" x14ac:dyDescent="0.3">
      <c r="C156" t="s">
        <v>2</v>
      </c>
      <c r="D156" t="s">
        <v>37</v>
      </c>
      <c r="E156" t="s">
        <v>17</v>
      </c>
      <c r="F156" s="4">
        <v>9926</v>
      </c>
      <c r="G156" s="5">
        <v>201</v>
      </c>
      <c r="H156">
        <f t="shared" si="2"/>
        <v>3.11</v>
      </c>
      <c r="I156">
        <f>data[[#This Row],[Cost Per Unit]]*data[[#This Row],[Units]]</f>
        <v>625.11</v>
      </c>
      <c r="J156" s="4">
        <f>data[[#This Row],[Amount]]-data[[#This Row],[Cost]]</f>
        <v>9300.89</v>
      </c>
      <c r="L156" s="4"/>
    </row>
    <row r="157" spans="3:12" x14ac:dyDescent="0.3">
      <c r="C157" t="s">
        <v>8</v>
      </c>
      <c r="D157" t="s">
        <v>38</v>
      </c>
      <c r="E157" t="s">
        <v>13</v>
      </c>
      <c r="F157" s="4">
        <v>819</v>
      </c>
      <c r="G157" s="5">
        <v>510</v>
      </c>
      <c r="H157">
        <f t="shared" si="2"/>
        <v>9.33</v>
      </c>
      <c r="I157">
        <f>data[[#This Row],[Cost Per Unit]]*data[[#This Row],[Units]]</f>
        <v>4758.3</v>
      </c>
      <c r="J157" s="4">
        <f>data[[#This Row],[Amount]]-data[[#This Row],[Cost]]</f>
        <v>-3939.3</v>
      </c>
      <c r="L157" s="4"/>
    </row>
    <row r="158" spans="3:12" x14ac:dyDescent="0.3">
      <c r="C158" t="s">
        <v>6</v>
      </c>
      <c r="D158" t="s">
        <v>39</v>
      </c>
      <c r="E158" t="s">
        <v>29</v>
      </c>
      <c r="F158" s="4">
        <v>3052</v>
      </c>
      <c r="G158" s="5">
        <v>378</v>
      </c>
      <c r="H158">
        <f t="shared" si="2"/>
        <v>7.16</v>
      </c>
      <c r="I158">
        <f>data[[#This Row],[Cost Per Unit]]*data[[#This Row],[Units]]</f>
        <v>2706.48</v>
      </c>
      <c r="J158" s="4">
        <f>data[[#This Row],[Amount]]-data[[#This Row],[Cost]]</f>
        <v>345.52</v>
      </c>
      <c r="L158" s="4"/>
    </row>
    <row r="159" spans="3:12" x14ac:dyDescent="0.3">
      <c r="C159" t="s">
        <v>9</v>
      </c>
      <c r="D159" t="s">
        <v>34</v>
      </c>
      <c r="E159" t="s">
        <v>21</v>
      </c>
      <c r="F159" s="4">
        <v>6832</v>
      </c>
      <c r="G159" s="5">
        <v>27</v>
      </c>
      <c r="H159">
        <f t="shared" si="2"/>
        <v>9</v>
      </c>
      <c r="I159">
        <f>data[[#This Row],[Cost Per Unit]]*data[[#This Row],[Units]]</f>
        <v>243</v>
      </c>
      <c r="J159" s="4">
        <f>data[[#This Row],[Amount]]-data[[#This Row],[Cost]]</f>
        <v>6589</v>
      </c>
      <c r="L159" s="4"/>
    </row>
    <row r="160" spans="3:12" x14ac:dyDescent="0.3">
      <c r="C160" t="s">
        <v>2</v>
      </c>
      <c r="D160" t="s">
        <v>39</v>
      </c>
      <c r="E160" t="s">
        <v>16</v>
      </c>
      <c r="F160" s="4">
        <v>2016</v>
      </c>
      <c r="G160" s="5">
        <v>117</v>
      </c>
      <c r="H160">
        <f t="shared" si="2"/>
        <v>8.7899999999999991</v>
      </c>
      <c r="I160">
        <f>data[[#This Row],[Cost Per Unit]]*data[[#This Row],[Units]]</f>
        <v>1028.4299999999998</v>
      </c>
      <c r="J160" s="4">
        <f>data[[#This Row],[Amount]]-data[[#This Row],[Cost]]</f>
        <v>987.57000000000016</v>
      </c>
      <c r="L160" s="4"/>
    </row>
    <row r="161" spans="3:12" x14ac:dyDescent="0.3">
      <c r="C161" t="s">
        <v>6</v>
      </c>
      <c r="D161" t="s">
        <v>38</v>
      </c>
      <c r="E161" t="s">
        <v>21</v>
      </c>
      <c r="F161" s="4">
        <v>7322</v>
      </c>
      <c r="G161" s="5">
        <v>36</v>
      </c>
      <c r="H161">
        <f t="shared" si="2"/>
        <v>9</v>
      </c>
      <c r="I161">
        <f>data[[#This Row],[Cost Per Unit]]*data[[#This Row],[Units]]</f>
        <v>324</v>
      </c>
      <c r="J161" s="4">
        <f>data[[#This Row],[Amount]]-data[[#This Row],[Cost]]</f>
        <v>6998</v>
      </c>
      <c r="L161" s="4"/>
    </row>
    <row r="162" spans="3:12" x14ac:dyDescent="0.3">
      <c r="C162" t="s">
        <v>8</v>
      </c>
      <c r="D162" t="s">
        <v>35</v>
      </c>
      <c r="E162" t="s">
        <v>33</v>
      </c>
      <c r="F162" s="4">
        <v>357</v>
      </c>
      <c r="G162" s="5">
        <v>126</v>
      </c>
      <c r="H162">
        <f t="shared" si="2"/>
        <v>12.37</v>
      </c>
      <c r="I162">
        <f>data[[#This Row],[Cost Per Unit]]*data[[#This Row],[Units]]</f>
        <v>1558.62</v>
      </c>
      <c r="J162" s="4">
        <f>data[[#This Row],[Amount]]-data[[#This Row],[Cost]]</f>
        <v>-1201.6199999999999</v>
      </c>
      <c r="L162" s="4"/>
    </row>
    <row r="163" spans="3:12" x14ac:dyDescent="0.3">
      <c r="C163" t="s">
        <v>9</v>
      </c>
      <c r="D163" t="s">
        <v>39</v>
      </c>
      <c r="E163" t="s">
        <v>25</v>
      </c>
      <c r="F163" s="4">
        <v>3192</v>
      </c>
      <c r="G163" s="5">
        <v>72</v>
      </c>
      <c r="H163">
        <f t="shared" si="2"/>
        <v>13.15</v>
      </c>
      <c r="I163">
        <f>data[[#This Row],[Cost Per Unit]]*data[[#This Row],[Units]]</f>
        <v>946.80000000000007</v>
      </c>
      <c r="J163" s="4">
        <f>data[[#This Row],[Amount]]-data[[#This Row],[Cost]]</f>
        <v>2245.1999999999998</v>
      </c>
      <c r="L163" s="4"/>
    </row>
    <row r="164" spans="3:12" x14ac:dyDescent="0.3">
      <c r="C164" t="s">
        <v>7</v>
      </c>
      <c r="D164" t="s">
        <v>36</v>
      </c>
      <c r="E164" t="s">
        <v>22</v>
      </c>
      <c r="F164" s="4">
        <v>8435</v>
      </c>
      <c r="G164" s="5">
        <v>42</v>
      </c>
      <c r="H164">
        <f t="shared" si="2"/>
        <v>9.77</v>
      </c>
      <c r="I164">
        <f>data[[#This Row],[Cost Per Unit]]*data[[#This Row],[Units]]</f>
        <v>410.34</v>
      </c>
      <c r="J164" s="4">
        <f>data[[#This Row],[Amount]]-data[[#This Row],[Cost]]</f>
        <v>8024.66</v>
      </c>
      <c r="L164" s="4"/>
    </row>
    <row r="165" spans="3:12" x14ac:dyDescent="0.3">
      <c r="C165" t="s">
        <v>40</v>
      </c>
      <c r="D165" t="s">
        <v>39</v>
      </c>
      <c r="E165" t="s">
        <v>29</v>
      </c>
      <c r="F165" s="4">
        <v>0</v>
      </c>
      <c r="G165" s="5">
        <v>135</v>
      </c>
      <c r="H165">
        <f t="shared" si="2"/>
        <v>7.16</v>
      </c>
      <c r="I165">
        <f>data[[#This Row],[Cost Per Unit]]*data[[#This Row],[Units]]</f>
        <v>966.6</v>
      </c>
      <c r="J165" s="4">
        <f>data[[#This Row],[Amount]]-data[[#This Row],[Cost]]</f>
        <v>-966.6</v>
      </c>
      <c r="L165" s="4"/>
    </row>
    <row r="166" spans="3:12" x14ac:dyDescent="0.3">
      <c r="C166" t="s">
        <v>7</v>
      </c>
      <c r="D166" t="s">
        <v>34</v>
      </c>
      <c r="E166" t="s">
        <v>24</v>
      </c>
      <c r="F166" s="4">
        <v>8862</v>
      </c>
      <c r="G166" s="5">
        <v>189</v>
      </c>
      <c r="H166">
        <f t="shared" si="2"/>
        <v>4.97</v>
      </c>
      <c r="I166">
        <f>data[[#This Row],[Cost Per Unit]]*data[[#This Row],[Units]]</f>
        <v>939.32999999999993</v>
      </c>
      <c r="J166" s="4">
        <f>data[[#This Row],[Amount]]-data[[#This Row],[Cost]]</f>
        <v>7922.67</v>
      </c>
      <c r="L166" s="4"/>
    </row>
    <row r="167" spans="3:12" x14ac:dyDescent="0.3">
      <c r="C167" t="s">
        <v>6</v>
      </c>
      <c r="D167" t="s">
        <v>37</v>
      </c>
      <c r="E167" t="s">
        <v>28</v>
      </c>
      <c r="F167" s="4">
        <v>3556</v>
      </c>
      <c r="G167" s="5">
        <v>459</v>
      </c>
      <c r="H167">
        <f t="shared" si="2"/>
        <v>10.38</v>
      </c>
      <c r="I167">
        <f>data[[#This Row],[Cost Per Unit]]*data[[#This Row],[Units]]</f>
        <v>4764.42</v>
      </c>
      <c r="J167" s="4">
        <f>data[[#This Row],[Amount]]-data[[#This Row],[Cost]]</f>
        <v>-1208.42</v>
      </c>
      <c r="L167" s="4"/>
    </row>
    <row r="168" spans="3:12" x14ac:dyDescent="0.3">
      <c r="C168" t="s">
        <v>5</v>
      </c>
      <c r="D168" t="s">
        <v>34</v>
      </c>
      <c r="E168" t="s">
        <v>15</v>
      </c>
      <c r="F168" s="4">
        <v>7280</v>
      </c>
      <c r="G168" s="5">
        <v>201</v>
      </c>
      <c r="H168">
        <f t="shared" si="2"/>
        <v>11.73</v>
      </c>
      <c r="I168">
        <f>data[[#This Row],[Cost Per Unit]]*data[[#This Row],[Units]]</f>
        <v>2357.73</v>
      </c>
      <c r="J168" s="4">
        <f>data[[#This Row],[Amount]]-data[[#This Row],[Cost]]</f>
        <v>4922.2700000000004</v>
      </c>
      <c r="L168" s="4"/>
    </row>
    <row r="169" spans="3:12" x14ac:dyDescent="0.3">
      <c r="C169" t="s">
        <v>6</v>
      </c>
      <c r="D169" t="s">
        <v>34</v>
      </c>
      <c r="E169" t="s">
        <v>30</v>
      </c>
      <c r="F169" s="4">
        <v>3402</v>
      </c>
      <c r="G169" s="5">
        <v>366</v>
      </c>
      <c r="H169">
        <f t="shared" si="2"/>
        <v>14.49</v>
      </c>
      <c r="I169">
        <f>data[[#This Row],[Cost Per Unit]]*data[[#This Row],[Units]]</f>
        <v>5303.34</v>
      </c>
      <c r="J169" s="4">
        <f>data[[#This Row],[Amount]]-data[[#This Row],[Cost]]</f>
        <v>-1901.3400000000001</v>
      </c>
      <c r="L169" s="4"/>
    </row>
    <row r="170" spans="3:12" x14ac:dyDescent="0.3">
      <c r="C170" t="s">
        <v>3</v>
      </c>
      <c r="D170" t="s">
        <v>37</v>
      </c>
      <c r="E170" t="s">
        <v>29</v>
      </c>
      <c r="F170" s="4">
        <v>4592</v>
      </c>
      <c r="G170" s="5">
        <v>324</v>
      </c>
      <c r="H170">
        <f t="shared" si="2"/>
        <v>7.16</v>
      </c>
      <c r="I170">
        <f>data[[#This Row],[Cost Per Unit]]*data[[#This Row],[Units]]</f>
        <v>2319.84</v>
      </c>
      <c r="J170" s="4">
        <f>data[[#This Row],[Amount]]-data[[#This Row],[Cost]]</f>
        <v>2272.16</v>
      </c>
      <c r="L170" s="4"/>
    </row>
    <row r="171" spans="3:12" x14ac:dyDescent="0.3">
      <c r="C171" t="s">
        <v>9</v>
      </c>
      <c r="D171" t="s">
        <v>35</v>
      </c>
      <c r="E171" t="s">
        <v>15</v>
      </c>
      <c r="F171" s="4">
        <v>7833</v>
      </c>
      <c r="G171" s="5">
        <v>243</v>
      </c>
      <c r="H171">
        <f t="shared" si="2"/>
        <v>11.73</v>
      </c>
      <c r="I171">
        <f>data[[#This Row],[Cost Per Unit]]*data[[#This Row],[Units]]</f>
        <v>2850.3900000000003</v>
      </c>
      <c r="J171" s="4">
        <f>data[[#This Row],[Amount]]-data[[#This Row],[Cost]]</f>
        <v>4982.6099999999997</v>
      </c>
      <c r="L171" s="4"/>
    </row>
    <row r="172" spans="3:12" x14ac:dyDescent="0.3">
      <c r="C172" t="s">
        <v>2</v>
      </c>
      <c r="D172" t="s">
        <v>39</v>
      </c>
      <c r="E172" t="s">
        <v>21</v>
      </c>
      <c r="F172" s="4">
        <v>7651</v>
      </c>
      <c r="G172" s="5">
        <v>213</v>
      </c>
      <c r="H172">
        <f t="shared" si="2"/>
        <v>9</v>
      </c>
      <c r="I172">
        <f>data[[#This Row],[Cost Per Unit]]*data[[#This Row],[Units]]</f>
        <v>1917</v>
      </c>
      <c r="J172" s="4">
        <f>data[[#This Row],[Amount]]-data[[#This Row],[Cost]]</f>
        <v>5734</v>
      </c>
      <c r="L172" s="4"/>
    </row>
    <row r="173" spans="3:12" x14ac:dyDescent="0.3">
      <c r="C173" t="s">
        <v>40</v>
      </c>
      <c r="D173" t="s">
        <v>35</v>
      </c>
      <c r="E173" t="s">
        <v>30</v>
      </c>
      <c r="F173" s="4">
        <v>2275</v>
      </c>
      <c r="G173" s="5">
        <v>447</v>
      </c>
      <c r="H173">
        <f t="shared" si="2"/>
        <v>14.49</v>
      </c>
      <c r="I173">
        <f>data[[#This Row],[Cost Per Unit]]*data[[#This Row],[Units]]</f>
        <v>6477.03</v>
      </c>
      <c r="J173" s="4">
        <f>data[[#This Row],[Amount]]-data[[#This Row],[Cost]]</f>
        <v>-4202.03</v>
      </c>
      <c r="L173" s="4"/>
    </row>
    <row r="174" spans="3:12" x14ac:dyDescent="0.3">
      <c r="C174" t="s">
        <v>40</v>
      </c>
      <c r="D174" t="s">
        <v>38</v>
      </c>
      <c r="E174" t="s">
        <v>13</v>
      </c>
      <c r="F174" s="4">
        <v>5670</v>
      </c>
      <c r="G174" s="5">
        <v>297</v>
      </c>
      <c r="H174">
        <f t="shared" si="2"/>
        <v>9.33</v>
      </c>
      <c r="I174">
        <f>data[[#This Row],[Cost Per Unit]]*data[[#This Row],[Units]]</f>
        <v>2771.01</v>
      </c>
      <c r="J174" s="4">
        <f>data[[#This Row],[Amount]]-data[[#This Row],[Cost]]</f>
        <v>2898.99</v>
      </c>
      <c r="L174" s="4"/>
    </row>
    <row r="175" spans="3:12" x14ac:dyDescent="0.3">
      <c r="C175" t="s">
        <v>7</v>
      </c>
      <c r="D175" t="s">
        <v>35</v>
      </c>
      <c r="E175" t="s">
        <v>16</v>
      </c>
      <c r="F175" s="4">
        <v>2135</v>
      </c>
      <c r="G175" s="5">
        <v>27</v>
      </c>
      <c r="H175">
        <f t="shared" si="2"/>
        <v>8.7899999999999991</v>
      </c>
      <c r="I175">
        <f>data[[#This Row],[Cost Per Unit]]*data[[#This Row],[Units]]</f>
        <v>237.32999999999998</v>
      </c>
      <c r="J175" s="4">
        <f>data[[#This Row],[Amount]]-data[[#This Row],[Cost]]</f>
        <v>1897.67</v>
      </c>
      <c r="L175" s="4"/>
    </row>
    <row r="176" spans="3:12" x14ac:dyDescent="0.3">
      <c r="C176" t="s">
        <v>40</v>
      </c>
      <c r="D176" t="s">
        <v>34</v>
      </c>
      <c r="E176" t="s">
        <v>23</v>
      </c>
      <c r="F176" s="4">
        <v>2779</v>
      </c>
      <c r="G176" s="5">
        <v>75</v>
      </c>
      <c r="H176">
        <f t="shared" si="2"/>
        <v>6.49</v>
      </c>
      <c r="I176">
        <f>data[[#This Row],[Cost Per Unit]]*data[[#This Row],[Units]]</f>
        <v>486.75</v>
      </c>
      <c r="J176" s="4">
        <f>data[[#This Row],[Amount]]-data[[#This Row],[Cost]]</f>
        <v>2292.25</v>
      </c>
      <c r="L176" s="4"/>
    </row>
    <row r="177" spans="3:12" x14ac:dyDescent="0.3">
      <c r="C177" t="s">
        <v>10</v>
      </c>
      <c r="D177" t="s">
        <v>39</v>
      </c>
      <c r="E177" t="s">
        <v>33</v>
      </c>
      <c r="F177" s="4">
        <v>12950</v>
      </c>
      <c r="G177" s="5">
        <v>30</v>
      </c>
      <c r="H177">
        <f t="shared" si="2"/>
        <v>12.37</v>
      </c>
      <c r="I177">
        <f>data[[#This Row],[Cost Per Unit]]*data[[#This Row],[Units]]</f>
        <v>371.09999999999997</v>
      </c>
      <c r="J177" s="4">
        <f>data[[#This Row],[Amount]]-data[[#This Row],[Cost]]</f>
        <v>12578.9</v>
      </c>
      <c r="L177" s="4"/>
    </row>
    <row r="178" spans="3:12" x14ac:dyDescent="0.3">
      <c r="C178" t="s">
        <v>7</v>
      </c>
      <c r="D178" t="s">
        <v>36</v>
      </c>
      <c r="E178" t="s">
        <v>18</v>
      </c>
      <c r="F178" s="4">
        <v>2646</v>
      </c>
      <c r="G178" s="5">
        <v>177</v>
      </c>
      <c r="H178">
        <f t="shared" si="2"/>
        <v>6.47</v>
      </c>
      <c r="I178">
        <f>data[[#This Row],[Cost Per Unit]]*data[[#This Row],[Units]]</f>
        <v>1145.19</v>
      </c>
      <c r="J178" s="4">
        <f>data[[#This Row],[Amount]]-data[[#This Row],[Cost]]</f>
        <v>1500.81</v>
      </c>
      <c r="L178" s="4"/>
    </row>
    <row r="179" spans="3:12" x14ac:dyDescent="0.3">
      <c r="C179" t="s">
        <v>40</v>
      </c>
      <c r="D179" t="s">
        <v>34</v>
      </c>
      <c r="E179" t="s">
        <v>33</v>
      </c>
      <c r="F179" s="4">
        <v>3794</v>
      </c>
      <c r="G179" s="5">
        <v>159</v>
      </c>
      <c r="H179">
        <f t="shared" si="2"/>
        <v>12.37</v>
      </c>
      <c r="I179">
        <f>data[[#This Row],[Cost Per Unit]]*data[[#This Row],[Units]]</f>
        <v>1966.83</v>
      </c>
      <c r="J179" s="4">
        <f>data[[#This Row],[Amount]]-data[[#This Row],[Cost]]</f>
        <v>1827.17</v>
      </c>
      <c r="L179" s="4"/>
    </row>
    <row r="180" spans="3:12" x14ac:dyDescent="0.3">
      <c r="C180" t="s">
        <v>3</v>
      </c>
      <c r="D180" t="s">
        <v>35</v>
      </c>
      <c r="E180" t="s">
        <v>33</v>
      </c>
      <c r="F180" s="4">
        <v>819</v>
      </c>
      <c r="G180" s="5">
        <v>306</v>
      </c>
      <c r="H180">
        <f t="shared" si="2"/>
        <v>12.37</v>
      </c>
      <c r="I180">
        <f>data[[#This Row],[Cost Per Unit]]*data[[#This Row],[Units]]</f>
        <v>3785.22</v>
      </c>
      <c r="J180" s="4">
        <f>data[[#This Row],[Amount]]-data[[#This Row],[Cost]]</f>
        <v>-2966.22</v>
      </c>
      <c r="L180" s="4"/>
    </row>
    <row r="181" spans="3:12" x14ac:dyDescent="0.3">
      <c r="C181" t="s">
        <v>3</v>
      </c>
      <c r="D181" t="s">
        <v>34</v>
      </c>
      <c r="E181" t="s">
        <v>20</v>
      </c>
      <c r="F181" s="4">
        <v>2583</v>
      </c>
      <c r="G181" s="5">
        <v>18</v>
      </c>
      <c r="H181">
        <f t="shared" si="2"/>
        <v>10.62</v>
      </c>
      <c r="I181">
        <f>data[[#This Row],[Cost Per Unit]]*data[[#This Row],[Units]]</f>
        <v>191.16</v>
      </c>
      <c r="J181" s="4">
        <f>data[[#This Row],[Amount]]-data[[#This Row],[Cost]]</f>
        <v>2391.84</v>
      </c>
      <c r="L181" s="4"/>
    </row>
    <row r="182" spans="3:12" x14ac:dyDescent="0.3">
      <c r="C182" t="s">
        <v>7</v>
      </c>
      <c r="D182" t="s">
        <v>35</v>
      </c>
      <c r="E182" t="s">
        <v>19</v>
      </c>
      <c r="F182" s="4">
        <v>4585</v>
      </c>
      <c r="G182" s="5">
        <v>240</v>
      </c>
      <c r="H182">
        <f t="shared" si="2"/>
        <v>7.64</v>
      </c>
      <c r="I182">
        <f>data[[#This Row],[Cost Per Unit]]*data[[#This Row],[Units]]</f>
        <v>1833.6</v>
      </c>
      <c r="J182" s="4">
        <f>data[[#This Row],[Amount]]-data[[#This Row],[Cost]]</f>
        <v>2751.4</v>
      </c>
      <c r="L182" s="4"/>
    </row>
    <row r="183" spans="3:12" x14ac:dyDescent="0.3">
      <c r="C183" t="s">
        <v>5</v>
      </c>
      <c r="D183" t="s">
        <v>34</v>
      </c>
      <c r="E183" t="s">
        <v>33</v>
      </c>
      <c r="F183" s="4">
        <v>1652</v>
      </c>
      <c r="G183" s="5">
        <v>93</v>
      </c>
      <c r="H183">
        <f t="shared" si="2"/>
        <v>12.37</v>
      </c>
      <c r="I183">
        <f>data[[#This Row],[Cost Per Unit]]*data[[#This Row],[Units]]</f>
        <v>1150.4099999999999</v>
      </c>
      <c r="J183" s="4">
        <f>data[[#This Row],[Amount]]-data[[#This Row],[Cost]]</f>
        <v>501.59000000000015</v>
      </c>
      <c r="L183" s="4"/>
    </row>
    <row r="184" spans="3:12" x14ac:dyDescent="0.3">
      <c r="C184" t="s">
        <v>10</v>
      </c>
      <c r="D184" t="s">
        <v>34</v>
      </c>
      <c r="E184" t="s">
        <v>26</v>
      </c>
      <c r="F184" s="4">
        <v>4991</v>
      </c>
      <c r="G184" s="5">
        <v>9</v>
      </c>
      <c r="H184">
        <f t="shared" si="2"/>
        <v>5.6</v>
      </c>
      <c r="I184">
        <f>data[[#This Row],[Cost Per Unit]]*data[[#This Row],[Units]]</f>
        <v>50.4</v>
      </c>
      <c r="J184" s="4">
        <f>data[[#This Row],[Amount]]-data[[#This Row],[Cost]]</f>
        <v>4940.6000000000004</v>
      </c>
      <c r="L184" s="4"/>
    </row>
    <row r="185" spans="3:12" x14ac:dyDescent="0.3">
      <c r="C185" t="s">
        <v>8</v>
      </c>
      <c r="D185" t="s">
        <v>34</v>
      </c>
      <c r="E185" t="s">
        <v>16</v>
      </c>
      <c r="F185" s="4">
        <v>2009</v>
      </c>
      <c r="G185" s="5">
        <v>219</v>
      </c>
      <c r="H185">
        <f t="shared" si="2"/>
        <v>8.7899999999999991</v>
      </c>
      <c r="I185">
        <f>data[[#This Row],[Cost Per Unit]]*data[[#This Row],[Units]]</f>
        <v>1925.0099999999998</v>
      </c>
      <c r="J185" s="4">
        <f>data[[#This Row],[Amount]]-data[[#This Row],[Cost]]</f>
        <v>83.990000000000236</v>
      </c>
      <c r="L185" s="4"/>
    </row>
    <row r="186" spans="3:12" x14ac:dyDescent="0.3">
      <c r="C186" t="s">
        <v>2</v>
      </c>
      <c r="D186" t="s">
        <v>39</v>
      </c>
      <c r="E186" t="s">
        <v>22</v>
      </c>
      <c r="F186" s="4">
        <v>1568</v>
      </c>
      <c r="G186" s="5">
        <v>141</v>
      </c>
      <c r="H186">
        <f t="shared" si="2"/>
        <v>9.77</v>
      </c>
      <c r="I186">
        <f>data[[#This Row],[Cost Per Unit]]*data[[#This Row],[Units]]</f>
        <v>1377.57</v>
      </c>
      <c r="J186" s="4">
        <f>data[[#This Row],[Amount]]-data[[#This Row],[Cost]]</f>
        <v>190.43000000000006</v>
      </c>
      <c r="L186" s="4"/>
    </row>
    <row r="187" spans="3:12" x14ac:dyDescent="0.3">
      <c r="C187" t="s">
        <v>41</v>
      </c>
      <c r="D187" t="s">
        <v>37</v>
      </c>
      <c r="E187" t="s">
        <v>20</v>
      </c>
      <c r="F187" s="4">
        <v>3388</v>
      </c>
      <c r="G187" s="5">
        <v>123</v>
      </c>
      <c r="H187">
        <f t="shared" si="2"/>
        <v>10.62</v>
      </c>
      <c r="I187">
        <f>data[[#This Row],[Cost Per Unit]]*data[[#This Row],[Units]]</f>
        <v>1306.26</v>
      </c>
      <c r="J187" s="4">
        <f>data[[#This Row],[Amount]]-data[[#This Row],[Cost]]</f>
        <v>2081.7399999999998</v>
      </c>
      <c r="L187" s="4"/>
    </row>
    <row r="188" spans="3:12" x14ac:dyDescent="0.3">
      <c r="C188" t="s">
        <v>40</v>
      </c>
      <c r="D188" t="s">
        <v>38</v>
      </c>
      <c r="E188" t="s">
        <v>24</v>
      </c>
      <c r="F188" s="4">
        <v>623</v>
      </c>
      <c r="G188" s="5">
        <v>51</v>
      </c>
      <c r="H188">
        <f t="shared" si="2"/>
        <v>4.97</v>
      </c>
      <c r="I188">
        <f>data[[#This Row],[Cost Per Unit]]*data[[#This Row],[Units]]</f>
        <v>253.47</v>
      </c>
      <c r="J188" s="4">
        <f>data[[#This Row],[Amount]]-data[[#This Row],[Cost]]</f>
        <v>369.53</v>
      </c>
      <c r="L188" s="4"/>
    </row>
    <row r="189" spans="3:12" x14ac:dyDescent="0.3">
      <c r="C189" t="s">
        <v>6</v>
      </c>
      <c r="D189" t="s">
        <v>36</v>
      </c>
      <c r="E189" t="s">
        <v>4</v>
      </c>
      <c r="F189" s="4">
        <v>10073</v>
      </c>
      <c r="G189" s="5">
        <v>120</v>
      </c>
      <c r="H189">
        <f t="shared" si="2"/>
        <v>11.88</v>
      </c>
      <c r="I189">
        <f>data[[#This Row],[Cost Per Unit]]*data[[#This Row],[Units]]</f>
        <v>1425.6000000000001</v>
      </c>
      <c r="J189" s="4">
        <f>data[[#This Row],[Amount]]-data[[#This Row],[Cost]]</f>
        <v>8647.4</v>
      </c>
      <c r="L189" s="4"/>
    </row>
    <row r="190" spans="3:12" x14ac:dyDescent="0.3">
      <c r="C190" t="s">
        <v>8</v>
      </c>
      <c r="D190" t="s">
        <v>39</v>
      </c>
      <c r="E190" t="s">
        <v>26</v>
      </c>
      <c r="F190" s="4">
        <v>1561</v>
      </c>
      <c r="G190" s="5">
        <v>27</v>
      </c>
      <c r="H190">
        <f t="shared" si="2"/>
        <v>5.6</v>
      </c>
      <c r="I190">
        <f>data[[#This Row],[Cost Per Unit]]*data[[#This Row],[Units]]</f>
        <v>151.19999999999999</v>
      </c>
      <c r="J190" s="4">
        <f>data[[#This Row],[Amount]]-data[[#This Row],[Cost]]</f>
        <v>1409.8</v>
      </c>
      <c r="L190" s="4"/>
    </row>
    <row r="191" spans="3:12" x14ac:dyDescent="0.3">
      <c r="C191" t="s">
        <v>9</v>
      </c>
      <c r="D191" t="s">
        <v>36</v>
      </c>
      <c r="E191" t="s">
        <v>27</v>
      </c>
      <c r="F191" s="4">
        <v>11522</v>
      </c>
      <c r="G191" s="5">
        <v>204</v>
      </c>
      <c r="H191">
        <f t="shared" si="2"/>
        <v>16.73</v>
      </c>
      <c r="I191">
        <f>data[[#This Row],[Cost Per Unit]]*data[[#This Row],[Units]]</f>
        <v>3412.92</v>
      </c>
      <c r="J191" s="4">
        <f>data[[#This Row],[Amount]]-data[[#This Row],[Cost]]</f>
        <v>8109.08</v>
      </c>
      <c r="L191" s="4"/>
    </row>
    <row r="192" spans="3:12" x14ac:dyDescent="0.3">
      <c r="C192" t="s">
        <v>6</v>
      </c>
      <c r="D192" t="s">
        <v>38</v>
      </c>
      <c r="E192" t="s">
        <v>13</v>
      </c>
      <c r="F192" s="4">
        <v>2317</v>
      </c>
      <c r="G192" s="5">
        <v>123</v>
      </c>
      <c r="H192">
        <f t="shared" si="2"/>
        <v>9.33</v>
      </c>
      <c r="I192">
        <f>data[[#This Row],[Cost Per Unit]]*data[[#This Row],[Units]]</f>
        <v>1147.5899999999999</v>
      </c>
      <c r="J192" s="4">
        <f>data[[#This Row],[Amount]]-data[[#This Row],[Cost]]</f>
        <v>1169.4100000000001</v>
      </c>
      <c r="L192" s="4"/>
    </row>
    <row r="193" spans="3:12" x14ac:dyDescent="0.3">
      <c r="C193" t="s">
        <v>10</v>
      </c>
      <c r="D193" t="s">
        <v>37</v>
      </c>
      <c r="E193" t="s">
        <v>28</v>
      </c>
      <c r="F193" s="4">
        <v>3059</v>
      </c>
      <c r="G193" s="5">
        <v>27</v>
      </c>
      <c r="H193">
        <f t="shared" si="2"/>
        <v>10.38</v>
      </c>
      <c r="I193">
        <f>data[[#This Row],[Cost Per Unit]]*data[[#This Row],[Units]]</f>
        <v>280.26000000000005</v>
      </c>
      <c r="J193" s="4">
        <f>data[[#This Row],[Amount]]-data[[#This Row],[Cost]]</f>
        <v>2778.74</v>
      </c>
      <c r="L193" s="4"/>
    </row>
    <row r="194" spans="3:12" x14ac:dyDescent="0.3">
      <c r="C194" t="s">
        <v>41</v>
      </c>
      <c r="D194" t="s">
        <v>37</v>
      </c>
      <c r="E194" t="s">
        <v>26</v>
      </c>
      <c r="F194" s="4">
        <v>2324</v>
      </c>
      <c r="G194" s="5">
        <v>177</v>
      </c>
      <c r="H194">
        <f t="shared" si="2"/>
        <v>5.6</v>
      </c>
      <c r="I194">
        <f>data[[#This Row],[Cost Per Unit]]*data[[#This Row],[Units]]</f>
        <v>991.19999999999993</v>
      </c>
      <c r="J194" s="4">
        <f>data[[#This Row],[Amount]]-data[[#This Row],[Cost]]</f>
        <v>1332.8000000000002</v>
      </c>
      <c r="L194" s="4"/>
    </row>
    <row r="195" spans="3:12" x14ac:dyDescent="0.3">
      <c r="C195" t="s">
        <v>3</v>
      </c>
      <c r="D195" t="s">
        <v>39</v>
      </c>
      <c r="E195" t="s">
        <v>26</v>
      </c>
      <c r="F195" s="4">
        <v>4956</v>
      </c>
      <c r="G195" s="5">
        <v>171</v>
      </c>
      <c r="H195">
        <f t="shared" si="2"/>
        <v>5.6</v>
      </c>
      <c r="I195">
        <f>data[[#This Row],[Cost Per Unit]]*data[[#This Row],[Units]]</f>
        <v>957.59999999999991</v>
      </c>
      <c r="J195" s="4">
        <f>data[[#This Row],[Amount]]-data[[#This Row],[Cost]]</f>
        <v>3998.4</v>
      </c>
      <c r="L195" s="4"/>
    </row>
    <row r="196" spans="3:12" x14ac:dyDescent="0.3">
      <c r="C196" t="s">
        <v>10</v>
      </c>
      <c r="D196" t="s">
        <v>34</v>
      </c>
      <c r="E196" t="s">
        <v>19</v>
      </c>
      <c r="F196" s="4">
        <v>5355</v>
      </c>
      <c r="G196" s="5">
        <v>204</v>
      </c>
      <c r="H196">
        <f t="shared" si="2"/>
        <v>7.64</v>
      </c>
      <c r="I196">
        <f>data[[#This Row],[Cost Per Unit]]*data[[#This Row],[Units]]</f>
        <v>1558.56</v>
      </c>
      <c r="J196" s="4">
        <f>data[[#This Row],[Amount]]-data[[#This Row],[Cost]]</f>
        <v>3796.44</v>
      </c>
      <c r="L196" s="4"/>
    </row>
    <row r="197" spans="3:12" x14ac:dyDescent="0.3">
      <c r="C197" t="s">
        <v>3</v>
      </c>
      <c r="D197" t="s">
        <v>34</v>
      </c>
      <c r="E197" t="s">
        <v>14</v>
      </c>
      <c r="F197" s="4">
        <v>7259</v>
      </c>
      <c r="G197" s="5">
        <v>276</v>
      </c>
      <c r="H197">
        <f t="shared" si="2"/>
        <v>11.7</v>
      </c>
      <c r="I197">
        <f>data[[#This Row],[Cost Per Unit]]*data[[#This Row],[Units]]</f>
        <v>3229.2</v>
      </c>
      <c r="J197" s="4">
        <f>data[[#This Row],[Amount]]-data[[#This Row],[Cost]]</f>
        <v>4029.8</v>
      </c>
      <c r="L197" s="4"/>
    </row>
    <row r="198" spans="3:12" x14ac:dyDescent="0.3">
      <c r="C198" t="s">
        <v>8</v>
      </c>
      <c r="D198" t="s">
        <v>37</v>
      </c>
      <c r="E198" t="s">
        <v>26</v>
      </c>
      <c r="F198" s="4">
        <v>6279</v>
      </c>
      <c r="G198" s="5">
        <v>45</v>
      </c>
      <c r="H198">
        <f t="shared" si="2"/>
        <v>5.6</v>
      </c>
      <c r="I198">
        <f>data[[#This Row],[Cost Per Unit]]*data[[#This Row],[Units]]</f>
        <v>251.99999999999997</v>
      </c>
      <c r="J198" s="4">
        <f>data[[#This Row],[Amount]]-data[[#This Row],[Cost]]</f>
        <v>6027</v>
      </c>
      <c r="L198" s="4"/>
    </row>
    <row r="199" spans="3:12" x14ac:dyDescent="0.3">
      <c r="C199" t="s">
        <v>40</v>
      </c>
      <c r="D199" t="s">
        <v>38</v>
      </c>
      <c r="E199" t="s">
        <v>29</v>
      </c>
      <c r="F199" s="4">
        <v>2541</v>
      </c>
      <c r="G199" s="5">
        <v>45</v>
      </c>
      <c r="H199">
        <f t="shared" si="2"/>
        <v>7.16</v>
      </c>
      <c r="I199">
        <f>data[[#This Row],[Cost Per Unit]]*data[[#This Row],[Units]]</f>
        <v>322.2</v>
      </c>
      <c r="J199" s="4">
        <f>data[[#This Row],[Amount]]-data[[#This Row],[Cost]]</f>
        <v>2218.8000000000002</v>
      </c>
      <c r="L199" s="4"/>
    </row>
    <row r="200" spans="3:12" x14ac:dyDescent="0.3">
      <c r="C200" t="s">
        <v>6</v>
      </c>
      <c r="D200" t="s">
        <v>35</v>
      </c>
      <c r="E200" t="s">
        <v>27</v>
      </c>
      <c r="F200" s="4">
        <v>3864</v>
      </c>
      <c r="G200" s="5">
        <v>177</v>
      </c>
      <c r="H200">
        <f t="shared" si="2"/>
        <v>16.73</v>
      </c>
      <c r="I200">
        <f>data[[#This Row],[Cost Per Unit]]*data[[#This Row],[Units]]</f>
        <v>2961.21</v>
      </c>
      <c r="J200" s="4">
        <f>data[[#This Row],[Amount]]-data[[#This Row],[Cost]]</f>
        <v>902.79</v>
      </c>
      <c r="L200" s="4"/>
    </row>
    <row r="201" spans="3:12" x14ac:dyDescent="0.3">
      <c r="C201" t="s">
        <v>5</v>
      </c>
      <c r="D201" t="s">
        <v>36</v>
      </c>
      <c r="E201" t="s">
        <v>13</v>
      </c>
      <c r="F201" s="4">
        <v>6146</v>
      </c>
      <c r="G201" s="5">
        <v>63</v>
      </c>
      <c r="H201">
        <f t="shared" si="2"/>
        <v>9.33</v>
      </c>
      <c r="I201">
        <f>data[[#This Row],[Cost Per Unit]]*data[[#This Row],[Units]]</f>
        <v>587.79</v>
      </c>
      <c r="J201" s="4">
        <f>data[[#This Row],[Amount]]-data[[#This Row],[Cost]]</f>
        <v>5558.21</v>
      </c>
      <c r="L201" s="4"/>
    </row>
    <row r="202" spans="3:12" x14ac:dyDescent="0.3">
      <c r="C202" t="s">
        <v>9</v>
      </c>
      <c r="D202" t="s">
        <v>39</v>
      </c>
      <c r="E202" t="s">
        <v>18</v>
      </c>
      <c r="F202" s="4">
        <v>2639</v>
      </c>
      <c r="G202" s="5">
        <v>204</v>
      </c>
      <c r="H202">
        <f t="shared" si="2"/>
        <v>6.47</v>
      </c>
      <c r="I202">
        <f>data[[#This Row],[Cost Per Unit]]*data[[#This Row],[Units]]</f>
        <v>1319.8799999999999</v>
      </c>
      <c r="J202" s="4">
        <f>data[[#This Row],[Amount]]-data[[#This Row],[Cost]]</f>
        <v>1319.1200000000001</v>
      </c>
      <c r="L202" s="4"/>
    </row>
    <row r="203" spans="3:12" x14ac:dyDescent="0.3">
      <c r="C203" t="s">
        <v>8</v>
      </c>
      <c r="D203" t="s">
        <v>37</v>
      </c>
      <c r="E203" t="s">
        <v>22</v>
      </c>
      <c r="F203" s="4">
        <v>1890</v>
      </c>
      <c r="G203" s="5">
        <v>195</v>
      </c>
      <c r="H203">
        <f t="shared" si="2"/>
        <v>9.77</v>
      </c>
      <c r="I203">
        <f>data[[#This Row],[Cost Per Unit]]*data[[#This Row],[Units]]</f>
        <v>1905.1499999999999</v>
      </c>
      <c r="J203" s="4">
        <f>data[[#This Row],[Amount]]-data[[#This Row],[Cost]]</f>
        <v>-15.149999999999864</v>
      </c>
      <c r="L203" s="4"/>
    </row>
    <row r="204" spans="3:12" x14ac:dyDescent="0.3">
      <c r="C204" t="s">
        <v>7</v>
      </c>
      <c r="D204" t="s">
        <v>34</v>
      </c>
      <c r="E204" t="s">
        <v>14</v>
      </c>
      <c r="F204" s="4">
        <v>1932</v>
      </c>
      <c r="G204" s="5">
        <v>369</v>
      </c>
      <c r="H204">
        <f t="shared" ref="H204:H267" si="3">VLOOKUP(E:E,$Y$11:$Z$33,2,FALSE)</f>
        <v>11.7</v>
      </c>
      <c r="I204">
        <f>data[[#This Row],[Cost Per Unit]]*data[[#This Row],[Units]]</f>
        <v>4317.3</v>
      </c>
      <c r="J204" s="4">
        <f>data[[#This Row],[Amount]]-data[[#This Row],[Cost]]</f>
        <v>-2385.3000000000002</v>
      </c>
      <c r="L204" s="4"/>
    </row>
    <row r="205" spans="3:12" x14ac:dyDescent="0.3">
      <c r="C205" t="s">
        <v>3</v>
      </c>
      <c r="D205" t="s">
        <v>34</v>
      </c>
      <c r="E205" t="s">
        <v>25</v>
      </c>
      <c r="F205" s="4">
        <v>6300</v>
      </c>
      <c r="G205" s="5">
        <v>42</v>
      </c>
      <c r="H205">
        <f t="shared" si="3"/>
        <v>13.15</v>
      </c>
      <c r="I205">
        <f>data[[#This Row],[Cost Per Unit]]*data[[#This Row],[Units]]</f>
        <v>552.30000000000007</v>
      </c>
      <c r="J205" s="4">
        <f>data[[#This Row],[Amount]]-data[[#This Row],[Cost]]</f>
        <v>5747.7</v>
      </c>
      <c r="L205" s="4"/>
    </row>
    <row r="206" spans="3:12" x14ac:dyDescent="0.3">
      <c r="C206" t="s">
        <v>6</v>
      </c>
      <c r="D206" t="s">
        <v>37</v>
      </c>
      <c r="E206" t="s">
        <v>30</v>
      </c>
      <c r="F206" s="4">
        <v>560</v>
      </c>
      <c r="G206" s="5">
        <v>81</v>
      </c>
      <c r="H206">
        <f t="shared" si="3"/>
        <v>14.49</v>
      </c>
      <c r="I206">
        <f>data[[#This Row],[Cost Per Unit]]*data[[#This Row],[Units]]</f>
        <v>1173.69</v>
      </c>
      <c r="J206" s="4">
        <f>data[[#This Row],[Amount]]-data[[#This Row],[Cost]]</f>
        <v>-613.69000000000005</v>
      </c>
      <c r="L206" s="4"/>
    </row>
    <row r="207" spans="3:12" x14ac:dyDescent="0.3">
      <c r="C207" t="s">
        <v>9</v>
      </c>
      <c r="D207" t="s">
        <v>37</v>
      </c>
      <c r="E207" t="s">
        <v>26</v>
      </c>
      <c r="F207" s="4">
        <v>2856</v>
      </c>
      <c r="G207" s="5">
        <v>246</v>
      </c>
      <c r="H207">
        <f t="shared" si="3"/>
        <v>5.6</v>
      </c>
      <c r="I207">
        <f>data[[#This Row],[Cost Per Unit]]*data[[#This Row],[Units]]</f>
        <v>1377.6</v>
      </c>
      <c r="J207" s="4">
        <f>data[[#This Row],[Amount]]-data[[#This Row],[Cost]]</f>
        <v>1478.4</v>
      </c>
      <c r="L207" s="4"/>
    </row>
    <row r="208" spans="3:12" x14ac:dyDescent="0.3">
      <c r="C208" t="s">
        <v>9</v>
      </c>
      <c r="D208" t="s">
        <v>34</v>
      </c>
      <c r="E208" t="s">
        <v>17</v>
      </c>
      <c r="F208" s="4">
        <v>707</v>
      </c>
      <c r="G208" s="5">
        <v>174</v>
      </c>
      <c r="H208">
        <f t="shared" si="3"/>
        <v>3.11</v>
      </c>
      <c r="I208">
        <f>data[[#This Row],[Cost Per Unit]]*data[[#This Row],[Units]]</f>
        <v>541.14</v>
      </c>
      <c r="J208" s="4">
        <f>data[[#This Row],[Amount]]-data[[#This Row],[Cost]]</f>
        <v>165.86</v>
      </c>
      <c r="L208" s="4"/>
    </row>
    <row r="209" spans="3:12" x14ac:dyDescent="0.3">
      <c r="C209" t="s">
        <v>8</v>
      </c>
      <c r="D209" t="s">
        <v>35</v>
      </c>
      <c r="E209" t="s">
        <v>30</v>
      </c>
      <c r="F209" s="4">
        <v>3598</v>
      </c>
      <c r="G209" s="5">
        <v>81</v>
      </c>
      <c r="H209">
        <f t="shared" si="3"/>
        <v>14.49</v>
      </c>
      <c r="I209">
        <f>data[[#This Row],[Cost Per Unit]]*data[[#This Row],[Units]]</f>
        <v>1173.69</v>
      </c>
      <c r="J209" s="4">
        <f>data[[#This Row],[Amount]]-data[[#This Row],[Cost]]</f>
        <v>2424.31</v>
      </c>
      <c r="L209" s="4"/>
    </row>
    <row r="210" spans="3:12" x14ac:dyDescent="0.3">
      <c r="C210" t="s">
        <v>40</v>
      </c>
      <c r="D210" t="s">
        <v>35</v>
      </c>
      <c r="E210" t="s">
        <v>22</v>
      </c>
      <c r="F210" s="4">
        <v>6853</v>
      </c>
      <c r="G210" s="5">
        <v>372</v>
      </c>
      <c r="H210">
        <f t="shared" si="3"/>
        <v>9.77</v>
      </c>
      <c r="I210">
        <f>data[[#This Row],[Cost Per Unit]]*data[[#This Row],[Units]]</f>
        <v>3634.44</v>
      </c>
      <c r="J210" s="4">
        <f>data[[#This Row],[Amount]]-data[[#This Row],[Cost]]</f>
        <v>3218.56</v>
      </c>
      <c r="L210" s="4"/>
    </row>
    <row r="211" spans="3:12" x14ac:dyDescent="0.3">
      <c r="C211" t="s">
        <v>40</v>
      </c>
      <c r="D211" t="s">
        <v>35</v>
      </c>
      <c r="E211" t="s">
        <v>16</v>
      </c>
      <c r="F211" s="4">
        <v>4725</v>
      </c>
      <c r="G211" s="5">
        <v>174</v>
      </c>
      <c r="H211">
        <f t="shared" si="3"/>
        <v>8.7899999999999991</v>
      </c>
      <c r="I211">
        <f>data[[#This Row],[Cost Per Unit]]*data[[#This Row],[Units]]</f>
        <v>1529.4599999999998</v>
      </c>
      <c r="J211" s="4">
        <f>data[[#This Row],[Amount]]-data[[#This Row],[Cost]]</f>
        <v>3195.54</v>
      </c>
      <c r="L211" s="4"/>
    </row>
    <row r="212" spans="3:12" x14ac:dyDescent="0.3">
      <c r="C212" t="s">
        <v>41</v>
      </c>
      <c r="D212" t="s">
        <v>36</v>
      </c>
      <c r="E212" t="s">
        <v>32</v>
      </c>
      <c r="F212" s="4">
        <v>10304</v>
      </c>
      <c r="G212" s="5">
        <v>84</v>
      </c>
      <c r="H212">
        <f t="shared" si="3"/>
        <v>8.65</v>
      </c>
      <c r="I212">
        <f>data[[#This Row],[Cost Per Unit]]*data[[#This Row],[Units]]</f>
        <v>726.6</v>
      </c>
      <c r="J212" s="4">
        <f>data[[#This Row],[Amount]]-data[[#This Row],[Cost]]</f>
        <v>9577.4</v>
      </c>
      <c r="L212" s="4"/>
    </row>
    <row r="213" spans="3:12" x14ac:dyDescent="0.3">
      <c r="C213" t="s">
        <v>41</v>
      </c>
      <c r="D213" t="s">
        <v>34</v>
      </c>
      <c r="E213" t="s">
        <v>16</v>
      </c>
      <c r="F213" s="4">
        <v>1274</v>
      </c>
      <c r="G213" s="5">
        <v>225</v>
      </c>
      <c r="H213">
        <f t="shared" si="3"/>
        <v>8.7899999999999991</v>
      </c>
      <c r="I213">
        <f>data[[#This Row],[Cost Per Unit]]*data[[#This Row],[Units]]</f>
        <v>1977.7499999999998</v>
      </c>
      <c r="J213" s="4">
        <f>data[[#This Row],[Amount]]-data[[#This Row],[Cost]]</f>
        <v>-703.74999999999977</v>
      </c>
      <c r="L213" s="4"/>
    </row>
    <row r="214" spans="3:12" x14ac:dyDescent="0.3">
      <c r="C214" t="s">
        <v>5</v>
      </c>
      <c r="D214" t="s">
        <v>36</v>
      </c>
      <c r="E214" t="s">
        <v>30</v>
      </c>
      <c r="F214" s="4">
        <v>1526</v>
      </c>
      <c r="G214" s="5">
        <v>105</v>
      </c>
      <c r="H214">
        <f t="shared" si="3"/>
        <v>14.49</v>
      </c>
      <c r="I214">
        <f>data[[#This Row],[Cost Per Unit]]*data[[#This Row],[Units]]</f>
        <v>1521.45</v>
      </c>
      <c r="J214" s="4">
        <f>data[[#This Row],[Amount]]-data[[#This Row],[Cost]]</f>
        <v>4.5499999999999545</v>
      </c>
      <c r="L214" s="4"/>
    </row>
    <row r="215" spans="3:12" x14ac:dyDescent="0.3">
      <c r="C215" t="s">
        <v>40</v>
      </c>
      <c r="D215" t="s">
        <v>39</v>
      </c>
      <c r="E215" t="s">
        <v>28</v>
      </c>
      <c r="F215" s="4">
        <v>3101</v>
      </c>
      <c r="G215" s="5">
        <v>225</v>
      </c>
      <c r="H215">
        <f t="shared" si="3"/>
        <v>10.38</v>
      </c>
      <c r="I215">
        <f>data[[#This Row],[Cost Per Unit]]*data[[#This Row],[Units]]</f>
        <v>2335.5</v>
      </c>
      <c r="J215" s="4">
        <f>data[[#This Row],[Amount]]-data[[#This Row],[Cost]]</f>
        <v>765.5</v>
      </c>
      <c r="L215" s="4"/>
    </row>
    <row r="216" spans="3:12" x14ac:dyDescent="0.3">
      <c r="C216" t="s">
        <v>2</v>
      </c>
      <c r="D216" t="s">
        <v>37</v>
      </c>
      <c r="E216" t="s">
        <v>14</v>
      </c>
      <c r="F216" s="4">
        <v>1057</v>
      </c>
      <c r="G216" s="5">
        <v>54</v>
      </c>
      <c r="H216">
        <f t="shared" si="3"/>
        <v>11.7</v>
      </c>
      <c r="I216">
        <f>data[[#This Row],[Cost Per Unit]]*data[[#This Row],[Units]]</f>
        <v>631.79999999999995</v>
      </c>
      <c r="J216" s="4">
        <f>data[[#This Row],[Amount]]-data[[#This Row],[Cost]]</f>
        <v>425.20000000000005</v>
      </c>
      <c r="L216" s="4"/>
    </row>
    <row r="217" spans="3:12" x14ac:dyDescent="0.3">
      <c r="C217" t="s">
        <v>7</v>
      </c>
      <c r="D217" t="s">
        <v>37</v>
      </c>
      <c r="E217" t="s">
        <v>26</v>
      </c>
      <c r="F217" s="4">
        <v>5306</v>
      </c>
      <c r="G217" s="5">
        <v>0</v>
      </c>
      <c r="H217">
        <f t="shared" si="3"/>
        <v>5.6</v>
      </c>
      <c r="I217">
        <f>data[[#This Row],[Cost Per Unit]]*data[[#This Row],[Units]]</f>
        <v>0</v>
      </c>
      <c r="J217" s="4">
        <f>data[[#This Row],[Amount]]-data[[#This Row],[Cost]]</f>
        <v>5306</v>
      </c>
      <c r="L217" s="4"/>
    </row>
    <row r="218" spans="3:12" x14ac:dyDescent="0.3">
      <c r="C218" t="s">
        <v>5</v>
      </c>
      <c r="D218" t="s">
        <v>39</v>
      </c>
      <c r="E218" t="s">
        <v>24</v>
      </c>
      <c r="F218" s="4">
        <v>4018</v>
      </c>
      <c r="G218" s="5">
        <v>171</v>
      </c>
      <c r="H218">
        <f t="shared" si="3"/>
        <v>4.97</v>
      </c>
      <c r="I218">
        <f>data[[#This Row],[Cost Per Unit]]*data[[#This Row],[Units]]</f>
        <v>849.87</v>
      </c>
      <c r="J218" s="4">
        <f>data[[#This Row],[Amount]]-data[[#This Row],[Cost]]</f>
        <v>3168.13</v>
      </c>
      <c r="L218" s="4"/>
    </row>
    <row r="219" spans="3:12" x14ac:dyDescent="0.3">
      <c r="C219" t="s">
        <v>9</v>
      </c>
      <c r="D219" t="s">
        <v>34</v>
      </c>
      <c r="E219" t="s">
        <v>16</v>
      </c>
      <c r="F219" s="4">
        <v>938</v>
      </c>
      <c r="G219" s="5">
        <v>189</v>
      </c>
      <c r="H219">
        <f t="shared" si="3"/>
        <v>8.7899999999999991</v>
      </c>
      <c r="I219">
        <f>data[[#This Row],[Cost Per Unit]]*data[[#This Row],[Units]]</f>
        <v>1661.31</v>
      </c>
      <c r="J219" s="4">
        <f>data[[#This Row],[Amount]]-data[[#This Row],[Cost]]</f>
        <v>-723.31</v>
      </c>
      <c r="L219" s="4"/>
    </row>
    <row r="220" spans="3:12" x14ac:dyDescent="0.3">
      <c r="C220" t="s">
        <v>7</v>
      </c>
      <c r="D220" t="s">
        <v>38</v>
      </c>
      <c r="E220" t="s">
        <v>18</v>
      </c>
      <c r="F220" s="4">
        <v>1778</v>
      </c>
      <c r="G220" s="5">
        <v>270</v>
      </c>
      <c r="H220">
        <f t="shared" si="3"/>
        <v>6.47</v>
      </c>
      <c r="I220">
        <f>data[[#This Row],[Cost Per Unit]]*data[[#This Row],[Units]]</f>
        <v>1746.8999999999999</v>
      </c>
      <c r="J220" s="4">
        <f>data[[#This Row],[Amount]]-data[[#This Row],[Cost]]</f>
        <v>31.100000000000136</v>
      </c>
      <c r="L220" s="4"/>
    </row>
    <row r="221" spans="3:12" x14ac:dyDescent="0.3">
      <c r="C221" t="s">
        <v>6</v>
      </c>
      <c r="D221" t="s">
        <v>39</v>
      </c>
      <c r="E221" t="s">
        <v>30</v>
      </c>
      <c r="F221" s="4">
        <v>1638</v>
      </c>
      <c r="G221" s="5">
        <v>63</v>
      </c>
      <c r="H221">
        <f t="shared" si="3"/>
        <v>14.49</v>
      </c>
      <c r="I221">
        <f>data[[#This Row],[Cost Per Unit]]*data[[#This Row],[Units]]</f>
        <v>912.87</v>
      </c>
      <c r="J221" s="4">
        <f>data[[#This Row],[Amount]]-data[[#This Row],[Cost]]</f>
        <v>725.13</v>
      </c>
      <c r="L221" s="4"/>
    </row>
    <row r="222" spans="3:12" x14ac:dyDescent="0.3">
      <c r="C222" t="s">
        <v>41</v>
      </c>
      <c r="D222" t="s">
        <v>38</v>
      </c>
      <c r="E222" t="s">
        <v>25</v>
      </c>
      <c r="F222" s="4">
        <v>154</v>
      </c>
      <c r="G222" s="5">
        <v>21</v>
      </c>
      <c r="H222">
        <f t="shared" si="3"/>
        <v>13.15</v>
      </c>
      <c r="I222">
        <f>data[[#This Row],[Cost Per Unit]]*data[[#This Row],[Units]]</f>
        <v>276.15000000000003</v>
      </c>
      <c r="J222" s="4">
        <f>data[[#This Row],[Amount]]-data[[#This Row],[Cost]]</f>
        <v>-122.15000000000003</v>
      </c>
      <c r="L222" s="4"/>
    </row>
    <row r="223" spans="3:12" x14ac:dyDescent="0.3">
      <c r="C223" t="s">
        <v>7</v>
      </c>
      <c r="D223" t="s">
        <v>37</v>
      </c>
      <c r="E223" t="s">
        <v>22</v>
      </c>
      <c r="F223" s="4">
        <v>9835</v>
      </c>
      <c r="G223" s="5">
        <v>207</v>
      </c>
      <c r="H223">
        <f t="shared" si="3"/>
        <v>9.77</v>
      </c>
      <c r="I223">
        <f>data[[#This Row],[Cost Per Unit]]*data[[#This Row],[Units]]</f>
        <v>2022.3899999999999</v>
      </c>
      <c r="J223" s="4">
        <f>data[[#This Row],[Amount]]-data[[#This Row],[Cost]]</f>
        <v>7812.6100000000006</v>
      </c>
      <c r="L223" s="4"/>
    </row>
    <row r="224" spans="3:12" x14ac:dyDescent="0.3">
      <c r="C224" t="s">
        <v>9</v>
      </c>
      <c r="D224" t="s">
        <v>37</v>
      </c>
      <c r="E224" t="s">
        <v>20</v>
      </c>
      <c r="F224" s="4">
        <v>7273</v>
      </c>
      <c r="G224" s="5">
        <v>96</v>
      </c>
      <c r="H224">
        <f t="shared" si="3"/>
        <v>10.62</v>
      </c>
      <c r="I224">
        <f>data[[#This Row],[Cost Per Unit]]*data[[#This Row],[Units]]</f>
        <v>1019.52</v>
      </c>
      <c r="J224" s="4">
        <f>data[[#This Row],[Amount]]-data[[#This Row],[Cost]]</f>
        <v>6253.48</v>
      </c>
      <c r="L224" s="4"/>
    </row>
    <row r="225" spans="3:12" x14ac:dyDescent="0.3">
      <c r="C225" t="s">
        <v>5</v>
      </c>
      <c r="D225" t="s">
        <v>39</v>
      </c>
      <c r="E225" t="s">
        <v>22</v>
      </c>
      <c r="F225" s="4">
        <v>6909</v>
      </c>
      <c r="G225" s="5">
        <v>81</v>
      </c>
      <c r="H225">
        <f t="shared" si="3"/>
        <v>9.77</v>
      </c>
      <c r="I225">
        <f>data[[#This Row],[Cost Per Unit]]*data[[#This Row],[Units]]</f>
        <v>791.37</v>
      </c>
      <c r="J225" s="4">
        <f>data[[#This Row],[Amount]]-data[[#This Row],[Cost]]</f>
        <v>6117.63</v>
      </c>
      <c r="L225" s="4"/>
    </row>
    <row r="226" spans="3:12" x14ac:dyDescent="0.3">
      <c r="C226" t="s">
        <v>9</v>
      </c>
      <c r="D226" t="s">
        <v>39</v>
      </c>
      <c r="E226" t="s">
        <v>24</v>
      </c>
      <c r="F226" s="4">
        <v>3920</v>
      </c>
      <c r="G226" s="5">
        <v>306</v>
      </c>
      <c r="H226">
        <f t="shared" si="3"/>
        <v>4.97</v>
      </c>
      <c r="I226">
        <f>data[[#This Row],[Cost Per Unit]]*data[[#This Row],[Units]]</f>
        <v>1520.82</v>
      </c>
      <c r="J226" s="4">
        <f>data[[#This Row],[Amount]]-data[[#This Row],[Cost]]</f>
        <v>2399.1800000000003</v>
      </c>
      <c r="L226" s="4"/>
    </row>
    <row r="227" spans="3:12" x14ac:dyDescent="0.3">
      <c r="C227" t="s">
        <v>10</v>
      </c>
      <c r="D227" t="s">
        <v>39</v>
      </c>
      <c r="E227" t="s">
        <v>21</v>
      </c>
      <c r="F227" s="4">
        <v>4858</v>
      </c>
      <c r="G227" s="5">
        <v>279</v>
      </c>
      <c r="H227">
        <f t="shared" si="3"/>
        <v>9</v>
      </c>
      <c r="I227">
        <f>data[[#This Row],[Cost Per Unit]]*data[[#This Row],[Units]]</f>
        <v>2511</v>
      </c>
      <c r="J227" s="4">
        <f>data[[#This Row],[Amount]]-data[[#This Row],[Cost]]</f>
        <v>2347</v>
      </c>
      <c r="L227" s="4"/>
    </row>
    <row r="228" spans="3:12" x14ac:dyDescent="0.3">
      <c r="C228" t="s">
        <v>2</v>
      </c>
      <c r="D228" t="s">
        <v>38</v>
      </c>
      <c r="E228" t="s">
        <v>4</v>
      </c>
      <c r="F228" s="4">
        <v>3549</v>
      </c>
      <c r="G228" s="5">
        <v>3</v>
      </c>
      <c r="H228">
        <f t="shared" si="3"/>
        <v>11.88</v>
      </c>
      <c r="I228">
        <f>data[[#This Row],[Cost Per Unit]]*data[[#This Row],[Units]]</f>
        <v>35.64</v>
      </c>
      <c r="J228" s="4">
        <f>data[[#This Row],[Amount]]-data[[#This Row],[Cost]]</f>
        <v>3513.36</v>
      </c>
      <c r="L228" s="4"/>
    </row>
    <row r="229" spans="3:12" x14ac:dyDescent="0.3">
      <c r="C229" t="s">
        <v>7</v>
      </c>
      <c r="D229" t="s">
        <v>39</v>
      </c>
      <c r="E229" t="s">
        <v>27</v>
      </c>
      <c r="F229" s="4">
        <v>966</v>
      </c>
      <c r="G229" s="5">
        <v>198</v>
      </c>
      <c r="H229">
        <f t="shared" si="3"/>
        <v>16.73</v>
      </c>
      <c r="I229">
        <f>data[[#This Row],[Cost Per Unit]]*data[[#This Row],[Units]]</f>
        <v>3312.54</v>
      </c>
      <c r="J229" s="4">
        <f>data[[#This Row],[Amount]]-data[[#This Row],[Cost]]</f>
        <v>-2346.54</v>
      </c>
      <c r="L229" s="4"/>
    </row>
    <row r="230" spans="3:12" x14ac:dyDescent="0.3">
      <c r="C230" t="s">
        <v>5</v>
      </c>
      <c r="D230" t="s">
        <v>39</v>
      </c>
      <c r="E230" t="s">
        <v>18</v>
      </c>
      <c r="F230" s="4">
        <v>385</v>
      </c>
      <c r="G230" s="5">
        <v>249</v>
      </c>
      <c r="H230">
        <f t="shared" si="3"/>
        <v>6.47</v>
      </c>
      <c r="I230">
        <f>data[[#This Row],[Cost Per Unit]]*data[[#This Row],[Units]]</f>
        <v>1611.03</v>
      </c>
      <c r="J230" s="4">
        <f>data[[#This Row],[Amount]]-data[[#This Row],[Cost]]</f>
        <v>-1226.03</v>
      </c>
      <c r="L230" s="4"/>
    </row>
    <row r="231" spans="3:12" x14ac:dyDescent="0.3">
      <c r="C231" t="s">
        <v>6</v>
      </c>
      <c r="D231" t="s">
        <v>34</v>
      </c>
      <c r="E231" t="s">
        <v>16</v>
      </c>
      <c r="F231" s="4">
        <v>2219</v>
      </c>
      <c r="G231" s="5">
        <v>75</v>
      </c>
      <c r="H231">
        <f t="shared" si="3"/>
        <v>8.7899999999999991</v>
      </c>
      <c r="I231">
        <f>data[[#This Row],[Cost Per Unit]]*data[[#This Row],[Units]]</f>
        <v>659.24999999999989</v>
      </c>
      <c r="J231" s="4">
        <f>data[[#This Row],[Amount]]-data[[#This Row],[Cost]]</f>
        <v>1559.75</v>
      </c>
      <c r="L231" s="4"/>
    </row>
    <row r="232" spans="3:12" x14ac:dyDescent="0.3">
      <c r="C232" t="s">
        <v>9</v>
      </c>
      <c r="D232" t="s">
        <v>36</v>
      </c>
      <c r="E232" t="s">
        <v>32</v>
      </c>
      <c r="F232" s="4">
        <v>2954</v>
      </c>
      <c r="G232" s="5">
        <v>189</v>
      </c>
      <c r="H232">
        <f t="shared" si="3"/>
        <v>8.65</v>
      </c>
      <c r="I232">
        <f>data[[#This Row],[Cost Per Unit]]*data[[#This Row],[Units]]</f>
        <v>1634.8500000000001</v>
      </c>
      <c r="J232" s="4">
        <f>data[[#This Row],[Amount]]-data[[#This Row],[Cost]]</f>
        <v>1319.1499999999999</v>
      </c>
      <c r="L232" s="4"/>
    </row>
    <row r="233" spans="3:12" x14ac:dyDescent="0.3">
      <c r="C233" t="s">
        <v>7</v>
      </c>
      <c r="D233" t="s">
        <v>36</v>
      </c>
      <c r="E233" t="s">
        <v>32</v>
      </c>
      <c r="F233" s="4">
        <v>280</v>
      </c>
      <c r="G233" s="5">
        <v>87</v>
      </c>
      <c r="H233">
        <f t="shared" si="3"/>
        <v>8.65</v>
      </c>
      <c r="I233">
        <f>data[[#This Row],[Cost Per Unit]]*data[[#This Row],[Units]]</f>
        <v>752.55000000000007</v>
      </c>
      <c r="J233" s="4">
        <f>data[[#This Row],[Amount]]-data[[#This Row],[Cost]]</f>
        <v>-472.55000000000007</v>
      </c>
      <c r="L233" s="4"/>
    </row>
    <row r="234" spans="3:12" x14ac:dyDescent="0.3">
      <c r="C234" t="s">
        <v>41</v>
      </c>
      <c r="D234" t="s">
        <v>36</v>
      </c>
      <c r="E234" t="s">
        <v>30</v>
      </c>
      <c r="F234" s="4">
        <v>6118</v>
      </c>
      <c r="G234" s="5">
        <v>174</v>
      </c>
      <c r="H234">
        <f t="shared" si="3"/>
        <v>14.49</v>
      </c>
      <c r="I234">
        <f>data[[#This Row],[Cost Per Unit]]*data[[#This Row],[Units]]</f>
        <v>2521.2600000000002</v>
      </c>
      <c r="J234" s="4">
        <f>data[[#This Row],[Amount]]-data[[#This Row],[Cost]]</f>
        <v>3596.74</v>
      </c>
      <c r="L234" s="4"/>
    </row>
    <row r="235" spans="3:12" x14ac:dyDescent="0.3">
      <c r="C235" t="s">
        <v>2</v>
      </c>
      <c r="D235" t="s">
        <v>39</v>
      </c>
      <c r="E235" t="s">
        <v>15</v>
      </c>
      <c r="F235" s="4">
        <v>4802</v>
      </c>
      <c r="G235" s="5">
        <v>36</v>
      </c>
      <c r="H235">
        <f t="shared" si="3"/>
        <v>11.73</v>
      </c>
      <c r="I235">
        <f>data[[#This Row],[Cost Per Unit]]*data[[#This Row],[Units]]</f>
        <v>422.28000000000003</v>
      </c>
      <c r="J235" s="4">
        <f>data[[#This Row],[Amount]]-data[[#This Row],[Cost]]</f>
        <v>4379.72</v>
      </c>
      <c r="L235" s="4"/>
    </row>
    <row r="236" spans="3:12" x14ac:dyDescent="0.3">
      <c r="C236" t="s">
        <v>9</v>
      </c>
      <c r="D236" t="s">
        <v>38</v>
      </c>
      <c r="E236" t="s">
        <v>24</v>
      </c>
      <c r="F236" s="4">
        <v>4137</v>
      </c>
      <c r="G236" s="5">
        <v>60</v>
      </c>
      <c r="H236">
        <f t="shared" si="3"/>
        <v>4.97</v>
      </c>
      <c r="I236">
        <f>data[[#This Row],[Cost Per Unit]]*data[[#This Row],[Units]]</f>
        <v>298.2</v>
      </c>
      <c r="J236" s="4">
        <f>data[[#This Row],[Amount]]-data[[#This Row],[Cost]]</f>
        <v>3838.8</v>
      </c>
      <c r="L236" s="4"/>
    </row>
    <row r="237" spans="3:12" x14ac:dyDescent="0.3">
      <c r="C237" t="s">
        <v>3</v>
      </c>
      <c r="D237" t="s">
        <v>35</v>
      </c>
      <c r="E237" t="s">
        <v>23</v>
      </c>
      <c r="F237" s="4">
        <v>2023</v>
      </c>
      <c r="G237" s="5">
        <v>78</v>
      </c>
      <c r="H237">
        <f t="shared" si="3"/>
        <v>6.49</v>
      </c>
      <c r="I237">
        <f>data[[#This Row],[Cost Per Unit]]*data[[#This Row],[Units]]</f>
        <v>506.22</v>
      </c>
      <c r="J237" s="4">
        <f>data[[#This Row],[Amount]]-data[[#This Row],[Cost]]</f>
        <v>1516.78</v>
      </c>
      <c r="L237" s="4"/>
    </row>
    <row r="238" spans="3:12" x14ac:dyDescent="0.3">
      <c r="C238" t="s">
        <v>9</v>
      </c>
      <c r="D238" t="s">
        <v>36</v>
      </c>
      <c r="E238" t="s">
        <v>30</v>
      </c>
      <c r="F238" s="4">
        <v>9051</v>
      </c>
      <c r="G238" s="5">
        <v>57</v>
      </c>
      <c r="H238">
        <f t="shared" si="3"/>
        <v>14.49</v>
      </c>
      <c r="I238">
        <f>data[[#This Row],[Cost Per Unit]]*data[[#This Row],[Units]]</f>
        <v>825.93000000000006</v>
      </c>
      <c r="J238" s="4">
        <f>data[[#This Row],[Amount]]-data[[#This Row],[Cost]]</f>
        <v>8225.07</v>
      </c>
      <c r="L238" s="4"/>
    </row>
    <row r="239" spans="3:12" x14ac:dyDescent="0.3">
      <c r="C239" t="s">
        <v>9</v>
      </c>
      <c r="D239" t="s">
        <v>37</v>
      </c>
      <c r="E239" t="s">
        <v>28</v>
      </c>
      <c r="F239" s="4">
        <v>2919</v>
      </c>
      <c r="G239" s="5">
        <v>45</v>
      </c>
      <c r="H239">
        <f t="shared" si="3"/>
        <v>10.38</v>
      </c>
      <c r="I239">
        <f>data[[#This Row],[Cost Per Unit]]*data[[#This Row],[Units]]</f>
        <v>467.1</v>
      </c>
      <c r="J239" s="4">
        <f>data[[#This Row],[Amount]]-data[[#This Row],[Cost]]</f>
        <v>2451.9</v>
      </c>
      <c r="L239" s="4"/>
    </row>
    <row r="240" spans="3:12" x14ac:dyDescent="0.3">
      <c r="C240" t="s">
        <v>41</v>
      </c>
      <c r="D240" t="s">
        <v>38</v>
      </c>
      <c r="E240" t="s">
        <v>22</v>
      </c>
      <c r="F240" s="4">
        <v>5915</v>
      </c>
      <c r="G240" s="5">
        <v>3</v>
      </c>
      <c r="H240">
        <f t="shared" si="3"/>
        <v>9.77</v>
      </c>
      <c r="I240">
        <f>data[[#This Row],[Cost Per Unit]]*data[[#This Row],[Units]]</f>
        <v>29.31</v>
      </c>
      <c r="J240" s="4">
        <f>data[[#This Row],[Amount]]-data[[#This Row],[Cost]]</f>
        <v>5885.69</v>
      </c>
      <c r="L240" s="4"/>
    </row>
    <row r="241" spans="3:12" x14ac:dyDescent="0.3">
      <c r="C241" t="s">
        <v>10</v>
      </c>
      <c r="D241" t="s">
        <v>35</v>
      </c>
      <c r="E241" t="s">
        <v>15</v>
      </c>
      <c r="F241" s="4">
        <v>2562</v>
      </c>
      <c r="G241" s="5">
        <v>6</v>
      </c>
      <c r="H241">
        <f t="shared" si="3"/>
        <v>11.73</v>
      </c>
      <c r="I241">
        <f>data[[#This Row],[Cost Per Unit]]*data[[#This Row],[Units]]</f>
        <v>70.38</v>
      </c>
      <c r="J241" s="4">
        <f>data[[#This Row],[Amount]]-data[[#This Row],[Cost]]</f>
        <v>2491.62</v>
      </c>
      <c r="L241" s="4"/>
    </row>
    <row r="242" spans="3:12" x14ac:dyDescent="0.3">
      <c r="C242" t="s">
        <v>5</v>
      </c>
      <c r="D242" t="s">
        <v>37</v>
      </c>
      <c r="E242" t="s">
        <v>25</v>
      </c>
      <c r="F242" s="4">
        <v>8813</v>
      </c>
      <c r="G242" s="5">
        <v>21</v>
      </c>
      <c r="H242">
        <f t="shared" si="3"/>
        <v>13.15</v>
      </c>
      <c r="I242">
        <f>data[[#This Row],[Cost Per Unit]]*data[[#This Row],[Units]]</f>
        <v>276.15000000000003</v>
      </c>
      <c r="J242" s="4">
        <f>data[[#This Row],[Amount]]-data[[#This Row],[Cost]]</f>
        <v>8536.85</v>
      </c>
      <c r="L242" s="4"/>
    </row>
    <row r="243" spans="3:12" x14ac:dyDescent="0.3">
      <c r="C243" t="s">
        <v>5</v>
      </c>
      <c r="D243" t="s">
        <v>36</v>
      </c>
      <c r="E243" t="s">
        <v>18</v>
      </c>
      <c r="F243" s="4">
        <v>6111</v>
      </c>
      <c r="G243" s="5">
        <v>3</v>
      </c>
      <c r="H243">
        <f t="shared" si="3"/>
        <v>6.47</v>
      </c>
      <c r="I243">
        <f>data[[#This Row],[Cost Per Unit]]*data[[#This Row],[Units]]</f>
        <v>19.41</v>
      </c>
      <c r="J243" s="4">
        <f>data[[#This Row],[Amount]]-data[[#This Row],[Cost]]</f>
        <v>6091.59</v>
      </c>
      <c r="L243" s="4"/>
    </row>
    <row r="244" spans="3:12" x14ac:dyDescent="0.3">
      <c r="C244" t="s">
        <v>8</v>
      </c>
      <c r="D244" t="s">
        <v>34</v>
      </c>
      <c r="E244" t="s">
        <v>31</v>
      </c>
      <c r="F244" s="4">
        <v>3507</v>
      </c>
      <c r="G244" s="5">
        <v>288</v>
      </c>
      <c r="H244">
        <f t="shared" si="3"/>
        <v>5.79</v>
      </c>
      <c r="I244">
        <f>data[[#This Row],[Cost Per Unit]]*data[[#This Row],[Units]]</f>
        <v>1667.52</v>
      </c>
      <c r="J244" s="4">
        <f>data[[#This Row],[Amount]]-data[[#This Row],[Cost]]</f>
        <v>1839.48</v>
      </c>
      <c r="L244" s="4"/>
    </row>
    <row r="245" spans="3:12" x14ac:dyDescent="0.3">
      <c r="C245" t="s">
        <v>6</v>
      </c>
      <c r="D245" t="s">
        <v>36</v>
      </c>
      <c r="E245" t="s">
        <v>13</v>
      </c>
      <c r="F245" s="4">
        <v>4319</v>
      </c>
      <c r="G245" s="5">
        <v>30</v>
      </c>
      <c r="H245">
        <f t="shared" si="3"/>
        <v>9.33</v>
      </c>
      <c r="I245">
        <f>data[[#This Row],[Cost Per Unit]]*data[[#This Row],[Units]]</f>
        <v>279.89999999999998</v>
      </c>
      <c r="J245" s="4">
        <f>data[[#This Row],[Amount]]-data[[#This Row],[Cost]]</f>
        <v>4039.1</v>
      </c>
      <c r="L245" s="4"/>
    </row>
    <row r="246" spans="3:12" x14ac:dyDescent="0.3">
      <c r="C246" t="s">
        <v>40</v>
      </c>
      <c r="D246" t="s">
        <v>38</v>
      </c>
      <c r="E246" t="s">
        <v>26</v>
      </c>
      <c r="F246" s="4">
        <v>609</v>
      </c>
      <c r="G246" s="5">
        <v>87</v>
      </c>
      <c r="H246">
        <f t="shared" si="3"/>
        <v>5.6</v>
      </c>
      <c r="I246">
        <f>data[[#This Row],[Cost Per Unit]]*data[[#This Row],[Units]]</f>
        <v>487.2</v>
      </c>
      <c r="J246" s="4">
        <f>data[[#This Row],[Amount]]-data[[#This Row],[Cost]]</f>
        <v>121.80000000000001</v>
      </c>
      <c r="L246" s="4"/>
    </row>
    <row r="247" spans="3:12" x14ac:dyDescent="0.3">
      <c r="C247" t="s">
        <v>40</v>
      </c>
      <c r="D247" t="s">
        <v>39</v>
      </c>
      <c r="E247" t="s">
        <v>27</v>
      </c>
      <c r="F247" s="4">
        <v>6370</v>
      </c>
      <c r="G247" s="5">
        <v>30</v>
      </c>
      <c r="H247">
        <f t="shared" si="3"/>
        <v>16.73</v>
      </c>
      <c r="I247">
        <f>data[[#This Row],[Cost Per Unit]]*data[[#This Row],[Units]]</f>
        <v>501.90000000000003</v>
      </c>
      <c r="J247" s="4">
        <f>data[[#This Row],[Amount]]-data[[#This Row],[Cost]]</f>
        <v>5868.1</v>
      </c>
      <c r="L247" s="4"/>
    </row>
    <row r="248" spans="3:12" x14ac:dyDescent="0.3">
      <c r="C248" t="s">
        <v>5</v>
      </c>
      <c r="D248" t="s">
        <v>38</v>
      </c>
      <c r="E248" t="s">
        <v>19</v>
      </c>
      <c r="F248" s="4">
        <v>5474</v>
      </c>
      <c r="G248" s="5">
        <v>168</v>
      </c>
      <c r="H248">
        <f t="shared" si="3"/>
        <v>7.64</v>
      </c>
      <c r="I248">
        <f>data[[#This Row],[Cost Per Unit]]*data[[#This Row],[Units]]</f>
        <v>1283.52</v>
      </c>
      <c r="J248" s="4">
        <f>data[[#This Row],[Amount]]-data[[#This Row],[Cost]]</f>
        <v>4190.4799999999996</v>
      </c>
      <c r="L248" s="4"/>
    </row>
    <row r="249" spans="3:12" x14ac:dyDescent="0.3">
      <c r="C249" t="s">
        <v>40</v>
      </c>
      <c r="D249" t="s">
        <v>36</v>
      </c>
      <c r="E249" t="s">
        <v>27</v>
      </c>
      <c r="F249" s="4">
        <v>3164</v>
      </c>
      <c r="G249" s="5">
        <v>306</v>
      </c>
      <c r="H249">
        <f t="shared" si="3"/>
        <v>16.73</v>
      </c>
      <c r="I249">
        <f>data[[#This Row],[Cost Per Unit]]*data[[#This Row],[Units]]</f>
        <v>5119.38</v>
      </c>
      <c r="J249" s="4">
        <f>data[[#This Row],[Amount]]-data[[#This Row],[Cost]]</f>
        <v>-1955.38</v>
      </c>
      <c r="L249" s="4"/>
    </row>
    <row r="250" spans="3:12" x14ac:dyDescent="0.3">
      <c r="C250" t="s">
        <v>6</v>
      </c>
      <c r="D250" t="s">
        <v>35</v>
      </c>
      <c r="E250" t="s">
        <v>4</v>
      </c>
      <c r="F250" s="4">
        <v>1302</v>
      </c>
      <c r="G250" s="5">
        <v>402</v>
      </c>
      <c r="H250">
        <f t="shared" si="3"/>
        <v>11.88</v>
      </c>
      <c r="I250">
        <f>data[[#This Row],[Cost Per Unit]]*data[[#This Row],[Units]]</f>
        <v>4775.76</v>
      </c>
      <c r="J250" s="4">
        <f>data[[#This Row],[Amount]]-data[[#This Row],[Cost]]</f>
        <v>-3473.76</v>
      </c>
      <c r="L250" s="4"/>
    </row>
    <row r="251" spans="3:12" x14ac:dyDescent="0.3">
      <c r="C251" t="s">
        <v>3</v>
      </c>
      <c r="D251" t="s">
        <v>37</v>
      </c>
      <c r="E251" t="s">
        <v>28</v>
      </c>
      <c r="F251" s="4">
        <v>7308</v>
      </c>
      <c r="G251" s="5">
        <v>327</v>
      </c>
      <c r="H251">
        <f t="shared" si="3"/>
        <v>10.38</v>
      </c>
      <c r="I251">
        <f>data[[#This Row],[Cost Per Unit]]*data[[#This Row],[Units]]</f>
        <v>3394.26</v>
      </c>
      <c r="J251" s="4">
        <f>data[[#This Row],[Amount]]-data[[#This Row],[Cost]]</f>
        <v>3913.74</v>
      </c>
      <c r="L251" s="4"/>
    </row>
    <row r="252" spans="3:12" x14ac:dyDescent="0.3">
      <c r="C252" t="s">
        <v>40</v>
      </c>
      <c r="D252" t="s">
        <v>37</v>
      </c>
      <c r="E252" t="s">
        <v>27</v>
      </c>
      <c r="F252" s="4">
        <v>6132</v>
      </c>
      <c r="G252" s="5">
        <v>93</v>
      </c>
      <c r="H252">
        <f t="shared" si="3"/>
        <v>16.73</v>
      </c>
      <c r="I252">
        <f>data[[#This Row],[Cost Per Unit]]*data[[#This Row],[Units]]</f>
        <v>1555.89</v>
      </c>
      <c r="J252" s="4">
        <f>data[[#This Row],[Amount]]-data[[#This Row],[Cost]]</f>
        <v>4576.1099999999997</v>
      </c>
      <c r="L252" s="4"/>
    </row>
    <row r="253" spans="3:12" x14ac:dyDescent="0.3">
      <c r="C253" t="s">
        <v>10</v>
      </c>
      <c r="D253" t="s">
        <v>35</v>
      </c>
      <c r="E253" t="s">
        <v>14</v>
      </c>
      <c r="F253" s="4">
        <v>3472</v>
      </c>
      <c r="G253" s="5">
        <v>96</v>
      </c>
      <c r="H253">
        <f t="shared" si="3"/>
        <v>11.7</v>
      </c>
      <c r="I253">
        <f>data[[#This Row],[Cost Per Unit]]*data[[#This Row],[Units]]</f>
        <v>1123.1999999999998</v>
      </c>
      <c r="J253" s="4">
        <f>data[[#This Row],[Amount]]-data[[#This Row],[Cost]]</f>
        <v>2348.8000000000002</v>
      </c>
      <c r="L253" s="4"/>
    </row>
    <row r="254" spans="3:12" x14ac:dyDescent="0.3">
      <c r="C254" t="s">
        <v>8</v>
      </c>
      <c r="D254" t="s">
        <v>39</v>
      </c>
      <c r="E254" t="s">
        <v>18</v>
      </c>
      <c r="F254" s="4">
        <v>9660</v>
      </c>
      <c r="G254" s="5">
        <v>27</v>
      </c>
      <c r="H254">
        <f t="shared" si="3"/>
        <v>6.47</v>
      </c>
      <c r="I254">
        <f>data[[#This Row],[Cost Per Unit]]*data[[#This Row],[Units]]</f>
        <v>174.69</v>
      </c>
      <c r="J254" s="4">
        <f>data[[#This Row],[Amount]]-data[[#This Row],[Cost]]</f>
        <v>9485.31</v>
      </c>
      <c r="L254" s="4"/>
    </row>
    <row r="255" spans="3:12" x14ac:dyDescent="0.3">
      <c r="C255" t="s">
        <v>9</v>
      </c>
      <c r="D255" t="s">
        <v>38</v>
      </c>
      <c r="E255" t="s">
        <v>26</v>
      </c>
      <c r="F255" s="4">
        <v>2436</v>
      </c>
      <c r="G255" s="5">
        <v>99</v>
      </c>
      <c r="H255">
        <f t="shared" si="3"/>
        <v>5.6</v>
      </c>
      <c r="I255">
        <f>data[[#This Row],[Cost Per Unit]]*data[[#This Row],[Units]]</f>
        <v>554.4</v>
      </c>
      <c r="J255" s="4">
        <f>data[[#This Row],[Amount]]-data[[#This Row],[Cost]]</f>
        <v>1881.6</v>
      </c>
      <c r="L255" s="4"/>
    </row>
    <row r="256" spans="3:12" x14ac:dyDescent="0.3">
      <c r="C256" t="s">
        <v>9</v>
      </c>
      <c r="D256" t="s">
        <v>38</v>
      </c>
      <c r="E256" t="s">
        <v>33</v>
      </c>
      <c r="F256" s="4">
        <v>9506</v>
      </c>
      <c r="G256" s="5">
        <v>87</v>
      </c>
      <c r="H256">
        <f t="shared" si="3"/>
        <v>12.37</v>
      </c>
      <c r="I256">
        <f>data[[#This Row],[Cost Per Unit]]*data[[#This Row],[Units]]</f>
        <v>1076.1899999999998</v>
      </c>
      <c r="J256" s="4">
        <f>data[[#This Row],[Amount]]-data[[#This Row],[Cost]]</f>
        <v>8429.81</v>
      </c>
      <c r="L256" s="4"/>
    </row>
    <row r="257" spans="3:12" x14ac:dyDescent="0.3">
      <c r="C257" t="s">
        <v>10</v>
      </c>
      <c r="D257" t="s">
        <v>37</v>
      </c>
      <c r="E257" t="s">
        <v>21</v>
      </c>
      <c r="F257" s="4">
        <v>245</v>
      </c>
      <c r="G257" s="5">
        <v>288</v>
      </c>
      <c r="H257">
        <f t="shared" si="3"/>
        <v>9</v>
      </c>
      <c r="I257">
        <f>data[[#This Row],[Cost Per Unit]]*data[[#This Row],[Units]]</f>
        <v>2592</v>
      </c>
      <c r="J257" s="4">
        <f>data[[#This Row],[Amount]]-data[[#This Row],[Cost]]</f>
        <v>-2347</v>
      </c>
      <c r="L257" s="4"/>
    </row>
    <row r="258" spans="3:12" x14ac:dyDescent="0.3">
      <c r="C258" t="s">
        <v>8</v>
      </c>
      <c r="D258" t="s">
        <v>35</v>
      </c>
      <c r="E258" t="s">
        <v>20</v>
      </c>
      <c r="F258" s="4">
        <v>2702</v>
      </c>
      <c r="G258" s="5">
        <v>363</v>
      </c>
      <c r="H258">
        <f t="shared" si="3"/>
        <v>10.62</v>
      </c>
      <c r="I258">
        <f>data[[#This Row],[Cost Per Unit]]*data[[#This Row],[Units]]</f>
        <v>3855.0599999999995</v>
      </c>
      <c r="J258" s="4">
        <f>data[[#This Row],[Amount]]-data[[#This Row],[Cost]]</f>
        <v>-1153.0599999999995</v>
      </c>
      <c r="L258" s="4"/>
    </row>
    <row r="259" spans="3:12" x14ac:dyDescent="0.3">
      <c r="C259" t="s">
        <v>10</v>
      </c>
      <c r="D259" t="s">
        <v>34</v>
      </c>
      <c r="E259" t="s">
        <v>17</v>
      </c>
      <c r="F259" s="4">
        <v>700</v>
      </c>
      <c r="G259" s="5">
        <v>87</v>
      </c>
      <c r="H259">
        <f t="shared" si="3"/>
        <v>3.11</v>
      </c>
      <c r="I259">
        <f>data[[#This Row],[Cost Per Unit]]*data[[#This Row],[Units]]</f>
        <v>270.57</v>
      </c>
      <c r="J259" s="4">
        <f>data[[#This Row],[Amount]]-data[[#This Row],[Cost]]</f>
        <v>429.43</v>
      </c>
      <c r="L259" s="4"/>
    </row>
    <row r="260" spans="3:12" x14ac:dyDescent="0.3">
      <c r="C260" t="s">
        <v>6</v>
      </c>
      <c r="D260" t="s">
        <v>34</v>
      </c>
      <c r="E260" t="s">
        <v>17</v>
      </c>
      <c r="F260" s="4">
        <v>3759</v>
      </c>
      <c r="G260" s="5">
        <v>150</v>
      </c>
      <c r="H260">
        <f t="shared" si="3"/>
        <v>3.11</v>
      </c>
      <c r="I260">
        <f>data[[#This Row],[Cost Per Unit]]*data[[#This Row],[Units]]</f>
        <v>466.5</v>
      </c>
      <c r="J260" s="4">
        <f>data[[#This Row],[Amount]]-data[[#This Row],[Cost]]</f>
        <v>3292.5</v>
      </c>
      <c r="L260" s="4"/>
    </row>
    <row r="261" spans="3:12" x14ac:dyDescent="0.3">
      <c r="C261" t="s">
        <v>2</v>
      </c>
      <c r="D261" t="s">
        <v>35</v>
      </c>
      <c r="E261" t="s">
        <v>17</v>
      </c>
      <c r="F261" s="4">
        <v>1589</v>
      </c>
      <c r="G261" s="5">
        <v>303</v>
      </c>
      <c r="H261">
        <f t="shared" si="3"/>
        <v>3.11</v>
      </c>
      <c r="I261">
        <f>data[[#This Row],[Cost Per Unit]]*data[[#This Row],[Units]]</f>
        <v>942.32999999999993</v>
      </c>
      <c r="J261" s="4">
        <f>data[[#This Row],[Amount]]-data[[#This Row],[Cost]]</f>
        <v>646.67000000000007</v>
      </c>
      <c r="L261" s="4"/>
    </row>
    <row r="262" spans="3:12" x14ac:dyDescent="0.3">
      <c r="C262" t="s">
        <v>7</v>
      </c>
      <c r="D262" t="s">
        <v>35</v>
      </c>
      <c r="E262" t="s">
        <v>28</v>
      </c>
      <c r="F262" s="4">
        <v>5194</v>
      </c>
      <c r="G262" s="5">
        <v>288</v>
      </c>
      <c r="H262">
        <f t="shared" si="3"/>
        <v>10.38</v>
      </c>
      <c r="I262">
        <f>data[[#This Row],[Cost Per Unit]]*data[[#This Row],[Units]]</f>
        <v>2989.44</v>
      </c>
      <c r="J262" s="4">
        <f>data[[#This Row],[Amount]]-data[[#This Row],[Cost]]</f>
        <v>2204.56</v>
      </c>
      <c r="L262" s="4"/>
    </row>
    <row r="263" spans="3:12" x14ac:dyDescent="0.3">
      <c r="C263" t="s">
        <v>10</v>
      </c>
      <c r="D263" t="s">
        <v>36</v>
      </c>
      <c r="E263" t="s">
        <v>13</v>
      </c>
      <c r="F263" s="4">
        <v>945</v>
      </c>
      <c r="G263" s="5">
        <v>75</v>
      </c>
      <c r="H263">
        <f t="shared" si="3"/>
        <v>9.33</v>
      </c>
      <c r="I263">
        <f>data[[#This Row],[Cost Per Unit]]*data[[#This Row],[Units]]</f>
        <v>699.75</v>
      </c>
      <c r="J263" s="4">
        <f>data[[#This Row],[Amount]]-data[[#This Row],[Cost]]</f>
        <v>245.25</v>
      </c>
      <c r="L263" s="4"/>
    </row>
    <row r="264" spans="3:12" x14ac:dyDescent="0.3">
      <c r="C264" t="s">
        <v>40</v>
      </c>
      <c r="D264" t="s">
        <v>38</v>
      </c>
      <c r="E264" t="s">
        <v>31</v>
      </c>
      <c r="F264" s="4">
        <v>1988</v>
      </c>
      <c r="G264" s="5">
        <v>39</v>
      </c>
      <c r="H264">
        <f t="shared" si="3"/>
        <v>5.79</v>
      </c>
      <c r="I264">
        <f>data[[#This Row],[Cost Per Unit]]*data[[#This Row],[Units]]</f>
        <v>225.81</v>
      </c>
      <c r="J264" s="4">
        <f>data[[#This Row],[Amount]]-data[[#This Row],[Cost]]</f>
        <v>1762.19</v>
      </c>
      <c r="L264" s="4"/>
    </row>
    <row r="265" spans="3:12" x14ac:dyDescent="0.3">
      <c r="C265" t="s">
        <v>6</v>
      </c>
      <c r="D265" t="s">
        <v>34</v>
      </c>
      <c r="E265" t="s">
        <v>32</v>
      </c>
      <c r="F265" s="4">
        <v>6734</v>
      </c>
      <c r="G265" s="5">
        <v>123</v>
      </c>
      <c r="H265">
        <f t="shared" si="3"/>
        <v>8.65</v>
      </c>
      <c r="I265">
        <f>data[[#This Row],[Cost Per Unit]]*data[[#This Row],[Units]]</f>
        <v>1063.95</v>
      </c>
      <c r="J265" s="4">
        <f>data[[#This Row],[Amount]]-data[[#This Row],[Cost]]</f>
        <v>5670.05</v>
      </c>
      <c r="L265" s="4"/>
    </row>
    <row r="266" spans="3:12" x14ac:dyDescent="0.3">
      <c r="C266" t="s">
        <v>40</v>
      </c>
      <c r="D266" t="s">
        <v>36</v>
      </c>
      <c r="E266" t="s">
        <v>4</v>
      </c>
      <c r="F266" s="4">
        <v>217</v>
      </c>
      <c r="G266" s="5">
        <v>36</v>
      </c>
      <c r="H266">
        <f t="shared" si="3"/>
        <v>11.88</v>
      </c>
      <c r="I266">
        <f>data[[#This Row],[Cost Per Unit]]*data[[#This Row],[Units]]</f>
        <v>427.68</v>
      </c>
      <c r="J266" s="4">
        <f>data[[#This Row],[Amount]]-data[[#This Row],[Cost]]</f>
        <v>-210.68</v>
      </c>
      <c r="L266" s="4"/>
    </row>
    <row r="267" spans="3:12" x14ac:dyDescent="0.3">
      <c r="C267" t="s">
        <v>5</v>
      </c>
      <c r="D267" t="s">
        <v>34</v>
      </c>
      <c r="E267" t="s">
        <v>22</v>
      </c>
      <c r="F267" s="4">
        <v>6279</v>
      </c>
      <c r="G267" s="5">
        <v>237</v>
      </c>
      <c r="H267">
        <f t="shared" si="3"/>
        <v>9.77</v>
      </c>
      <c r="I267">
        <f>data[[#This Row],[Cost Per Unit]]*data[[#This Row],[Units]]</f>
        <v>2315.4899999999998</v>
      </c>
      <c r="J267" s="4">
        <f>data[[#This Row],[Amount]]-data[[#This Row],[Cost]]</f>
        <v>3963.51</v>
      </c>
      <c r="L267" s="4"/>
    </row>
    <row r="268" spans="3:12" x14ac:dyDescent="0.3">
      <c r="C268" t="s">
        <v>40</v>
      </c>
      <c r="D268" t="s">
        <v>36</v>
      </c>
      <c r="E268" t="s">
        <v>13</v>
      </c>
      <c r="F268" s="4">
        <v>4424</v>
      </c>
      <c r="G268" s="5">
        <v>201</v>
      </c>
      <c r="H268">
        <f t="shared" ref="H268:H311" si="4">VLOOKUP(E:E,$Y$11:$Z$33,2,FALSE)</f>
        <v>9.33</v>
      </c>
      <c r="I268">
        <f>data[[#This Row],[Cost Per Unit]]*data[[#This Row],[Units]]</f>
        <v>1875.33</v>
      </c>
      <c r="J268" s="4">
        <f>data[[#This Row],[Amount]]-data[[#This Row],[Cost]]</f>
        <v>2548.67</v>
      </c>
      <c r="L268" s="4"/>
    </row>
    <row r="269" spans="3:12" x14ac:dyDescent="0.3">
      <c r="C269" t="s">
        <v>2</v>
      </c>
      <c r="D269" t="s">
        <v>36</v>
      </c>
      <c r="E269" t="s">
        <v>17</v>
      </c>
      <c r="F269" s="4">
        <v>189</v>
      </c>
      <c r="G269" s="5">
        <v>48</v>
      </c>
      <c r="H269">
        <f t="shared" si="4"/>
        <v>3.11</v>
      </c>
      <c r="I269">
        <f>data[[#This Row],[Cost Per Unit]]*data[[#This Row],[Units]]</f>
        <v>149.28</v>
      </c>
      <c r="J269" s="4">
        <f>data[[#This Row],[Amount]]-data[[#This Row],[Cost]]</f>
        <v>39.72</v>
      </c>
      <c r="L269" s="4"/>
    </row>
    <row r="270" spans="3:12" x14ac:dyDescent="0.3">
      <c r="C270" t="s">
        <v>5</v>
      </c>
      <c r="D270" t="s">
        <v>35</v>
      </c>
      <c r="E270" t="s">
        <v>22</v>
      </c>
      <c r="F270" s="4">
        <v>490</v>
      </c>
      <c r="G270" s="5">
        <v>84</v>
      </c>
      <c r="H270">
        <f t="shared" si="4"/>
        <v>9.77</v>
      </c>
      <c r="I270">
        <f>data[[#This Row],[Cost Per Unit]]*data[[#This Row],[Units]]</f>
        <v>820.68</v>
      </c>
      <c r="J270" s="4">
        <f>data[[#This Row],[Amount]]-data[[#This Row],[Cost]]</f>
        <v>-330.67999999999995</v>
      </c>
      <c r="L270" s="4"/>
    </row>
    <row r="271" spans="3:12" x14ac:dyDescent="0.3">
      <c r="C271" t="s">
        <v>8</v>
      </c>
      <c r="D271" t="s">
        <v>37</v>
      </c>
      <c r="E271" t="s">
        <v>21</v>
      </c>
      <c r="F271" s="4">
        <v>434</v>
      </c>
      <c r="G271" s="5">
        <v>87</v>
      </c>
      <c r="H271">
        <f t="shared" si="4"/>
        <v>9</v>
      </c>
      <c r="I271">
        <f>data[[#This Row],[Cost Per Unit]]*data[[#This Row],[Units]]</f>
        <v>783</v>
      </c>
      <c r="J271" s="4">
        <f>data[[#This Row],[Amount]]-data[[#This Row],[Cost]]</f>
        <v>-349</v>
      </c>
      <c r="L271" s="4"/>
    </row>
    <row r="272" spans="3:12" x14ac:dyDescent="0.3">
      <c r="C272" t="s">
        <v>7</v>
      </c>
      <c r="D272" t="s">
        <v>38</v>
      </c>
      <c r="E272" t="s">
        <v>30</v>
      </c>
      <c r="F272" s="4">
        <v>10129</v>
      </c>
      <c r="G272" s="5">
        <v>312</v>
      </c>
      <c r="H272">
        <f t="shared" si="4"/>
        <v>14.49</v>
      </c>
      <c r="I272">
        <f>data[[#This Row],[Cost Per Unit]]*data[[#This Row],[Units]]</f>
        <v>4520.88</v>
      </c>
      <c r="J272" s="4">
        <f>data[[#This Row],[Amount]]-data[[#This Row],[Cost]]</f>
        <v>5608.12</v>
      </c>
      <c r="L272" s="4"/>
    </row>
    <row r="273" spans="3:12" x14ac:dyDescent="0.3">
      <c r="C273" t="s">
        <v>3</v>
      </c>
      <c r="D273" t="s">
        <v>39</v>
      </c>
      <c r="E273" t="s">
        <v>28</v>
      </c>
      <c r="F273" s="4">
        <v>1652</v>
      </c>
      <c r="G273" s="5">
        <v>102</v>
      </c>
      <c r="H273">
        <f t="shared" si="4"/>
        <v>10.38</v>
      </c>
      <c r="I273">
        <f>data[[#This Row],[Cost Per Unit]]*data[[#This Row],[Units]]</f>
        <v>1058.76</v>
      </c>
      <c r="J273" s="4">
        <f>data[[#This Row],[Amount]]-data[[#This Row],[Cost]]</f>
        <v>593.24</v>
      </c>
      <c r="L273" s="4"/>
    </row>
    <row r="274" spans="3:12" x14ac:dyDescent="0.3">
      <c r="C274" t="s">
        <v>8</v>
      </c>
      <c r="D274" t="s">
        <v>38</v>
      </c>
      <c r="E274" t="s">
        <v>21</v>
      </c>
      <c r="F274" s="4">
        <v>6433</v>
      </c>
      <c r="G274" s="5">
        <v>78</v>
      </c>
      <c r="H274">
        <f t="shared" si="4"/>
        <v>9</v>
      </c>
      <c r="I274">
        <f>data[[#This Row],[Cost Per Unit]]*data[[#This Row],[Units]]</f>
        <v>702</v>
      </c>
      <c r="J274" s="4">
        <f>data[[#This Row],[Amount]]-data[[#This Row],[Cost]]</f>
        <v>5731</v>
      </c>
      <c r="L274" s="4"/>
    </row>
    <row r="275" spans="3:12" x14ac:dyDescent="0.3">
      <c r="C275" t="s">
        <v>3</v>
      </c>
      <c r="D275" t="s">
        <v>34</v>
      </c>
      <c r="E275" t="s">
        <v>23</v>
      </c>
      <c r="F275" s="4">
        <v>2212</v>
      </c>
      <c r="G275" s="5">
        <v>117</v>
      </c>
      <c r="H275">
        <f t="shared" si="4"/>
        <v>6.49</v>
      </c>
      <c r="I275">
        <f>data[[#This Row],[Cost Per Unit]]*data[[#This Row],[Units]]</f>
        <v>759.33</v>
      </c>
      <c r="J275" s="4">
        <f>data[[#This Row],[Amount]]-data[[#This Row],[Cost]]</f>
        <v>1452.67</v>
      </c>
      <c r="L275" s="4"/>
    </row>
    <row r="276" spans="3:12" x14ac:dyDescent="0.3">
      <c r="C276" t="s">
        <v>41</v>
      </c>
      <c r="D276" t="s">
        <v>35</v>
      </c>
      <c r="E276" t="s">
        <v>19</v>
      </c>
      <c r="F276" s="4">
        <v>609</v>
      </c>
      <c r="G276" s="5">
        <v>99</v>
      </c>
      <c r="H276">
        <f t="shared" si="4"/>
        <v>7.64</v>
      </c>
      <c r="I276">
        <f>data[[#This Row],[Cost Per Unit]]*data[[#This Row],[Units]]</f>
        <v>756.36</v>
      </c>
      <c r="J276" s="4">
        <f>data[[#This Row],[Amount]]-data[[#This Row],[Cost]]</f>
        <v>-147.36000000000001</v>
      </c>
      <c r="L276" s="4"/>
    </row>
    <row r="277" spans="3:12" x14ac:dyDescent="0.3">
      <c r="C277" t="s">
        <v>40</v>
      </c>
      <c r="D277" t="s">
        <v>35</v>
      </c>
      <c r="E277" t="s">
        <v>24</v>
      </c>
      <c r="F277" s="4">
        <v>1638</v>
      </c>
      <c r="G277" s="5">
        <v>48</v>
      </c>
      <c r="H277">
        <f t="shared" si="4"/>
        <v>4.97</v>
      </c>
      <c r="I277">
        <f>data[[#This Row],[Cost Per Unit]]*data[[#This Row],[Units]]</f>
        <v>238.56</v>
      </c>
      <c r="J277" s="4">
        <f>data[[#This Row],[Amount]]-data[[#This Row],[Cost]]</f>
        <v>1399.44</v>
      </c>
      <c r="L277" s="4"/>
    </row>
    <row r="278" spans="3:12" x14ac:dyDescent="0.3">
      <c r="C278" t="s">
        <v>7</v>
      </c>
      <c r="D278" t="s">
        <v>34</v>
      </c>
      <c r="E278" t="s">
        <v>15</v>
      </c>
      <c r="F278" s="4">
        <v>3829</v>
      </c>
      <c r="G278" s="5">
        <v>24</v>
      </c>
      <c r="H278">
        <f t="shared" si="4"/>
        <v>11.73</v>
      </c>
      <c r="I278">
        <f>data[[#This Row],[Cost Per Unit]]*data[[#This Row],[Units]]</f>
        <v>281.52</v>
      </c>
      <c r="J278" s="4">
        <f>data[[#This Row],[Amount]]-data[[#This Row],[Cost]]</f>
        <v>3547.48</v>
      </c>
      <c r="L278" s="4"/>
    </row>
    <row r="279" spans="3:12" x14ac:dyDescent="0.3">
      <c r="C279" t="s">
        <v>40</v>
      </c>
      <c r="D279" t="s">
        <v>39</v>
      </c>
      <c r="E279" t="s">
        <v>15</v>
      </c>
      <c r="F279" s="4">
        <v>5775</v>
      </c>
      <c r="G279" s="5">
        <v>42</v>
      </c>
      <c r="H279">
        <f t="shared" si="4"/>
        <v>11.73</v>
      </c>
      <c r="I279">
        <f>data[[#This Row],[Cost Per Unit]]*data[[#This Row],[Units]]</f>
        <v>492.66</v>
      </c>
      <c r="J279" s="4">
        <f>data[[#This Row],[Amount]]-data[[#This Row],[Cost]]</f>
        <v>5282.34</v>
      </c>
      <c r="L279" s="4"/>
    </row>
    <row r="280" spans="3:12" x14ac:dyDescent="0.3">
      <c r="C280" t="s">
        <v>6</v>
      </c>
      <c r="D280" t="s">
        <v>35</v>
      </c>
      <c r="E280" t="s">
        <v>20</v>
      </c>
      <c r="F280" s="4">
        <v>1071</v>
      </c>
      <c r="G280" s="5">
        <v>270</v>
      </c>
      <c r="H280">
        <f t="shared" si="4"/>
        <v>10.62</v>
      </c>
      <c r="I280">
        <f>data[[#This Row],[Cost Per Unit]]*data[[#This Row],[Units]]</f>
        <v>2867.3999999999996</v>
      </c>
      <c r="J280" s="4">
        <f>data[[#This Row],[Amount]]-data[[#This Row],[Cost]]</f>
        <v>-1796.3999999999996</v>
      </c>
      <c r="L280" s="4"/>
    </row>
    <row r="281" spans="3:12" x14ac:dyDescent="0.3">
      <c r="C281" t="s">
        <v>8</v>
      </c>
      <c r="D281" t="s">
        <v>36</v>
      </c>
      <c r="E281" t="s">
        <v>23</v>
      </c>
      <c r="F281" s="4">
        <v>5019</v>
      </c>
      <c r="G281" s="5">
        <v>150</v>
      </c>
      <c r="H281">
        <f t="shared" si="4"/>
        <v>6.49</v>
      </c>
      <c r="I281">
        <f>data[[#This Row],[Cost Per Unit]]*data[[#This Row],[Units]]</f>
        <v>973.5</v>
      </c>
      <c r="J281" s="4">
        <f>data[[#This Row],[Amount]]-data[[#This Row],[Cost]]</f>
        <v>4045.5</v>
      </c>
      <c r="L281" s="4"/>
    </row>
    <row r="282" spans="3:12" x14ac:dyDescent="0.3">
      <c r="C282" t="s">
        <v>2</v>
      </c>
      <c r="D282" t="s">
        <v>37</v>
      </c>
      <c r="E282" t="s">
        <v>15</v>
      </c>
      <c r="F282" s="4">
        <v>2863</v>
      </c>
      <c r="G282" s="5">
        <v>42</v>
      </c>
      <c r="H282">
        <f t="shared" si="4"/>
        <v>11.73</v>
      </c>
      <c r="I282">
        <f>data[[#This Row],[Cost Per Unit]]*data[[#This Row],[Units]]</f>
        <v>492.66</v>
      </c>
      <c r="J282" s="4">
        <f>data[[#This Row],[Amount]]-data[[#This Row],[Cost]]</f>
        <v>2370.34</v>
      </c>
      <c r="L282" s="4"/>
    </row>
    <row r="283" spans="3:12" x14ac:dyDescent="0.3">
      <c r="C283" t="s">
        <v>40</v>
      </c>
      <c r="D283" t="s">
        <v>35</v>
      </c>
      <c r="E283" t="s">
        <v>29</v>
      </c>
      <c r="F283" s="4">
        <v>1617</v>
      </c>
      <c r="G283" s="5">
        <v>126</v>
      </c>
      <c r="H283">
        <f t="shared" si="4"/>
        <v>7.16</v>
      </c>
      <c r="I283">
        <f>data[[#This Row],[Cost Per Unit]]*data[[#This Row],[Units]]</f>
        <v>902.16</v>
      </c>
      <c r="J283" s="4">
        <f>data[[#This Row],[Amount]]-data[[#This Row],[Cost]]</f>
        <v>714.84</v>
      </c>
      <c r="L283" s="4"/>
    </row>
    <row r="284" spans="3:12" x14ac:dyDescent="0.3">
      <c r="C284" t="s">
        <v>6</v>
      </c>
      <c r="D284" t="s">
        <v>37</v>
      </c>
      <c r="E284" t="s">
        <v>26</v>
      </c>
      <c r="F284" s="4">
        <v>6818</v>
      </c>
      <c r="G284" s="5">
        <v>6</v>
      </c>
      <c r="H284">
        <f t="shared" si="4"/>
        <v>5.6</v>
      </c>
      <c r="I284">
        <f>data[[#This Row],[Cost Per Unit]]*data[[#This Row],[Units]]</f>
        <v>33.599999999999994</v>
      </c>
      <c r="J284" s="4">
        <f>data[[#This Row],[Amount]]-data[[#This Row],[Cost]]</f>
        <v>6784.4</v>
      </c>
      <c r="L284" s="4"/>
    </row>
    <row r="285" spans="3:12" x14ac:dyDescent="0.3">
      <c r="C285" t="s">
        <v>3</v>
      </c>
      <c r="D285" t="s">
        <v>35</v>
      </c>
      <c r="E285" t="s">
        <v>15</v>
      </c>
      <c r="F285" s="4">
        <v>6657</v>
      </c>
      <c r="G285" s="5">
        <v>276</v>
      </c>
      <c r="H285">
        <f t="shared" si="4"/>
        <v>11.73</v>
      </c>
      <c r="I285">
        <f>data[[#This Row],[Cost Per Unit]]*data[[#This Row],[Units]]</f>
        <v>3237.48</v>
      </c>
      <c r="J285" s="4">
        <f>data[[#This Row],[Amount]]-data[[#This Row],[Cost]]</f>
        <v>3419.52</v>
      </c>
      <c r="L285" s="4"/>
    </row>
    <row r="286" spans="3:12" x14ac:dyDescent="0.3">
      <c r="C286" t="s">
        <v>3</v>
      </c>
      <c r="D286" t="s">
        <v>34</v>
      </c>
      <c r="E286" t="s">
        <v>17</v>
      </c>
      <c r="F286" s="4">
        <v>2919</v>
      </c>
      <c r="G286" s="5">
        <v>93</v>
      </c>
      <c r="H286">
        <f t="shared" si="4"/>
        <v>3.11</v>
      </c>
      <c r="I286">
        <f>data[[#This Row],[Cost Per Unit]]*data[[#This Row],[Units]]</f>
        <v>289.22999999999996</v>
      </c>
      <c r="J286" s="4">
        <f>data[[#This Row],[Amount]]-data[[#This Row],[Cost]]</f>
        <v>2629.77</v>
      </c>
      <c r="L286" s="4"/>
    </row>
    <row r="287" spans="3:12" x14ac:dyDescent="0.3">
      <c r="C287" t="s">
        <v>2</v>
      </c>
      <c r="D287" t="s">
        <v>36</v>
      </c>
      <c r="E287" t="s">
        <v>31</v>
      </c>
      <c r="F287" s="4">
        <v>3094</v>
      </c>
      <c r="G287" s="5">
        <v>246</v>
      </c>
      <c r="H287">
        <f t="shared" si="4"/>
        <v>5.79</v>
      </c>
      <c r="I287">
        <f>data[[#This Row],[Cost Per Unit]]*data[[#This Row],[Units]]</f>
        <v>1424.34</v>
      </c>
      <c r="J287" s="4">
        <f>data[[#This Row],[Amount]]-data[[#This Row],[Cost]]</f>
        <v>1669.66</v>
      </c>
      <c r="L287" s="4"/>
    </row>
    <row r="288" spans="3:12" x14ac:dyDescent="0.3">
      <c r="C288" t="s">
        <v>6</v>
      </c>
      <c r="D288" t="s">
        <v>39</v>
      </c>
      <c r="E288" t="s">
        <v>24</v>
      </c>
      <c r="F288" s="4">
        <v>2989</v>
      </c>
      <c r="G288" s="5">
        <v>3</v>
      </c>
      <c r="H288">
        <f t="shared" si="4"/>
        <v>4.97</v>
      </c>
      <c r="I288">
        <f>data[[#This Row],[Cost Per Unit]]*data[[#This Row],[Units]]</f>
        <v>14.91</v>
      </c>
      <c r="J288" s="4">
        <f>data[[#This Row],[Amount]]-data[[#This Row],[Cost]]</f>
        <v>2974.09</v>
      </c>
      <c r="L288" s="4"/>
    </row>
    <row r="289" spans="3:12" x14ac:dyDescent="0.3">
      <c r="C289" t="s">
        <v>8</v>
      </c>
      <c r="D289" t="s">
        <v>38</v>
      </c>
      <c r="E289" t="s">
        <v>27</v>
      </c>
      <c r="F289" s="4">
        <v>2268</v>
      </c>
      <c r="G289" s="5">
        <v>63</v>
      </c>
      <c r="H289">
        <f t="shared" si="4"/>
        <v>16.73</v>
      </c>
      <c r="I289">
        <f>data[[#This Row],[Cost Per Unit]]*data[[#This Row],[Units]]</f>
        <v>1053.99</v>
      </c>
      <c r="J289" s="4">
        <f>data[[#This Row],[Amount]]-data[[#This Row],[Cost]]</f>
        <v>1214.01</v>
      </c>
      <c r="L289" s="4"/>
    </row>
    <row r="290" spans="3:12" x14ac:dyDescent="0.3">
      <c r="C290" t="s">
        <v>5</v>
      </c>
      <c r="D290" t="s">
        <v>35</v>
      </c>
      <c r="E290" t="s">
        <v>31</v>
      </c>
      <c r="F290" s="4">
        <v>4753</v>
      </c>
      <c r="G290" s="5">
        <v>246</v>
      </c>
      <c r="H290">
        <f t="shared" si="4"/>
        <v>5.79</v>
      </c>
      <c r="I290">
        <f>data[[#This Row],[Cost Per Unit]]*data[[#This Row],[Units]]</f>
        <v>1424.34</v>
      </c>
      <c r="J290" s="4">
        <f>data[[#This Row],[Amount]]-data[[#This Row],[Cost]]</f>
        <v>3328.66</v>
      </c>
      <c r="L290" s="4"/>
    </row>
    <row r="291" spans="3:12" x14ac:dyDescent="0.3">
      <c r="C291" t="s">
        <v>2</v>
      </c>
      <c r="D291" t="s">
        <v>34</v>
      </c>
      <c r="E291" t="s">
        <v>19</v>
      </c>
      <c r="F291" s="4">
        <v>7511</v>
      </c>
      <c r="G291" s="5">
        <v>120</v>
      </c>
      <c r="H291">
        <f t="shared" si="4"/>
        <v>7.64</v>
      </c>
      <c r="I291">
        <f>data[[#This Row],[Cost Per Unit]]*data[[#This Row],[Units]]</f>
        <v>916.8</v>
      </c>
      <c r="J291" s="4">
        <f>data[[#This Row],[Amount]]-data[[#This Row],[Cost]]</f>
        <v>6594.2</v>
      </c>
      <c r="L291" s="4"/>
    </row>
    <row r="292" spans="3:12" x14ac:dyDescent="0.3">
      <c r="C292" t="s">
        <v>2</v>
      </c>
      <c r="D292" t="s">
        <v>38</v>
      </c>
      <c r="E292" t="s">
        <v>31</v>
      </c>
      <c r="F292" s="4">
        <v>4326</v>
      </c>
      <c r="G292" s="5">
        <v>348</v>
      </c>
      <c r="H292">
        <f t="shared" si="4"/>
        <v>5.79</v>
      </c>
      <c r="I292">
        <f>data[[#This Row],[Cost Per Unit]]*data[[#This Row],[Units]]</f>
        <v>2014.92</v>
      </c>
      <c r="J292" s="4">
        <f>data[[#This Row],[Amount]]-data[[#This Row],[Cost]]</f>
        <v>2311.08</v>
      </c>
      <c r="L292" s="4"/>
    </row>
    <row r="293" spans="3:12" x14ac:dyDescent="0.3">
      <c r="C293" t="s">
        <v>41</v>
      </c>
      <c r="D293" t="s">
        <v>34</v>
      </c>
      <c r="E293" t="s">
        <v>23</v>
      </c>
      <c r="F293" s="4">
        <v>4935</v>
      </c>
      <c r="G293" s="5">
        <v>126</v>
      </c>
      <c r="H293">
        <f t="shared" si="4"/>
        <v>6.49</v>
      </c>
      <c r="I293">
        <f>data[[#This Row],[Cost Per Unit]]*data[[#This Row],[Units]]</f>
        <v>817.74</v>
      </c>
      <c r="J293" s="4">
        <f>data[[#This Row],[Amount]]-data[[#This Row],[Cost]]</f>
        <v>4117.26</v>
      </c>
      <c r="L293" s="4"/>
    </row>
    <row r="294" spans="3:12" x14ac:dyDescent="0.3">
      <c r="C294" t="s">
        <v>6</v>
      </c>
      <c r="D294" t="s">
        <v>35</v>
      </c>
      <c r="E294" t="s">
        <v>30</v>
      </c>
      <c r="F294" s="4">
        <v>4781</v>
      </c>
      <c r="G294" s="5">
        <v>123</v>
      </c>
      <c r="H294">
        <f t="shared" si="4"/>
        <v>14.49</v>
      </c>
      <c r="I294">
        <f>data[[#This Row],[Cost Per Unit]]*data[[#This Row],[Units]]</f>
        <v>1782.27</v>
      </c>
      <c r="J294" s="4">
        <f>data[[#This Row],[Amount]]-data[[#This Row],[Cost]]</f>
        <v>2998.73</v>
      </c>
      <c r="L294" s="4"/>
    </row>
    <row r="295" spans="3:12" x14ac:dyDescent="0.3">
      <c r="C295" t="s">
        <v>5</v>
      </c>
      <c r="D295" t="s">
        <v>38</v>
      </c>
      <c r="E295" t="s">
        <v>25</v>
      </c>
      <c r="F295" s="4">
        <v>7483</v>
      </c>
      <c r="G295" s="5">
        <v>45</v>
      </c>
      <c r="H295">
        <f t="shared" si="4"/>
        <v>13.15</v>
      </c>
      <c r="I295">
        <f>data[[#This Row],[Cost Per Unit]]*data[[#This Row],[Units]]</f>
        <v>591.75</v>
      </c>
      <c r="J295" s="4">
        <f>data[[#This Row],[Amount]]-data[[#This Row],[Cost]]</f>
        <v>6891.25</v>
      </c>
      <c r="L295" s="4"/>
    </row>
    <row r="296" spans="3:12" x14ac:dyDescent="0.3">
      <c r="C296" t="s">
        <v>10</v>
      </c>
      <c r="D296" t="s">
        <v>38</v>
      </c>
      <c r="E296" t="s">
        <v>4</v>
      </c>
      <c r="F296" s="4">
        <v>6860</v>
      </c>
      <c r="G296" s="5">
        <v>126</v>
      </c>
      <c r="H296">
        <f t="shared" si="4"/>
        <v>11.88</v>
      </c>
      <c r="I296">
        <f>data[[#This Row],[Cost Per Unit]]*data[[#This Row],[Units]]</f>
        <v>1496.88</v>
      </c>
      <c r="J296" s="4">
        <f>data[[#This Row],[Amount]]-data[[#This Row],[Cost]]</f>
        <v>5363.12</v>
      </c>
      <c r="L296" s="4"/>
    </row>
    <row r="297" spans="3:12" x14ac:dyDescent="0.3">
      <c r="C297" t="s">
        <v>40</v>
      </c>
      <c r="D297" t="s">
        <v>37</v>
      </c>
      <c r="E297" t="s">
        <v>29</v>
      </c>
      <c r="F297" s="4">
        <v>9002</v>
      </c>
      <c r="G297" s="5">
        <v>72</v>
      </c>
      <c r="H297">
        <f t="shared" si="4"/>
        <v>7.16</v>
      </c>
      <c r="I297">
        <f>data[[#This Row],[Cost Per Unit]]*data[[#This Row],[Units]]</f>
        <v>515.52</v>
      </c>
      <c r="J297" s="4">
        <f>data[[#This Row],[Amount]]-data[[#This Row],[Cost]]</f>
        <v>8486.48</v>
      </c>
      <c r="L297" s="4"/>
    </row>
    <row r="298" spans="3:12" x14ac:dyDescent="0.3">
      <c r="C298" t="s">
        <v>6</v>
      </c>
      <c r="D298" t="s">
        <v>36</v>
      </c>
      <c r="E298" t="s">
        <v>29</v>
      </c>
      <c r="F298" s="4">
        <v>1400</v>
      </c>
      <c r="G298" s="5">
        <v>135</v>
      </c>
      <c r="H298">
        <f t="shared" si="4"/>
        <v>7.16</v>
      </c>
      <c r="I298">
        <f>data[[#This Row],[Cost Per Unit]]*data[[#This Row],[Units]]</f>
        <v>966.6</v>
      </c>
      <c r="J298" s="4">
        <f>data[[#This Row],[Amount]]-data[[#This Row],[Cost]]</f>
        <v>433.4</v>
      </c>
      <c r="L298" s="4"/>
    </row>
    <row r="299" spans="3:12" x14ac:dyDescent="0.3">
      <c r="C299" t="s">
        <v>10</v>
      </c>
      <c r="D299" t="s">
        <v>34</v>
      </c>
      <c r="E299" t="s">
        <v>22</v>
      </c>
      <c r="F299" s="4">
        <v>4053</v>
      </c>
      <c r="G299" s="5">
        <v>24</v>
      </c>
      <c r="H299">
        <f t="shared" si="4"/>
        <v>9.77</v>
      </c>
      <c r="I299">
        <f>data[[#This Row],[Cost Per Unit]]*data[[#This Row],[Units]]</f>
        <v>234.48</v>
      </c>
      <c r="J299" s="4">
        <f>data[[#This Row],[Amount]]-data[[#This Row],[Cost]]</f>
        <v>3818.52</v>
      </c>
      <c r="L299" s="4"/>
    </row>
    <row r="300" spans="3:12" x14ac:dyDescent="0.3">
      <c r="C300" t="s">
        <v>7</v>
      </c>
      <c r="D300" t="s">
        <v>36</v>
      </c>
      <c r="E300" t="s">
        <v>31</v>
      </c>
      <c r="F300" s="4">
        <v>2149</v>
      </c>
      <c r="G300" s="5">
        <v>117</v>
      </c>
      <c r="H300">
        <f t="shared" si="4"/>
        <v>5.79</v>
      </c>
      <c r="I300">
        <f>data[[#This Row],[Cost Per Unit]]*data[[#This Row],[Units]]</f>
        <v>677.43</v>
      </c>
      <c r="J300" s="4">
        <f>data[[#This Row],[Amount]]-data[[#This Row],[Cost]]</f>
        <v>1471.5700000000002</v>
      </c>
      <c r="L300" s="4"/>
    </row>
    <row r="301" spans="3:12" x14ac:dyDescent="0.3">
      <c r="C301" t="s">
        <v>3</v>
      </c>
      <c r="D301" t="s">
        <v>39</v>
      </c>
      <c r="E301" t="s">
        <v>29</v>
      </c>
      <c r="F301" s="4">
        <v>3640</v>
      </c>
      <c r="G301" s="5">
        <v>51</v>
      </c>
      <c r="H301">
        <f t="shared" si="4"/>
        <v>7.16</v>
      </c>
      <c r="I301">
        <f>data[[#This Row],[Cost Per Unit]]*data[[#This Row],[Units]]</f>
        <v>365.16</v>
      </c>
      <c r="J301" s="4">
        <f>data[[#This Row],[Amount]]-data[[#This Row],[Cost]]</f>
        <v>3274.84</v>
      </c>
      <c r="L301" s="4"/>
    </row>
    <row r="302" spans="3:12" x14ac:dyDescent="0.3">
      <c r="C302" t="s">
        <v>2</v>
      </c>
      <c r="D302" t="s">
        <v>39</v>
      </c>
      <c r="E302" t="s">
        <v>23</v>
      </c>
      <c r="F302" s="4">
        <v>630</v>
      </c>
      <c r="G302" s="5">
        <v>36</v>
      </c>
      <c r="H302">
        <f t="shared" si="4"/>
        <v>6.49</v>
      </c>
      <c r="I302">
        <f>data[[#This Row],[Cost Per Unit]]*data[[#This Row],[Units]]</f>
        <v>233.64000000000001</v>
      </c>
      <c r="J302" s="4">
        <f>data[[#This Row],[Amount]]-data[[#This Row],[Cost]]</f>
        <v>396.36</v>
      </c>
      <c r="L302" s="4"/>
    </row>
    <row r="303" spans="3:12" x14ac:dyDescent="0.3">
      <c r="C303" t="s">
        <v>9</v>
      </c>
      <c r="D303" t="s">
        <v>35</v>
      </c>
      <c r="E303" t="s">
        <v>27</v>
      </c>
      <c r="F303" s="4">
        <v>2429</v>
      </c>
      <c r="G303" s="5">
        <v>144</v>
      </c>
      <c r="H303">
        <f t="shared" si="4"/>
        <v>16.73</v>
      </c>
      <c r="I303">
        <f>data[[#This Row],[Cost Per Unit]]*data[[#This Row],[Units]]</f>
        <v>2409.12</v>
      </c>
      <c r="J303" s="4">
        <f>data[[#This Row],[Amount]]-data[[#This Row],[Cost]]</f>
        <v>19.880000000000109</v>
      </c>
      <c r="L303" s="4"/>
    </row>
    <row r="304" spans="3:12" x14ac:dyDescent="0.3">
      <c r="C304" t="s">
        <v>9</v>
      </c>
      <c r="D304" t="s">
        <v>36</v>
      </c>
      <c r="E304" t="s">
        <v>25</v>
      </c>
      <c r="F304" s="4">
        <v>2142</v>
      </c>
      <c r="G304" s="5">
        <v>114</v>
      </c>
      <c r="H304">
        <f t="shared" si="4"/>
        <v>13.15</v>
      </c>
      <c r="I304">
        <f>data[[#This Row],[Cost Per Unit]]*data[[#This Row],[Units]]</f>
        <v>1499.1000000000001</v>
      </c>
      <c r="J304" s="4">
        <f>data[[#This Row],[Amount]]-data[[#This Row],[Cost]]</f>
        <v>642.89999999999986</v>
      </c>
      <c r="L304" s="4"/>
    </row>
    <row r="305" spans="3:12" x14ac:dyDescent="0.3">
      <c r="C305" t="s">
        <v>7</v>
      </c>
      <c r="D305" t="s">
        <v>37</v>
      </c>
      <c r="E305" t="s">
        <v>30</v>
      </c>
      <c r="F305" s="4">
        <v>6454</v>
      </c>
      <c r="G305" s="5">
        <v>54</v>
      </c>
      <c r="H305">
        <f t="shared" si="4"/>
        <v>14.49</v>
      </c>
      <c r="I305">
        <f>data[[#This Row],[Cost Per Unit]]*data[[#This Row],[Units]]</f>
        <v>782.46</v>
      </c>
      <c r="J305" s="4">
        <f>data[[#This Row],[Amount]]-data[[#This Row],[Cost]]</f>
        <v>5671.54</v>
      </c>
      <c r="L305" s="4"/>
    </row>
    <row r="306" spans="3:12" x14ac:dyDescent="0.3">
      <c r="C306" t="s">
        <v>7</v>
      </c>
      <c r="D306" t="s">
        <v>37</v>
      </c>
      <c r="E306" t="s">
        <v>16</v>
      </c>
      <c r="F306" s="4">
        <v>4487</v>
      </c>
      <c r="G306" s="5">
        <v>333</v>
      </c>
      <c r="H306">
        <f t="shared" si="4"/>
        <v>8.7899999999999991</v>
      </c>
      <c r="I306">
        <f>data[[#This Row],[Cost Per Unit]]*data[[#This Row],[Units]]</f>
        <v>2927.0699999999997</v>
      </c>
      <c r="J306" s="4">
        <f>data[[#This Row],[Amount]]-data[[#This Row],[Cost]]</f>
        <v>1559.9300000000003</v>
      </c>
      <c r="L306" s="4"/>
    </row>
    <row r="307" spans="3:12" x14ac:dyDescent="0.3">
      <c r="C307" t="s">
        <v>3</v>
      </c>
      <c r="D307" t="s">
        <v>37</v>
      </c>
      <c r="E307" t="s">
        <v>4</v>
      </c>
      <c r="F307" s="4">
        <v>938</v>
      </c>
      <c r="G307" s="5">
        <v>366</v>
      </c>
      <c r="H307">
        <f t="shared" si="4"/>
        <v>11.88</v>
      </c>
      <c r="I307">
        <f>data[[#This Row],[Cost Per Unit]]*data[[#This Row],[Units]]</f>
        <v>4348.08</v>
      </c>
      <c r="J307" s="4">
        <f>data[[#This Row],[Amount]]-data[[#This Row],[Cost]]</f>
        <v>-3410.08</v>
      </c>
      <c r="L307" s="4"/>
    </row>
    <row r="308" spans="3:12" x14ac:dyDescent="0.3">
      <c r="C308" t="s">
        <v>3</v>
      </c>
      <c r="D308" t="s">
        <v>38</v>
      </c>
      <c r="E308" t="s">
        <v>26</v>
      </c>
      <c r="F308" s="4">
        <v>8841</v>
      </c>
      <c r="G308" s="5">
        <v>303</v>
      </c>
      <c r="H308">
        <f t="shared" si="4"/>
        <v>5.6</v>
      </c>
      <c r="I308">
        <f>data[[#This Row],[Cost Per Unit]]*data[[#This Row],[Units]]</f>
        <v>1696.8</v>
      </c>
      <c r="J308" s="4">
        <f>data[[#This Row],[Amount]]-data[[#This Row],[Cost]]</f>
        <v>7144.2</v>
      </c>
      <c r="L308" s="4"/>
    </row>
    <row r="309" spans="3:12" x14ac:dyDescent="0.3">
      <c r="C309" t="s">
        <v>2</v>
      </c>
      <c r="D309" t="s">
        <v>39</v>
      </c>
      <c r="E309" t="s">
        <v>33</v>
      </c>
      <c r="F309" s="4">
        <v>4018</v>
      </c>
      <c r="G309" s="5">
        <v>126</v>
      </c>
      <c r="H309">
        <f t="shared" si="4"/>
        <v>12.37</v>
      </c>
      <c r="I309">
        <f>data[[#This Row],[Cost Per Unit]]*data[[#This Row],[Units]]</f>
        <v>1558.62</v>
      </c>
      <c r="J309" s="4">
        <f>data[[#This Row],[Amount]]-data[[#This Row],[Cost]]</f>
        <v>2459.38</v>
      </c>
      <c r="L309" s="4"/>
    </row>
    <row r="310" spans="3:12" x14ac:dyDescent="0.3">
      <c r="C310" t="s">
        <v>41</v>
      </c>
      <c r="D310" t="s">
        <v>37</v>
      </c>
      <c r="E310" t="s">
        <v>15</v>
      </c>
      <c r="F310" s="4">
        <v>714</v>
      </c>
      <c r="G310" s="5">
        <v>231</v>
      </c>
      <c r="H310">
        <f t="shared" si="4"/>
        <v>11.73</v>
      </c>
      <c r="I310">
        <f>data[[#This Row],[Cost Per Unit]]*data[[#This Row],[Units]]</f>
        <v>2709.63</v>
      </c>
      <c r="J310" s="4">
        <f>data[[#This Row],[Amount]]-data[[#This Row],[Cost]]</f>
        <v>-1995.63</v>
      </c>
      <c r="L310" s="4"/>
    </row>
    <row r="311" spans="3:12" x14ac:dyDescent="0.3">
      <c r="C311" t="s">
        <v>9</v>
      </c>
      <c r="D311" t="s">
        <v>38</v>
      </c>
      <c r="E311" t="s">
        <v>25</v>
      </c>
      <c r="F311" s="4">
        <v>3850</v>
      </c>
      <c r="G311" s="5">
        <v>102</v>
      </c>
      <c r="H311">
        <f t="shared" si="4"/>
        <v>13.15</v>
      </c>
      <c r="I311">
        <f>data[[#This Row],[Cost Per Unit]]*data[[#This Row],[Units]]</f>
        <v>1341.3</v>
      </c>
      <c r="J311" s="4">
        <f>data[[#This Row],[Amount]]-data[[#This Row],[Cost]]</f>
        <v>2508.6999999999998</v>
      </c>
      <c r="L311" s="4"/>
    </row>
    <row r="312" spans="3:12" x14ac:dyDescent="0.3">
      <c r="F312" s="4"/>
      <c r="G312" s="5"/>
    </row>
    <row r="313" spans="3:12" x14ac:dyDescent="0.3">
      <c r="F313" s="4"/>
      <c r="G313" s="5"/>
    </row>
    <row r="314" spans="3:12" x14ac:dyDescent="0.3">
      <c r="F314" s="4"/>
      <c r="G314" s="5"/>
    </row>
    <row r="315" spans="3:12" x14ac:dyDescent="0.3">
      <c r="F315" s="4"/>
      <c r="G315" s="5"/>
    </row>
    <row r="316" spans="3:12" x14ac:dyDescent="0.3">
      <c r="F316" s="4"/>
      <c r="G316" s="5"/>
    </row>
    <row r="317" spans="3:12" x14ac:dyDescent="0.3">
      <c r="F317" s="4"/>
      <c r="G317" s="5"/>
    </row>
    <row r="318" spans="3:12" x14ac:dyDescent="0.3">
      <c r="F318" s="4"/>
      <c r="G318" s="5"/>
    </row>
    <row r="319" spans="3:12" x14ac:dyDescent="0.3">
      <c r="F319" s="4"/>
      <c r="G319" s="5"/>
    </row>
    <row r="320" spans="3:12"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0070B-A154-432E-8918-B1F1A17C01A2}">
  <dimension ref="C3:F10"/>
  <sheetViews>
    <sheetView zoomScale="120" zoomScaleNormal="120" workbookViewId="0">
      <selection activeCell="F3" sqref="F3"/>
    </sheetView>
  </sheetViews>
  <sheetFormatPr defaultRowHeight="14.4" x14ac:dyDescent="0.3"/>
  <cols>
    <col min="3" max="3" width="12.5546875" bestFit="1" customWidth="1"/>
    <col min="4" max="4" width="11.6640625" bestFit="1" customWidth="1"/>
    <col min="5" max="5" width="16.33203125" bestFit="1" customWidth="1"/>
    <col min="6" max="6" width="19.21875" bestFit="1" customWidth="1"/>
  </cols>
  <sheetData>
    <row r="3" spans="3:6" x14ac:dyDescent="0.3">
      <c r="C3" s="10" t="s">
        <v>44</v>
      </c>
      <c r="D3" t="s">
        <v>63</v>
      </c>
      <c r="E3" t="s">
        <v>64</v>
      </c>
      <c r="F3" t="s">
        <v>65</v>
      </c>
    </row>
    <row r="4" spans="3:6" x14ac:dyDescent="0.3">
      <c r="C4" s="11" t="s">
        <v>36</v>
      </c>
      <c r="D4" s="12">
        <v>39242</v>
      </c>
      <c r="E4" s="15">
        <v>39242</v>
      </c>
      <c r="F4" s="15">
        <v>1482</v>
      </c>
    </row>
    <row r="5" spans="3:6" x14ac:dyDescent="0.3">
      <c r="C5" s="11" t="s">
        <v>37</v>
      </c>
      <c r="D5" s="12">
        <v>17283</v>
      </c>
      <c r="E5" s="15">
        <v>17283</v>
      </c>
      <c r="F5" s="15">
        <v>882</v>
      </c>
    </row>
    <row r="6" spans="3:6" x14ac:dyDescent="0.3">
      <c r="C6" s="11" t="s">
        <v>34</v>
      </c>
      <c r="D6" s="12">
        <v>15855</v>
      </c>
      <c r="E6" s="15">
        <v>15855</v>
      </c>
      <c r="F6" s="15">
        <v>708</v>
      </c>
    </row>
    <row r="7" spans="3:6" x14ac:dyDescent="0.3">
      <c r="C7" s="11" t="s">
        <v>35</v>
      </c>
      <c r="D7" s="12">
        <v>15785</v>
      </c>
      <c r="E7" s="15">
        <v>15785</v>
      </c>
      <c r="F7" s="15">
        <v>699</v>
      </c>
    </row>
    <row r="8" spans="3:6" x14ac:dyDescent="0.3">
      <c r="C8" s="11" t="s">
        <v>38</v>
      </c>
      <c r="D8" s="12">
        <v>6069</v>
      </c>
      <c r="E8" s="15">
        <v>6069</v>
      </c>
      <c r="F8" s="15">
        <v>24</v>
      </c>
    </row>
    <row r="9" spans="3:6" x14ac:dyDescent="0.3">
      <c r="C9" s="11" t="s">
        <v>39</v>
      </c>
      <c r="D9" s="12">
        <v>3976</v>
      </c>
      <c r="E9" s="15">
        <v>3976</v>
      </c>
      <c r="F9" s="15">
        <v>72</v>
      </c>
    </row>
    <row r="10" spans="3:6" x14ac:dyDescent="0.3">
      <c r="C10" s="11" t="s">
        <v>45</v>
      </c>
      <c r="D10" s="12">
        <v>98210</v>
      </c>
      <c r="E10" s="15">
        <v>98210</v>
      </c>
      <c r="F10" s="15">
        <v>3867</v>
      </c>
    </row>
  </sheetData>
  <conditionalFormatting pivot="1" sqref="E4:E9">
    <cfRule type="dataBar" priority="1">
      <dataBar showValue="0">
        <cfvo type="min"/>
        <cfvo type="max"/>
        <color rgb="FF638EC6"/>
      </dataBar>
      <extLst>
        <ext xmlns:x14="http://schemas.microsoft.com/office/spreadsheetml/2009/9/main" uri="{B025F937-C7B1-47D3-B67F-A62EFF666E3E}">
          <x14:id>{084032CB-BA8D-4CB2-A154-9024AFF50EFB}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84032CB-BA8D-4CB2-A154-9024AFF50EFB}">
            <x14:dataBar minLength="0" maxLength="100" border="1" negativeBarBorderColorSameAsPositive="0">
              <x14:cfvo type="autoMin"/>
              <x14:cfvo type="autoMax"/>
              <x14:borderColor rgb="FF638EC6"/>
              <x14:negativeFillColor rgb="FFFF0000"/>
              <x14:negativeBorderColor rgb="FFFF0000"/>
              <x14:axisColor rgb="FF000000"/>
            </x14:dataBar>
          </x14:cfRule>
          <xm:sqref>E4:E9</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76F2C-715B-4C3B-BCC3-004C8A412C53}">
  <dimension ref="C5:F28"/>
  <sheetViews>
    <sheetView zoomScale="130" zoomScaleNormal="130" workbookViewId="0">
      <selection activeCell="J14" sqref="J14"/>
    </sheetView>
  </sheetViews>
  <sheetFormatPr defaultRowHeight="14.4" x14ac:dyDescent="0.3"/>
  <cols>
    <col min="3" max="3" width="20.6640625" bestFit="1" customWidth="1"/>
    <col min="4" max="4" width="11.6640625" bestFit="1" customWidth="1"/>
    <col min="5" max="5" width="11.109375" bestFit="1" customWidth="1"/>
    <col min="6" max="6" width="10.44140625" bestFit="1" customWidth="1"/>
  </cols>
  <sheetData>
    <row r="5" spans="3:6" x14ac:dyDescent="0.3">
      <c r="C5" s="10" t="s">
        <v>44</v>
      </c>
      <c r="D5" t="s">
        <v>63</v>
      </c>
      <c r="E5" t="s">
        <v>48</v>
      </c>
      <c r="F5" t="s">
        <v>49</v>
      </c>
    </row>
    <row r="6" spans="3:6" x14ac:dyDescent="0.3">
      <c r="C6" s="24" t="s">
        <v>14</v>
      </c>
      <c r="D6" s="15">
        <v>43183</v>
      </c>
      <c r="E6" s="15">
        <v>23657.399999999998</v>
      </c>
      <c r="F6" s="13">
        <v>19525.600000000002</v>
      </c>
    </row>
    <row r="7" spans="3:6" x14ac:dyDescent="0.3">
      <c r="C7" s="25" t="s">
        <v>30</v>
      </c>
      <c r="D7" s="15">
        <v>66500</v>
      </c>
      <c r="E7" s="15">
        <v>40600.979999999989</v>
      </c>
      <c r="F7" s="13">
        <v>25899.020000000011</v>
      </c>
    </row>
    <row r="8" spans="3:6" x14ac:dyDescent="0.3">
      <c r="C8" s="25" t="s">
        <v>24</v>
      </c>
      <c r="D8" s="15">
        <v>35378</v>
      </c>
      <c r="E8" s="15">
        <v>5188.6799999999994</v>
      </c>
      <c r="F8" s="13">
        <v>30189.32</v>
      </c>
    </row>
    <row r="9" spans="3:6" x14ac:dyDescent="0.3">
      <c r="C9" s="25" t="s">
        <v>19</v>
      </c>
      <c r="D9" s="15">
        <v>44744</v>
      </c>
      <c r="E9" s="15">
        <v>14943.839999999998</v>
      </c>
      <c r="F9" s="13">
        <v>29800.160000000003</v>
      </c>
    </row>
    <row r="10" spans="3:6" x14ac:dyDescent="0.3">
      <c r="C10" s="25" t="s">
        <v>22</v>
      </c>
      <c r="D10" s="15">
        <v>66283</v>
      </c>
      <c r="E10" s="15">
        <v>20048.039999999997</v>
      </c>
      <c r="F10" s="13">
        <v>46234.960000000006</v>
      </c>
    </row>
    <row r="11" spans="3:6" x14ac:dyDescent="0.3">
      <c r="C11" s="25" t="s">
        <v>4</v>
      </c>
      <c r="D11" s="15">
        <v>33551</v>
      </c>
      <c r="E11" s="15">
        <v>18604.080000000002</v>
      </c>
      <c r="F11" s="13">
        <v>14946.919999999998</v>
      </c>
    </row>
    <row r="12" spans="3:6" x14ac:dyDescent="0.3">
      <c r="C12" s="25" t="s">
        <v>26</v>
      </c>
      <c r="D12" s="15">
        <v>70273</v>
      </c>
      <c r="E12" s="15">
        <v>11995.199999999999</v>
      </c>
      <c r="F12" s="13">
        <v>58277.8</v>
      </c>
    </row>
    <row r="13" spans="3:6" x14ac:dyDescent="0.3">
      <c r="C13" s="25" t="s">
        <v>28</v>
      </c>
      <c r="D13" s="15">
        <v>72373</v>
      </c>
      <c r="E13" s="15">
        <v>33288.659999999996</v>
      </c>
      <c r="F13" s="13">
        <v>39084.340000000004</v>
      </c>
    </row>
    <row r="14" spans="3:6" x14ac:dyDescent="0.3">
      <c r="C14" s="25" t="s">
        <v>32</v>
      </c>
      <c r="D14" s="15">
        <v>71967</v>
      </c>
      <c r="E14" s="15">
        <v>19903.650000000001</v>
      </c>
      <c r="F14" s="13">
        <v>52063.35</v>
      </c>
    </row>
    <row r="15" spans="3:6" x14ac:dyDescent="0.3">
      <c r="C15" s="25" t="s">
        <v>18</v>
      </c>
      <c r="D15" s="15">
        <v>52150</v>
      </c>
      <c r="E15" s="15">
        <v>11335.44</v>
      </c>
      <c r="F15" s="13">
        <v>40814.559999999998</v>
      </c>
    </row>
    <row r="16" spans="3:6" x14ac:dyDescent="0.3">
      <c r="C16" s="25" t="s">
        <v>17</v>
      </c>
      <c r="D16" s="15">
        <v>63721</v>
      </c>
      <c r="E16" s="15">
        <v>7249.4099999999989</v>
      </c>
      <c r="F16" s="13">
        <v>56471.590000000004</v>
      </c>
    </row>
    <row r="17" spans="3:6" x14ac:dyDescent="0.3">
      <c r="C17" s="25" t="s">
        <v>23</v>
      </c>
      <c r="D17" s="15">
        <v>56644</v>
      </c>
      <c r="E17" s="15">
        <v>11759.88</v>
      </c>
      <c r="F17" s="13">
        <v>44884.12</v>
      </c>
    </row>
    <row r="18" spans="3:6" x14ac:dyDescent="0.3">
      <c r="C18" s="25" t="s">
        <v>29</v>
      </c>
      <c r="D18" s="15">
        <v>58009</v>
      </c>
      <c r="E18" s="15">
        <v>21308.159999999996</v>
      </c>
      <c r="F18" s="13">
        <v>36700.840000000004</v>
      </c>
    </row>
    <row r="19" spans="3:6" x14ac:dyDescent="0.3">
      <c r="C19" s="25" t="s">
        <v>13</v>
      </c>
      <c r="D19" s="15">
        <v>47271</v>
      </c>
      <c r="E19" s="15">
        <v>17549.73</v>
      </c>
      <c r="F19" s="13">
        <v>29721.27</v>
      </c>
    </row>
    <row r="20" spans="3:6" x14ac:dyDescent="0.3">
      <c r="C20" s="25" t="s">
        <v>16</v>
      </c>
      <c r="D20" s="15">
        <v>62111</v>
      </c>
      <c r="E20" s="15">
        <v>18933.659999999996</v>
      </c>
      <c r="F20" s="13">
        <v>43177.340000000004</v>
      </c>
    </row>
    <row r="21" spans="3:6" x14ac:dyDescent="0.3">
      <c r="C21" s="25" t="s">
        <v>20</v>
      </c>
      <c r="D21" s="15">
        <v>54712</v>
      </c>
      <c r="E21" s="15">
        <v>23321.519999999997</v>
      </c>
      <c r="F21" s="13">
        <v>31390.480000000003</v>
      </c>
    </row>
    <row r="22" spans="3:6" x14ac:dyDescent="0.3">
      <c r="C22" s="25" t="s">
        <v>27</v>
      </c>
      <c r="D22" s="15">
        <v>69461</v>
      </c>
      <c r="E22" s="15">
        <v>49888.86</v>
      </c>
      <c r="F22" s="13">
        <v>19572.14</v>
      </c>
    </row>
    <row r="23" spans="3:6" x14ac:dyDescent="0.3">
      <c r="C23" s="25" t="s">
        <v>33</v>
      </c>
      <c r="D23" s="15">
        <v>69160</v>
      </c>
      <c r="E23" s="15">
        <v>22933.979999999996</v>
      </c>
      <c r="F23" s="13">
        <v>46226.020000000004</v>
      </c>
    </row>
    <row r="24" spans="3:6" x14ac:dyDescent="0.3">
      <c r="C24" s="25" t="s">
        <v>15</v>
      </c>
      <c r="D24" s="15">
        <v>68971</v>
      </c>
      <c r="E24" s="15">
        <v>17982.09</v>
      </c>
      <c r="F24" s="13">
        <v>50988.91</v>
      </c>
    </row>
    <row r="25" spans="3:6" x14ac:dyDescent="0.3">
      <c r="C25" s="25" t="s">
        <v>31</v>
      </c>
      <c r="D25" s="15">
        <v>39263</v>
      </c>
      <c r="E25" s="15">
        <v>9744.57</v>
      </c>
      <c r="F25" s="13">
        <v>29518.43</v>
      </c>
    </row>
    <row r="26" spans="3:6" x14ac:dyDescent="0.3">
      <c r="C26" s="25" t="s">
        <v>21</v>
      </c>
      <c r="D26" s="15">
        <v>37772</v>
      </c>
      <c r="E26" s="15">
        <v>11772</v>
      </c>
      <c r="F26" s="13">
        <v>26000</v>
      </c>
    </row>
    <row r="27" spans="3:6" x14ac:dyDescent="0.3">
      <c r="C27" s="26" t="s">
        <v>25</v>
      </c>
      <c r="D27" s="15">
        <v>57372</v>
      </c>
      <c r="E27" s="15">
        <v>27693.900000000005</v>
      </c>
      <c r="F27" s="13">
        <v>29678.099999999995</v>
      </c>
    </row>
    <row r="28" spans="3:6" x14ac:dyDescent="0.3">
      <c r="C28" s="11" t="s">
        <v>45</v>
      </c>
      <c r="D28" s="15">
        <v>1240869</v>
      </c>
      <c r="E28" s="15">
        <v>439703.7300000001</v>
      </c>
      <c r="F28" s="13">
        <v>801165.2699999999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D1DE6-FC77-4D8D-9383-AF4ED2E95C8B}">
  <dimension ref="D1:N15"/>
  <sheetViews>
    <sheetView topLeftCell="C1" zoomScale="140" zoomScaleNormal="140" workbookViewId="0">
      <selection activeCell="H16" sqref="H16"/>
    </sheetView>
  </sheetViews>
  <sheetFormatPr defaultRowHeight="14.4" x14ac:dyDescent="0.3"/>
  <cols>
    <col min="4" max="4" width="28.88671875" customWidth="1"/>
    <col min="5" max="5" width="11.109375" customWidth="1"/>
    <col min="6" max="6" width="10.21875" customWidth="1"/>
    <col min="7" max="7" width="14.77734375" customWidth="1"/>
    <col min="8" max="8" width="18.33203125" customWidth="1"/>
    <col min="9" max="9" width="10.21875" style="12" bestFit="1" customWidth="1"/>
    <col min="11" max="11" width="9.6640625" customWidth="1"/>
    <col min="14" max="14" width="12.77734375" customWidth="1"/>
  </cols>
  <sheetData>
    <row r="1" spans="4:14" x14ac:dyDescent="0.3">
      <c r="G1" s="22" t="s">
        <v>58</v>
      </c>
      <c r="H1" t="s">
        <v>60</v>
      </c>
      <c r="I1" s="12" t="s">
        <v>1</v>
      </c>
      <c r="J1" t="s">
        <v>42</v>
      </c>
      <c r="K1" t="s">
        <v>61</v>
      </c>
    </row>
    <row r="2" spans="4:14" x14ac:dyDescent="0.3">
      <c r="H2" t="s">
        <v>2</v>
      </c>
      <c r="I2" s="12">
        <f>SUMIFS(data[Amount],data[Sales Person],$H2,data[Geography],$E$4)</f>
        <v>25655</v>
      </c>
      <c r="J2">
        <f>SUMIFS(data[Units],data[Sales Person],$H2,data[Geography],$E$4)</f>
        <v>453</v>
      </c>
      <c r="K2">
        <f>IF(I2&gt;12000,1,-1)</f>
        <v>1</v>
      </c>
    </row>
    <row r="3" spans="4:14" x14ac:dyDescent="0.3">
      <c r="F3" s="16"/>
      <c r="H3" t="s">
        <v>8</v>
      </c>
      <c r="I3" s="12">
        <f>SUMIFS(data[Amount],data[Sales Person],$H3,data[Geography],$E$4)</f>
        <v>20125</v>
      </c>
      <c r="J3">
        <f>SUMIFS(data[Units],data[Sales Person],$H3,data[Geography],$E$4)</f>
        <v>711</v>
      </c>
      <c r="K3">
        <f t="shared" ref="K3:K11" si="0">IF(I3&gt;12000,1,-1)</f>
        <v>1</v>
      </c>
      <c r="N3" t="s">
        <v>50</v>
      </c>
    </row>
    <row r="4" spans="4:14" x14ac:dyDescent="0.3">
      <c r="D4" s="16" t="s">
        <v>51</v>
      </c>
      <c r="E4" s="17" t="s">
        <v>37</v>
      </c>
      <c r="F4" s="16"/>
      <c r="H4" t="s">
        <v>41</v>
      </c>
      <c r="I4" s="12">
        <f>SUMIFS(data[Amount],data[Sales Person],$H4,data[Geography],$E$4)</f>
        <v>17283</v>
      </c>
      <c r="J4">
        <f>SUMIFS(data[Units],data[Sales Person],$H4,data[Geography],$E$4)</f>
        <v>882</v>
      </c>
      <c r="K4">
        <f t="shared" si="0"/>
        <v>1</v>
      </c>
      <c r="N4" t="s">
        <v>34</v>
      </c>
    </row>
    <row r="5" spans="4:14" x14ac:dyDescent="0.3">
      <c r="D5" s="16"/>
      <c r="E5" s="16"/>
      <c r="F5" s="16"/>
      <c r="H5" t="s">
        <v>7</v>
      </c>
      <c r="I5" s="12">
        <f>SUMIFS(data[Amount],data[Sales Person],$H5,data[Geography],$E$4)</f>
        <v>43568</v>
      </c>
      <c r="J5">
        <f>SUMIFS(data[Units],data[Sales Person],$H5,data[Geography],$E$4)</f>
        <v>978</v>
      </c>
      <c r="K5">
        <f t="shared" si="0"/>
        <v>1</v>
      </c>
      <c r="N5" t="s">
        <v>37</v>
      </c>
    </row>
    <row r="6" spans="4:14" x14ac:dyDescent="0.3">
      <c r="D6" s="18" t="s">
        <v>59</v>
      </c>
      <c r="E6" s="16"/>
      <c r="F6" s="16"/>
      <c r="H6" s="14" t="s">
        <v>6</v>
      </c>
      <c r="I6" s="12">
        <f>SUMIFS(data[Amount],data[Sales Person],$H6,data[Geography],$E$4)</f>
        <v>26985</v>
      </c>
      <c r="J6">
        <f>SUMIFS(data[Units],data[Sales Person],$H6,data[Geography],$E$4)</f>
        <v>1329</v>
      </c>
      <c r="K6">
        <f t="shared" si="0"/>
        <v>1</v>
      </c>
      <c r="N6" t="s">
        <v>36</v>
      </c>
    </row>
    <row r="7" spans="4:14" x14ac:dyDescent="0.3">
      <c r="D7" s="16" t="s">
        <v>52</v>
      </c>
      <c r="E7" s="16">
        <f>COUNTIFS(data[Geography],E4)</f>
        <v>53</v>
      </c>
      <c r="F7" s="16"/>
      <c r="H7" s="14" t="s">
        <v>5</v>
      </c>
      <c r="I7" s="12">
        <f>SUMIFS(data[Amount],data[Sales Person],$H7,data[Geography],$E$4)</f>
        <v>14504</v>
      </c>
      <c r="J7">
        <f>SUMIFS(data[Units],data[Sales Person],$H7,data[Geography],$E$4)</f>
        <v>156</v>
      </c>
      <c r="K7">
        <f t="shared" si="0"/>
        <v>1</v>
      </c>
      <c r="N7" t="s">
        <v>35</v>
      </c>
    </row>
    <row r="8" spans="4:14" x14ac:dyDescent="0.3">
      <c r="D8" s="16"/>
      <c r="E8" s="16"/>
      <c r="F8" s="16"/>
      <c r="H8" s="14" t="s">
        <v>3</v>
      </c>
      <c r="I8" s="12">
        <f>SUMIFS(data[Amount],data[Sales Person],$H8,data[Geography],$E$4)</f>
        <v>16821</v>
      </c>
      <c r="J8">
        <f>SUMIFS(data[Units],data[Sales Person],$H8,data[Geography],$E$4)</f>
        <v>1161</v>
      </c>
      <c r="K8">
        <f t="shared" si="0"/>
        <v>1</v>
      </c>
      <c r="N8" t="s">
        <v>39</v>
      </c>
    </row>
    <row r="9" spans="4:14" x14ac:dyDescent="0.3">
      <c r="D9" s="16"/>
      <c r="E9" s="16"/>
      <c r="F9" s="16"/>
      <c r="H9" s="14" t="s">
        <v>9</v>
      </c>
      <c r="I9" s="12">
        <f>SUMIFS(data[Amount],data[Sales Person],$H9,data[Geography],$E$4)</f>
        <v>21434</v>
      </c>
      <c r="J9">
        <f>SUMIFS(data[Units],data[Sales Person],$H9,data[Geography],$E$4)</f>
        <v>1116</v>
      </c>
      <c r="K9">
        <f t="shared" si="0"/>
        <v>1</v>
      </c>
      <c r="N9" t="s">
        <v>38</v>
      </c>
    </row>
    <row r="10" spans="4:14" x14ac:dyDescent="0.3">
      <c r="D10" s="21" t="s">
        <v>62</v>
      </c>
      <c r="E10" s="22" t="s">
        <v>53</v>
      </c>
      <c r="F10" s="22" t="s">
        <v>54</v>
      </c>
      <c r="H10" s="14" t="s">
        <v>10</v>
      </c>
      <c r="I10" s="12">
        <f>SUMIFS(data[Amount],data[Sales Person],$H10,data[Geography],$E$4)</f>
        <v>7987</v>
      </c>
      <c r="J10">
        <f>SUMIFS(data[Units],data[Sales Person],$H10,data[Geography],$E$4)</f>
        <v>345</v>
      </c>
      <c r="K10">
        <f t="shared" si="0"/>
        <v>-1</v>
      </c>
    </row>
    <row r="11" spans="4:14" x14ac:dyDescent="0.3">
      <c r="D11" s="16" t="s">
        <v>55</v>
      </c>
      <c r="E11" s="23">
        <f>SUMIFS(data[Amount],data[Geography],E$4)</f>
        <v>218813</v>
      </c>
      <c r="F11" s="19">
        <f>AVERAGEIFS(data[Amount],data[Geography],E$4)</f>
        <v>4128.5471698113206</v>
      </c>
      <c r="H11" s="14" t="s">
        <v>40</v>
      </c>
      <c r="I11" s="12">
        <f>SUMIFS(data[Amount],data[Sales Person],$H11,data[Geography],$E$4)</f>
        <v>24451</v>
      </c>
      <c r="J11">
        <f>SUMIFS(data[Units],data[Sales Person],$H11,data[Geography],$E$4)</f>
        <v>300</v>
      </c>
      <c r="K11">
        <f t="shared" si="0"/>
        <v>1</v>
      </c>
    </row>
    <row r="12" spans="4:14" x14ac:dyDescent="0.3">
      <c r="D12" s="16" t="s">
        <v>47</v>
      </c>
      <c r="E12" s="19">
        <f>SUMIFS(data[Cost],data[Geography],E$4)</f>
        <v>68922.960000000006</v>
      </c>
      <c r="F12" s="19">
        <f>AVERAGEIFS(data[Cost],data[Geography],E$4)</f>
        <v>1300.43320754717</v>
      </c>
      <c r="H12" s="14"/>
    </row>
    <row r="13" spans="4:14" x14ac:dyDescent="0.3">
      <c r="D13" s="16" t="s">
        <v>56</v>
      </c>
      <c r="E13" s="19">
        <f>E11-E12</f>
        <v>149890.03999999998</v>
      </c>
      <c r="F13" s="19">
        <f>F11-F12</f>
        <v>2828.1139622641504</v>
      </c>
    </row>
    <row r="14" spans="4:14" x14ac:dyDescent="0.3">
      <c r="D14" s="16" t="s">
        <v>57</v>
      </c>
      <c r="E14" s="16">
        <f>SUMIFS(data[Units],data[Geography],E$4)</f>
        <v>7431</v>
      </c>
      <c r="F14" s="20">
        <f>AVERAGEIFS(data[Units],data[Geography],E$4)</f>
        <v>140.20754716981133</v>
      </c>
    </row>
    <row r="15" spans="4:14" x14ac:dyDescent="0.3">
      <c r="D15" s="16"/>
    </row>
  </sheetData>
  <conditionalFormatting sqref="K1:K1048576">
    <cfRule type="iconSet" priority="1">
      <iconSet iconSet="3Symbols2" showValue="0">
        <cfvo type="percent" val="0"/>
        <cfvo type="percent" val="33"/>
        <cfvo type="percent" val="67"/>
      </iconSet>
    </cfRule>
  </conditionalFormatting>
  <dataValidations count="1">
    <dataValidation type="list" allowBlank="1" showInputMessage="1" showErrorMessage="1" sqref="E4" xr:uid="{15CB0181-CF0F-49FF-A7B6-31C16DC0EC6D}">
      <formula1>$N$4:$N$9</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 Sales filtered by Salesperson</vt:lpstr>
      <vt:lpstr>Product Wise Profit Breakdown</vt:lpstr>
      <vt:lpstr>Detailed 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Qutubkhan Dohadwala</cp:lastModifiedBy>
  <dcterms:created xsi:type="dcterms:W3CDTF">2021-03-14T20:21:32Z</dcterms:created>
  <dcterms:modified xsi:type="dcterms:W3CDTF">2023-08-07T00:00:46Z</dcterms:modified>
</cp:coreProperties>
</file>