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\Downloads\"/>
    </mc:Choice>
  </mc:AlternateContent>
  <xr:revisionPtr revIDLastSave="0" documentId="13_ncr:1_{B61245FF-AA18-4E49-AA24-FF1BC281196A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HOMESCREEN" sheetId="11" r:id="rId1"/>
    <sheet name="CODE RESULTS" sheetId="2" r:id="rId2"/>
    <sheet name="CHARACTERISTICS" sheetId="1" r:id="rId3"/>
    <sheet name="OPTIMAL PORTFOLIO" sheetId="4" r:id="rId4"/>
    <sheet name="EFFICIENT FRONTIER" sheetId="5" r:id="rId5"/>
    <sheet name="STOCK ANALYSIS" sheetId="9" r:id="rId6"/>
  </sheets>
  <definedNames>
    <definedName name="_xlnm._FilterDatabase" localSheetId="1" hidden="1">'CODE RESULTS'!$F$1:$M$1</definedName>
    <definedName name="_xlnm._FilterDatabase" localSheetId="4" hidden="1">'EFFICIENT FRONTIER'!$E$31:$K$31</definedName>
    <definedName name="solver_adj" localSheetId="4" hidden="1">'EFFICIENT FRONTIER'!$H$14:$H$16</definedName>
    <definedName name="solver_adj" localSheetId="3" hidden="1">'OPTIMAL PORTFOLIO'!$F$20:$F$21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2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'EFFICIENT FRONTIER'!$H$14:$H$16</definedName>
    <definedName name="solver_lhs1" localSheetId="3" hidden="1">'OPTIMAL PORTFOLIO'!$F$22</definedName>
    <definedName name="solver_lhs2" localSheetId="4" hidden="1">'EFFICIENT FRONTIER'!$H$14:$H$16</definedName>
    <definedName name="solver_lhs2" localSheetId="3" hidden="1">'OPTIMAL PORTFOLIO'!$F$13:$F$15</definedName>
    <definedName name="solver_lhs3" localSheetId="4" hidden="1">'EFFICIENT FRONTIER'!$H$17</definedName>
    <definedName name="solver_lhs3" localSheetId="3" hidden="1">'OPTIMAL PORTFOLIO'!$F$13:$F$15</definedName>
    <definedName name="solver_lhs4" localSheetId="4" hidden="1">'EFFICIENT FRONTIER'!$K$19</definedName>
    <definedName name="solver_lhs4" localSheetId="3" hidden="1">'OPTIMAL PORTFOLIO'!$F$14</definedName>
    <definedName name="solver_lhs5" localSheetId="4" hidden="1">'EFFICIENT FRONTIER'!$H$43</definedName>
    <definedName name="solver_lhs5" localSheetId="3" hidden="1">'OPTIMAL PORTFOLIO'!$F$15</definedName>
    <definedName name="solver_lhs6" localSheetId="3" hidden="1">'OPTIMAL PORTFOLIO'!$F$16</definedName>
    <definedName name="solver_lhs7" localSheetId="3" hidden="1">'OPTIMAL PORTFOLIO'!$I$15</definedName>
    <definedName name="solver_lhs8" localSheetId="3" hidden="1">'OPTIMAL PORTFOLIO'!$I$13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2" hidden="1">1</definedName>
    <definedName name="solver_neg" localSheetId="4" hidden="1">1</definedName>
    <definedName name="solver_neg" localSheetId="3" hidden="1">1</definedName>
    <definedName name="solver_nod" localSheetId="4" hidden="1">2147483647</definedName>
    <definedName name="solver_nod" localSheetId="3" hidden="1">2147483647</definedName>
    <definedName name="solver_num" localSheetId="2" hidden="1">0</definedName>
    <definedName name="solver_num" localSheetId="4" hidden="1">3</definedName>
    <definedName name="solver_num" localSheetId="3" hidden="1">1</definedName>
    <definedName name="solver_nwt" localSheetId="4" hidden="1">1</definedName>
    <definedName name="solver_nwt" localSheetId="3" hidden="1">1</definedName>
    <definedName name="solver_opt" localSheetId="2" hidden="1">CHARACTERISTICS!$V$18</definedName>
    <definedName name="solver_opt" localSheetId="4" hidden="1">'EFFICIENT FRONTIER'!$K$21</definedName>
    <definedName name="solver_opt" localSheetId="3" hidden="1">'OPTIMAL PORTFOLIO'!$I$23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1</definedName>
    <definedName name="solver_rel1" localSheetId="3" hidden="1">2</definedName>
    <definedName name="solver_rel2" localSheetId="4" hidden="1">3</definedName>
    <definedName name="solver_rel2" localSheetId="3" hidden="1">1</definedName>
    <definedName name="solver_rel3" localSheetId="4" hidden="1">2</definedName>
    <definedName name="solver_rel3" localSheetId="3" hidden="1">3</definedName>
    <definedName name="solver_rel4" localSheetId="4" hidden="1">2</definedName>
    <definedName name="solver_rel4" localSheetId="3" hidden="1">3</definedName>
    <definedName name="solver_rel5" localSheetId="4" hidden="1">2</definedName>
    <definedName name="solver_rel5" localSheetId="3" hidden="1">3</definedName>
    <definedName name="solver_rel6" localSheetId="3" hidden="1">2</definedName>
    <definedName name="solver_rel7" localSheetId="3" hidden="1">2</definedName>
    <definedName name="solver_rel8" localSheetId="3" hidden="1">2</definedName>
    <definedName name="solver_rhs1" localSheetId="4" hidden="1">1</definedName>
    <definedName name="solver_rhs1" localSheetId="3" hidden="1">1</definedName>
    <definedName name="solver_rhs2" localSheetId="4" hidden="1">0.05</definedName>
    <definedName name="solver_rhs2" localSheetId="3" hidden="1">1</definedName>
    <definedName name="solver_rhs3" localSheetId="4" hidden="1">1</definedName>
    <definedName name="solver_rhs3" localSheetId="3" hidden="1">0</definedName>
    <definedName name="solver_rhs4" localSheetId="4" hidden="1">0.0321428580094645</definedName>
    <definedName name="solver_rhs4" localSheetId="3" hidden="1">0.1</definedName>
    <definedName name="solver_rhs5" localSheetId="4" hidden="1">1</definedName>
    <definedName name="solver_rhs5" localSheetId="3" hidden="1">0.1</definedName>
    <definedName name="solver_rhs6" localSheetId="3" hidden="1">1</definedName>
    <definedName name="solver_rhs7" localSheetId="3" hidden="1">0.230002</definedName>
    <definedName name="solver_rhs8" localSheetId="3" hidden="1">0.080023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2" hidden="1">1</definedName>
    <definedName name="solver_typ" localSheetId="4" hidden="1">1</definedName>
    <definedName name="solver_typ" localSheetId="3" hidden="1">1</definedName>
    <definedName name="solver_val" localSheetId="2" hidden="1">0</definedName>
    <definedName name="solver_val" localSheetId="4" hidden="1">0</definedName>
    <definedName name="solver_val" localSheetId="3" hidden="1">0</definedName>
    <definedName name="solver_ver" localSheetId="2" hidden="1">3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LỌC CP_b68341a7-a5be-4433-97da-1914b9645c62" name="LỌC CP" connection="Query - LỌC CP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4" l="1"/>
  <c r="F63" i="5"/>
  <c r="G63" i="5"/>
  <c r="H44" i="5"/>
  <c r="I44" i="5"/>
  <c r="J44" i="5"/>
  <c r="K44" i="5" s="1"/>
  <c r="H45" i="5"/>
  <c r="I45" i="5"/>
  <c r="J45" i="5"/>
  <c r="K45" i="5" s="1"/>
  <c r="H46" i="5"/>
  <c r="I46" i="5"/>
  <c r="J46" i="5"/>
  <c r="K46" i="5" s="1"/>
  <c r="H47" i="5"/>
  <c r="I47" i="5"/>
  <c r="J47" i="5"/>
  <c r="K47" i="5" s="1"/>
  <c r="H48" i="5"/>
  <c r="I48" i="5"/>
  <c r="J48" i="5"/>
  <c r="K48" i="5" s="1"/>
  <c r="H49" i="5"/>
  <c r="I49" i="5"/>
  <c r="J49" i="5"/>
  <c r="K49" i="5" s="1"/>
  <c r="H50" i="5"/>
  <c r="I50" i="5"/>
  <c r="J50" i="5"/>
  <c r="K50" i="5" s="1"/>
  <c r="H51" i="5"/>
  <c r="I51" i="5"/>
  <c r="J51" i="5"/>
  <c r="K51" i="5" s="1"/>
  <c r="H52" i="5"/>
  <c r="I52" i="5"/>
  <c r="J52" i="5"/>
  <c r="K52" i="5" s="1"/>
  <c r="H53" i="5"/>
  <c r="I53" i="5"/>
  <c r="J53" i="5"/>
  <c r="K53" i="5" s="1"/>
  <c r="H54" i="5"/>
  <c r="I54" i="5"/>
  <c r="J54" i="5"/>
  <c r="K54" i="5" s="1"/>
  <c r="H55" i="5"/>
  <c r="I55" i="5"/>
  <c r="J55" i="5"/>
  <c r="K55" i="5" s="1"/>
  <c r="I33" i="5"/>
  <c r="I34" i="5"/>
  <c r="I35" i="5"/>
  <c r="I36" i="5"/>
  <c r="I37" i="5"/>
  <c r="I38" i="5"/>
  <c r="I39" i="5"/>
  <c r="I40" i="5"/>
  <c r="I41" i="5"/>
  <c r="I42" i="5"/>
  <c r="I43" i="5"/>
  <c r="J32" i="5"/>
  <c r="I32" i="5"/>
  <c r="K20" i="5"/>
  <c r="K19" i="5"/>
  <c r="H42" i="5"/>
  <c r="J42" i="5"/>
  <c r="H43" i="5"/>
  <c r="J43" i="5"/>
  <c r="H41" i="5"/>
  <c r="J41" i="5"/>
  <c r="H34" i="5"/>
  <c r="J34" i="5"/>
  <c r="H35" i="5"/>
  <c r="J35" i="5"/>
  <c r="H36" i="5"/>
  <c r="J36" i="5"/>
  <c r="H37" i="5"/>
  <c r="J37" i="5"/>
  <c r="H38" i="5"/>
  <c r="J38" i="5"/>
  <c r="H39" i="5"/>
  <c r="J39" i="5"/>
  <c r="H40" i="5"/>
  <c r="J40" i="5"/>
  <c r="F64" i="5"/>
  <c r="I29" i="4"/>
  <c r="H28" i="4"/>
  <c r="H34" i="4"/>
  <c r="I30" i="4"/>
  <c r="H31" i="4"/>
  <c r="H32" i="4"/>
  <c r="H30" i="4"/>
  <c r="I14" i="4"/>
  <c r="I20" i="4"/>
  <c r="K32" i="5" l="1"/>
  <c r="K21" i="5"/>
  <c r="Y21" i="1"/>
  <c r="X20" i="1"/>
  <c r="X7" i="1"/>
  <c r="Y7" i="1"/>
  <c r="W7" i="1"/>
  <c r="W19" i="1"/>
  <c r="I33" i="4" l="1"/>
  <c r="I34" i="4" s="1"/>
  <c r="I32" i="4"/>
  <c r="G84" i="5"/>
  <c r="G85" i="5"/>
  <c r="G86" i="5"/>
  <c r="G87" i="5"/>
  <c r="G88" i="5"/>
  <c r="J33" i="5"/>
  <c r="I21" i="4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69" i="5"/>
  <c r="F22" i="4"/>
  <c r="I31" i="4" l="1"/>
  <c r="H32" i="5" l="1"/>
  <c r="H33" i="5" l="1"/>
  <c r="I87" i="5" l="1"/>
  <c r="I85" i="5"/>
  <c r="I84" i="5"/>
  <c r="I88" i="5"/>
  <c r="I69" i="5"/>
  <c r="I86" i="5"/>
  <c r="I77" i="5"/>
  <c r="I80" i="5"/>
  <c r="I71" i="5"/>
  <c r="I73" i="5"/>
  <c r="I81" i="5"/>
  <c r="I83" i="5"/>
  <c r="I79" i="5"/>
  <c r="I75" i="5"/>
  <c r="I78" i="5"/>
  <c r="I74" i="5"/>
  <c r="I76" i="5"/>
  <c r="I82" i="5"/>
  <c r="I72" i="5"/>
  <c r="I70" i="5"/>
  <c r="J126" i="9"/>
  <c r="J138" i="9"/>
  <c r="I138" i="9"/>
  <c r="H138" i="9"/>
  <c r="G138" i="9"/>
  <c r="F138" i="9"/>
  <c r="J137" i="9"/>
  <c r="I137" i="9"/>
  <c r="H137" i="9"/>
  <c r="G137" i="9"/>
  <c r="F137" i="9"/>
  <c r="J136" i="9"/>
  <c r="I136" i="9"/>
  <c r="H136" i="9"/>
  <c r="G136" i="9"/>
  <c r="F136" i="9"/>
  <c r="J135" i="9"/>
  <c r="I135" i="9"/>
  <c r="H135" i="9"/>
  <c r="G135" i="9"/>
  <c r="F135" i="9"/>
  <c r="I126" i="9"/>
  <c r="H126" i="9"/>
  <c r="G126" i="9"/>
  <c r="J125" i="9"/>
  <c r="I125" i="9"/>
  <c r="H125" i="9"/>
  <c r="G125" i="9"/>
  <c r="J124" i="9"/>
  <c r="I124" i="9"/>
  <c r="H124" i="9"/>
  <c r="G124" i="9"/>
  <c r="J110" i="9"/>
  <c r="G109" i="9"/>
  <c r="H109" i="9"/>
  <c r="I109" i="9"/>
  <c r="J109" i="9"/>
  <c r="G110" i="9"/>
  <c r="H110" i="9"/>
  <c r="I110" i="9"/>
  <c r="F110" i="9"/>
  <c r="G80" i="9"/>
  <c r="H80" i="9"/>
  <c r="I80" i="9"/>
  <c r="J80" i="9"/>
  <c r="G51" i="9"/>
  <c r="H51" i="9"/>
  <c r="I51" i="9"/>
  <c r="J51" i="9"/>
  <c r="G52" i="9"/>
  <c r="H52" i="9"/>
  <c r="I52" i="9"/>
  <c r="J52" i="9"/>
  <c r="F52" i="9"/>
  <c r="J23" i="9"/>
  <c r="G23" i="9"/>
  <c r="H23" i="9"/>
  <c r="I23" i="9"/>
  <c r="F23" i="9"/>
  <c r="J98" i="9"/>
  <c r="G96" i="9"/>
  <c r="F109" i="9"/>
  <c r="J108" i="9"/>
  <c r="I108" i="9"/>
  <c r="H108" i="9"/>
  <c r="G108" i="9"/>
  <c r="F108" i="9"/>
  <c r="J107" i="9"/>
  <c r="I107" i="9"/>
  <c r="H107" i="9"/>
  <c r="G107" i="9"/>
  <c r="F107" i="9"/>
  <c r="I98" i="9"/>
  <c r="H98" i="9"/>
  <c r="G98" i="9"/>
  <c r="J97" i="9"/>
  <c r="I97" i="9"/>
  <c r="H97" i="9"/>
  <c r="G97" i="9"/>
  <c r="J96" i="9"/>
  <c r="I96" i="9"/>
  <c r="H96" i="9"/>
  <c r="F80" i="9"/>
  <c r="J79" i="9"/>
  <c r="I79" i="9"/>
  <c r="H79" i="9"/>
  <c r="G79" i="9"/>
  <c r="F79" i="9"/>
  <c r="J78" i="9"/>
  <c r="I78" i="9"/>
  <c r="H78" i="9"/>
  <c r="G78" i="9"/>
  <c r="F78" i="9"/>
  <c r="J70" i="9"/>
  <c r="I70" i="9"/>
  <c r="H70" i="9"/>
  <c r="G70" i="9"/>
  <c r="J69" i="9"/>
  <c r="I69" i="9"/>
  <c r="H69" i="9"/>
  <c r="G69" i="9"/>
  <c r="J68" i="9"/>
  <c r="I68" i="9"/>
  <c r="H68" i="9"/>
  <c r="G68" i="9"/>
  <c r="J49" i="9"/>
  <c r="J40" i="9"/>
  <c r="G38" i="9"/>
  <c r="F51" i="9"/>
  <c r="J50" i="9"/>
  <c r="I50" i="9"/>
  <c r="H50" i="9"/>
  <c r="G50" i="9"/>
  <c r="F50" i="9"/>
  <c r="I49" i="9"/>
  <c r="H49" i="9"/>
  <c r="G49" i="9"/>
  <c r="F49" i="9"/>
  <c r="I40" i="9"/>
  <c r="H40" i="9"/>
  <c r="G40" i="9"/>
  <c r="J39" i="9"/>
  <c r="I39" i="9"/>
  <c r="H39" i="9"/>
  <c r="G39" i="9"/>
  <c r="J38" i="9"/>
  <c r="I38" i="9"/>
  <c r="H38" i="9"/>
  <c r="I22" i="9" l="1"/>
  <c r="G22" i="9"/>
  <c r="H22" i="9"/>
  <c r="J22" i="9"/>
  <c r="G21" i="9"/>
  <c r="H21" i="9"/>
  <c r="I21" i="9"/>
  <c r="J21" i="9"/>
  <c r="F22" i="9"/>
  <c r="F21" i="9"/>
  <c r="J20" i="9"/>
  <c r="F20" i="9"/>
  <c r="G20" i="9"/>
  <c r="H20" i="9"/>
  <c r="I20" i="9"/>
  <c r="J11" i="9"/>
  <c r="I11" i="9"/>
  <c r="I10" i="9"/>
  <c r="H10" i="9"/>
  <c r="H11" i="9"/>
  <c r="H9" i="9"/>
  <c r="I9" i="9"/>
  <c r="J9" i="9"/>
  <c r="G9" i="9"/>
  <c r="G11" i="9"/>
  <c r="J10" i="9"/>
  <c r="G10" i="9"/>
  <c r="I4" i="1" l="1"/>
  <c r="H17" i="5" l="1"/>
  <c r="H6" i="5" l="1"/>
  <c r="F16" i="4" l="1"/>
  <c r="I12" i="4"/>
  <c r="I15" i="4" s="1"/>
  <c r="I23" i="4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4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F25" i="5" l="1"/>
  <c r="W8" i="1"/>
  <c r="W6" i="1"/>
  <c r="L4" i="1" s="1"/>
  <c r="W9" i="1"/>
  <c r="G26" i="5"/>
  <c r="X8" i="1"/>
  <c r="Y6" i="1"/>
  <c r="N52" i="1" s="1"/>
  <c r="T52" i="1" s="1"/>
  <c r="H27" i="5"/>
  <c r="Y8" i="1"/>
  <c r="W10" i="1"/>
  <c r="W11" i="1"/>
  <c r="X6" i="1"/>
  <c r="M6" i="1" s="1"/>
  <c r="K43" i="5" l="1"/>
  <c r="K42" i="5"/>
  <c r="K41" i="5"/>
  <c r="K33" i="5"/>
  <c r="K40" i="5"/>
  <c r="K36" i="5"/>
  <c r="K38" i="5"/>
  <c r="K34" i="5"/>
  <c r="K37" i="5"/>
  <c r="K35" i="5"/>
  <c r="K39" i="5"/>
  <c r="L30" i="1"/>
  <c r="L49" i="1"/>
  <c r="L60" i="1"/>
  <c r="L27" i="1"/>
  <c r="L59" i="1"/>
  <c r="R59" i="1" s="1"/>
  <c r="L36" i="1"/>
  <c r="R36" i="1" s="1"/>
  <c r="L46" i="1"/>
  <c r="R46" i="1" s="1"/>
  <c r="L14" i="1"/>
  <c r="R14" i="1" s="1"/>
  <c r="L43" i="1"/>
  <c r="R43" i="1" s="1"/>
  <c r="L51" i="1"/>
  <c r="M22" i="1"/>
  <c r="M16" i="1"/>
  <c r="L56" i="1"/>
  <c r="R56" i="1" s="1"/>
  <c r="M5" i="1"/>
  <c r="S5" i="1" s="1"/>
  <c r="L16" i="1"/>
  <c r="O16" i="1" s="1"/>
  <c r="L12" i="1"/>
  <c r="O12" i="1" s="1"/>
  <c r="M32" i="1"/>
  <c r="S32" i="1" s="1"/>
  <c r="M43" i="1"/>
  <c r="L13" i="1"/>
  <c r="L33" i="1"/>
  <c r="M13" i="1"/>
  <c r="S13" i="1" s="1"/>
  <c r="L32" i="1"/>
  <c r="M34" i="1"/>
  <c r="Q34" i="1" s="1"/>
  <c r="L20" i="1"/>
  <c r="R20" i="1" s="1"/>
  <c r="L34" i="1"/>
  <c r="M51" i="1"/>
  <c r="L21" i="1"/>
  <c r="R21" i="1" s="1"/>
  <c r="L57" i="1"/>
  <c r="L7" i="1"/>
  <c r="R7" i="1" s="1"/>
  <c r="L48" i="1"/>
  <c r="M42" i="1"/>
  <c r="S42" i="1" s="1"/>
  <c r="L5" i="1"/>
  <c r="R5" i="1" s="1"/>
  <c r="L29" i="1"/>
  <c r="R29" i="1" s="1"/>
  <c r="L10" i="1"/>
  <c r="L15" i="1"/>
  <c r="L64" i="1"/>
  <c r="L6" i="1"/>
  <c r="O6" i="1" s="1"/>
  <c r="L26" i="1"/>
  <c r="R26" i="1" s="1"/>
  <c r="L23" i="1"/>
  <c r="P23" i="1" s="1"/>
  <c r="M23" i="1"/>
  <c r="S23" i="1" s="1"/>
  <c r="L22" i="1"/>
  <c r="R22" i="1" s="1"/>
  <c r="L42" i="1"/>
  <c r="L31" i="1"/>
  <c r="R31" i="1" s="1"/>
  <c r="M39" i="1"/>
  <c r="L38" i="1"/>
  <c r="L58" i="1"/>
  <c r="M14" i="1"/>
  <c r="S14" i="1" s="1"/>
  <c r="L17" i="1"/>
  <c r="P17" i="1" s="1"/>
  <c r="S6" i="1"/>
  <c r="N30" i="1"/>
  <c r="T30" i="1" s="1"/>
  <c r="R60" i="1"/>
  <c r="S16" i="1"/>
  <c r="R33" i="1"/>
  <c r="R30" i="1"/>
  <c r="N39" i="1"/>
  <c r="T39" i="1" s="1"/>
  <c r="S43" i="1"/>
  <c r="N8" i="1"/>
  <c r="T8" i="1" s="1"/>
  <c r="R10" i="1"/>
  <c r="N10" i="1"/>
  <c r="T10" i="1" s="1"/>
  <c r="N21" i="1"/>
  <c r="T21" i="1" s="1"/>
  <c r="N38" i="1"/>
  <c r="T38" i="1" s="1"/>
  <c r="N53" i="1"/>
  <c r="T53" i="1" s="1"/>
  <c r="N16" i="1"/>
  <c r="T16" i="1" s="1"/>
  <c r="R27" i="1"/>
  <c r="L28" i="1"/>
  <c r="M20" i="1"/>
  <c r="L25" i="1"/>
  <c r="L18" i="1"/>
  <c r="M57" i="1"/>
  <c r="O57" i="1" s="1"/>
  <c r="N7" i="1"/>
  <c r="T7" i="1" s="1"/>
  <c r="M11" i="1"/>
  <c r="L37" i="1"/>
  <c r="N56" i="1"/>
  <c r="T56" i="1" s="1"/>
  <c r="L54" i="1"/>
  <c r="M15" i="1"/>
  <c r="M8" i="1"/>
  <c r="N13" i="1"/>
  <c r="T13" i="1" s="1"/>
  <c r="N33" i="1"/>
  <c r="T33" i="1" s="1"/>
  <c r="M37" i="1"/>
  <c r="L39" i="1"/>
  <c r="N42" i="1"/>
  <c r="T42" i="1" s="1"/>
  <c r="M46" i="1"/>
  <c r="N19" i="1"/>
  <c r="T19" i="1" s="1"/>
  <c r="L41" i="1"/>
  <c r="M33" i="1"/>
  <c r="O33" i="1" s="1"/>
  <c r="N29" i="1"/>
  <c r="T29" i="1" s="1"/>
  <c r="N4" i="1"/>
  <c r="T4" i="1" s="1"/>
  <c r="M28" i="1"/>
  <c r="M4" i="1"/>
  <c r="O4" i="1" s="1"/>
  <c r="N15" i="1"/>
  <c r="T15" i="1" s="1"/>
  <c r="M19" i="1"/>
  <c r="R4" i="1"/>
  <c r="L45" i="1"/>
  <c r="M12" i="1"/>
  <c r="L62" i="1"/>
  <c r="M31" i="1"/>
  <c r="O31" i="1" s="1"/>
  <c r="M24" i="1"/>
  <c r="N37" i="1"/>
  <c r="T37" i="1" s="1"/>
  <c r="N41" i="1"/>
  <c r="T41" i="1" s="1"/>
  <c r="M45" i="1"/>
  <c r="L47" i="1"/>
  <c r="N50" i="1"/>
  <c r="T50" i="1" s="1"/>
  <c r="M54" i="1"/>
  <c r="N27" i="1"/>
  <c r="T27" i="1" s="1"/>
  <c r="N12" i="1"/>
  <c r="T12" i="1" s="1"/>
  <c r="M49" i="1"/>
  <c r="O49" i="1" s="1"/>
  <c r="N14" i="1"/>
  <c r="T14" i="1" s="1"/>
  <c r="M18" i="1"/>
  <c r="L44" i="1"/>
  <c r="M44" i="1"/>
  <c r="N20" i="1"/>
  <c r="T20" i="1" s="1"/>
  <c r="L50" i="1"/>
  <c r="N23" i="1"/>
  <c r="T23" i="1" s="1"/>
  <c r="M27" i="1"/>
  <c r="L53" i="1"/>
  <c r="M36" i="1"/>
  <c r="L24" i="1"/>
  <c r="M47" i="1"/>
  <c r="M40" i="1"/>
  <c r="M9" i="1"/>
  <c r="N49" i="1"/>
  <c r="T49" i="1" s="1"/>
  <c r="M53" i="1"/>
  <c r="L55" i="1"/>
  <c r="N58" i="1"/>
  <c r="T58" i="1" s="1"/>
  <c r="M62" i="1"/>
  <c r="N43" i="1"/>
  <c r="T43" i="1" s="1"/>
  <c r="N36" i="1"/>
  <c r="T36" i="1" s="1"/>
  <c r="L11" i="1"/>
  <c r="N47" i="1"/>
  <c r="T47" i="1" s="1"/>
  <c r="S51" i="1"/>
  <c r="R13" i="1"/>
  <c r="O13" i="1"/>
  <c r="N24" i="1"/>
  <c r="T24" i="1" s="1"/>
  <c r="N11" i="1"/>
  <c r="T11" i="1" s="1"/>
  <c r="R57" i="1"/>
  <c r="N9" i="1"/>
  <c r="T9" i="1" s="1"/>
  <c r="O15" i="1"/>
  <c r="R15" i="1"/>
  <c r="N18" i="1"/>
  <c r="T18" i="1" s="1"/>
  <c r="S22" i="1"/>
  <c r="R32" i="1"/>
  <c r="S39" i="1"/>
  <c r="N45" i="1"/>
  <c r="T45" i="1" s="1"/>
  <c r="N46" i="1"/>
  <c r="T46" i="1" s="1"/>
  <c r="M50" i="1"/>
  <c r="N48" i="1"/>
  <c r="T48" i="1" s="1"/>
  <c r="M7" i="1"/>
  <c r="M48" i="1"/>
  <c r="O48" i="1" s="1"/>
  <c r="M17" i="1"/>
  <c r="N55" i="1"/>
  <c r="T55" i="1" s="1"/>
  <c r="M59" i="1"/>
  <c r="N32" i="1"/>
  <c r="T32" i="1" s="1"/>
  <c r="R38" i="1"/>
  <c r="N35" i="1"/>
  <c r="T35" i="1" s="1"/>
  <c r="N28" i="1"/>
  <c r="T28" i="1" s="1"/>
  <c r="R42" i="1"/>
  <c r="N17" i="1"/>
  <c r="T17" i="1" s="1"/>
  <c r="M21" i="1"/>
  <c r="O21" i="1" s="1"/>
  <c r="N26" i="1"/>
  <c r="T26" i="1" s="1"/>
  <c r="M30" i="1"/>
  <c r="O30" i="1" s="1"/>
  <c r="R48" i="1"/>
  <c r="M63" i="1"/>
  <c r="N61" i="1"/>
  <c r="T61" i="1" s="1"/>
  <c r="N54" i="1"/>
  <c r="T54" i="1" s="1"/>
  <c r="M58" i="1"/>
  <c r="N64" i="1"/>
  <c r="T64" i="1" s="1"/>
  <c r="M55" i="1"/>
  <c r="M64" i="1"/>
  <c r="M41" i="1"/>
  <c r="N63" i="1"/>
  <c r="T63" i="1" s="1"/>
  <c r="N40" i="1"/>
  <c r="T40" i="1" s="1"/>
  <c r="N51" i="1"/>
  <c r="T51" i="1" s="1"/>
  <c r="N44" i="1"/>
  <c r="T44" i="1" s="1"/>
  <c r="O58" i="1"/>
  <c r="R58" i="1"/>
  <c r="N25" i="1"/>
  <c r="T25" i="1" s="1"/>
  <c r="M29" i="1"/>
  <c r="N34" i="1"/>
  <c r="T34" i="1" s="1"/>
  <c r="M38" i="1"/>
  <c r="R64" i="1"/>
  <c r="M25" i="1"/>
  <c r="N6" i="1"/>
  <c r="T6" i="1" s="1"/>
  <c r="N62" i="1"/>
  <c r="T62" i="1" s="1"/>
  <c r="M10" i="1"/>
  <c r="R49" i="1"/>
  <c r="N22" i="1"/>
  <c r="T22" i="1" s="1"/>
  <c r="M26" i="1"/>
  <c r="L52" i="1"/>
  <c r="M60" i="1"/>
  <c r="O60" i="1" s="1"/>
  <c r="N60" i="1"/>
  <c r="T60" i="1" s="1"/>
  <c r="N5" i="1"/>
  <c r="T5" i="1" s="1"/>
  <c r="N31" i="1"/>
  <c r="T31" i="1" s="1"/>
  <c r="M35" i="1"/>
  <c r="L61" i="1"/>
  <c r="M52" i="1"/>
  <c r="L40" i="1"/>
  <c r="L9" i="1"/>
  <c r="M56" i="1"/>
  <c r="L19" i="1"/>
  <c r="N57" i="1"/>
  <c r="T57" i="1" s="1"/>
  <c r="M61" i="1"/>
  <c r="L63" i="1"/>
  <c r="L8" i="1"/>
  <c r="N59" i="1"/>
  <c r="T59" i="1" s="1"/>
  <c r="L35" i="1"/>
  <c r="R51" i="1"/>
  <c r="O51" i="1"/>
  <c r="P51" i="1" l="1"/>
  <c r="R17" i="1"/>
  <c r="R6" i="1"/>
  <c r="P32" i="1"/>
  <c r="O38" i="1"/>
  <c r="P38" i="1"/>
  <c r="O5" i="1"/>
  <c r="P13" i="1"/>
  <c r="O42" i="1"/>
  <c r="R12" i="1"/>
  <c r="O7" i="1"/>
  <c r="S34" i="1"/>
  <c r="O34" i="1"/>
  <c r="P20" i="1"/>
  <c r="P49" i="1"/>
  <c r="P43" i="1"/>
  <c r="R23" i="1"/>
  <c r="Q13" i="1"/>
  <c r="O14" i="1"/>
  <c r="O17" i="1"/>
  <c r="O43" i="1"/>
  <c r="O23" i="1"/>
  <c r="R34" i="1"/>
  <c r="Q39" i="1"/>
  <c r="P4" i="1"/>
  <c r="P7" i="1"/>
  <c r="P12" i="1"/>
  <c r="Q42" i="1"/>
  <c r="O10" i="1"/>
  <c r="P29" i="1"/>
  <c r="P34" i="1"/>
  <c r="Q23" i="1"/>
  <c r="P26" i="1"/>
  <c r="Q5" i="1"/>
  <c r="P36" i="1"/>
  <c r="P10" i="1"/>
  <c r="P30" i="1"/>
  <c r="P46" i="1"/>
  <c r="P14" i="1"/>
  <c r="O29" i="1"/>
  <c r="O22" i="1"/>
  <c r="R16" i="1"/>
  <c r="O32" i="1"/>
  <c r="P33" i="1"/>
  <c r="Q26" i="1"/>
  <c r="S26" i="1"/>
  <c r="Q25" i="1"/>
  <c r="S25" i="1"/>
  <c r="Q58" i="1"/>
  <c r="S58" i="1"/>
  <c r="P15" i="1"/>
  <c r="S62" i="1"/>
  <c r="Q62" i="1"/>
  <c r="P24" i="1"/>
  <c r="O24" i="1"/>
  <c r="R24" i="1"/>
  <c r="R44" i="1"/>
  <c r="P44" i="1"/>
  <c r="O44" i="1"/>
  <c r="P47" i="1"/>
  <c r="O47" i="1"/>
  <c r="R47" i="1"/>
  <c r="R45" i="1"/>
  <c r="P45" i="1"/>
  <c r="O45" i="1"/>
  <c r="Q32" i="1"/>
  <c r="Q15" i="1"/>
  <c r="S15" i="1"/>
  <c r="P25" i="1"/>
  <c r="O25" i="1"/>
  <c r="R25" i="1"/>
  <c r="Q41" i="1"/>
  <c r="S41" i="1"/>
  <c r="P57" i="1"/>
  <c r="S36" i="1"/>
  <c r="Q36" i="1"/>
  <c r="Q18" i="1"/>
  <c r="S18" i="1"/>
  <c r="S45" i="1"/>
  <c r="Q45" i="1"/>
  <c r="S46" i="1"/>
  <c r="Q46" i="1"/>
  <c r="O54" i="1"/>
  <c r="R54" i="1"/>
  <c r="P54" i="1"/>
  <c r="S20" i="1"/>
  <c r="Q20" i="1"/>
  <c r="S61" i="1"/>
  <c r="Q61" i="1"/>
  <c r="Q56" i="1"/>
  <c r="S56" i="1"/>
  <c r="Q35" i="1"/>
  <c r="S35" i="1"/>
  <c r="Q64" i="1"/>
  <c r="S64" i="1"/>
  <c r="Q59" i="1"/>
  <c r="S59" i="1"/>
  <c r="P55" i="1"/>
  <c r="R55" i="1"/>
  <c r="O55" i="1"/>
  <c r="R53" i="1"/>
  <c r="O53" i="1"/>
  <c r="P53" i="1"/>
  <c r="S28" i="1"/>
  <c r="Q28" i="1"/>
  <c r="R28" i="1"/>
  <c r="O28" i="1"/>
  <c r="P28" i="1"/>
  <c r="O56" i="1"/>
  <c r="P8" i="1"/>
  <c r="R8" i="1"/>
  <c r="O8" i="1"/>
  <c r="R61" i="1"/>
  <c r="O61" i="1"/>
  <c r="P61" i="1"/>
  <c r="R19" i="1"/>
  <c r="P19" i="1"/>
  <c r="O19" i="1"/>
  <c r="P9" i="1"/>
  <c r="R9" i="1"/>
  <c r="O9" i="1"/>
  <c r="P31" i="1"/>
  <c r="Q55" i="1"/>
  <c r="S55" i="1"/>
  <c r="Q63" i="1"/>
  <c r="S63" i="1"/>
  <c r="Q50" i="1"/>
  <c r="S50" i="1"/>
  <c r="Q22" i="1"/>
  <c r="Q51" i="1"/>
  <c r="S53" i="1"/>
  <c r="Q53" i="1"/>
  <c r="Q27" i="1"/>
  <c r="S27" i="1"/>
  <c r="Q49" i="1"/>
  <c r="S49" i="1"/>
  <c r="P39" i="1"/>
  <c r="R39" i="1"/>
  <c r="O39" i="1"/>
  <c r="R37" i="1"/>
  <c r="O37" i="1"/>
  <c r="P37" i="1"/>
  <c r="O27" i="1"/>
  <c r="P6" i="1"/>
  <c r="P60" i="1"/>
  <c r="S52" i="1"/>
  <c r="Q52" i="1"/>
  <c r="P63" i="1"/>
  <c r="R63" i="1"/>
  <c r="O63" i="1"/>
  <c r="R35" i="1"/>
  <c r="P35" i="1"/>
  <c r="O35" i="1"/>
  <c r="P40" i="1"/>
  <c r="O40" i="1"/>
  <c r="R40" i="1"/>
  <c r="S29" i="1"/>
  <c r="Q29" i="1"/>
  <c r="P5" i="1"/>
  <c r="S21" i="1"/>
  <c r="Q21" i="1"/>
  <c r="Q17" i="1"/>
  <c r="S17" i="1"/>
  <c r="P22" i="1"/>
  <c r="Q24" i="1"/>
  <c r="S24" i="1"/>
  <c r="Q19" i="1"/>
  <c r="S19" i="1"/>
  <c r="O36" i="1"/>
  <c r="S37" i="1"/>
  <c r="Q37" i="1"/>
  <c r="S11" i="1"/>
  <c r="Q11" i="1"/>
  <c r="P27" i="1"/>
  <c r="P56" i="1"/>
  <c r="P59" i="1"/>
  <c r="Q10" i="1"/>
  <c r="S10" i="1"/>
  <c r="O64" i="1"/>
  <c r="O46" i="1"/>
  <c r="O20" i="1"/>
  <c r="Q48" i="1"/>
  <c r="S48" i="1"/>
  <c r="R11" i="1"/>
  <c r="P11" i="1"/>
  <c r="O11" i="1"/>
  <c r="Q9" i="1"/>
  <c r="S9" i="1"/>
  <c r="O50" i="1"/>
  <c r="P50" i="1"/>
  <c r="R50" i="1"/>
  <c r="Q31" i="1"/>
  <c r="S31" i="1"/>
  <c r="O59" i="1"/>
  <c r="S60" i="1"/>
  <c r="Q60" i="1"/>
  <c r="P64" i="1"/>
  <c r="P58" i="1"/>
  <c r="P48" i="1"/>
  <c r="Q7" i="1"/>
  <c r="S7" i="1"/>
  <c r="O26" i="1"/>
  <c r="Q40" i="1"/>
  <c r="S40" i="1"/>
  <c r="S54" i="1"/>
  <c r="Q54" i="1"/>
  <c r="P62" i="1"/>
  <c r="R62" i="1"/>
  <c r="O62" i="1"/>
  <c r="Q4" i="1"/>
  <c r="S4" i="1"/>
  <c r="Q33" i="1"/>
  <c r="S33" i="1"/>
  <c r="Q57" i="1"/>
  <c r="S57" i="1"/>
  <c r="P16" i="1"/>
  <c r="Q16" i="1"/>
  <c r="Q6" i="1"/>
  <c r="R52" i="1"/>
  <c r="P52" i="1"/>
  <c r="O52" i="1"/>
  <c r="S38" i="1"/>
  <c r="Q38" i="1"/>
  <c r="S30" i="1"/>
  <c r="Q30" i="1"/>
  <c r="P42" i="1"/>
  <c r="P21" i="1"/>
  <c r="Q47" i="1"/>
  <c r="S47" i="1"/>
  <c r="S44" i="1"/>
  <c r="Q44" i="1"/>
  <c r="S12" i="1"/>
  <c r="Q12" i="1"/>
  <c r="P41" i="1"/>
  <c r="R41" i="1"/>
  <c r="O41" i="1"/>
  <c r="Q8" i="1"/>
  <c r="S8" i="1"/>
  <c r="O18" i="1"/>
  <c r="P18" i="1"/>
  <c r="R18" i="1"/>
  <c r="Q43" i="1"/>
  <c r="Q14" i="1"/>
  <c r="H80" i="5" l="1"/>
  <c r="H73" i="5"/>
  <c r="H75" i="5"/>
  <c r="H81" i="5"/>
  <c r="H83" i="5"/>
  <c r="H74" i="5"/>
  <c r="H82" i="5"/>
  <c r="H71" i="5"/>
  <c r="H77" i="5"/>
  <c r="H79" i="5"/>
  <c r="H70" i="5"/>
  <c r="H78" i="5"/>
  <c r="H76" i="5"/>
  <c r="H84" i="5"/>
  <c r="H86" i="5"/>
  <c r="H85" i="5"/>
  <c r="H88" i="5"/>
  <c r="H87" i="5"/>
  <c r="H72" i="5"/>
  <c r="H6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ACCDFF-418D-4E01-8298-D4034EB1DD54}" name="Query - LỌC CP" description="Connection to the 'LỌC CP' query in the workbook." type="100" refreshedVersion="8" minRefreshableVersion="5">
    <extLst>
      <ext xmlns:x15="http://schemas.microsoft.com/office/spreadsheetml/2010/11/main" uri="{DE250136-89BD-433C-8126-D09CA5730AF9}">
        <x15:connection id="ce168a1b-4a53-4831-b2a8-23400e41269b"/>
      </ext>
    </extLst>
  </connection>
  <connection id="2" xr16:uid="{C0EB2F3C-056D-4E60-8748-66E29BD6225D}" keepAlive="1" name="Query - LỌC CP (2)" description="Connection to the 'LỌC CP (2)' query in the workbook." type="5" refreshedVersion="8" background="1" saveData="1">
    <dbPr connection="Provider=Microsoft.Mashup.OleDb.1;Data Source=$Workbook$;Location=&quot;LỌC CP (2)&quot;;Extended Properties=&quot;&quot;" command="SELECT * FROM [LỌC CP (2)]"/>
  </connection>
  <connection id="3" xr16:uid="{57449878-8B64-45E7-9076-D3D21E57BAC5}" keepAlive="1" name="Query - LỌC CP (3)" description="Connection to the 'LỌC CP (3)' query in the workbook." type="5" refreshedVersion="0" background="1">
    <dbPr connection="Provider=Microsoft.Mashup.OleDb.1;Data Source=$Workbook$;Location=&quot;LỌC CP (3)&quot;;Extended Properties=&quot;&quot;" command="SELECT * FROM [LỌC CP (3)]"/>
  </connection>
  <connection id="4" xr16:uid="{A369361C-2704-49AC-BD33-00B794AF5B4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<sst xmlns="http://schemas.openxmlformats.org/spreadsheetml/2006/main" count="324" uniqueCount="127">
  <si>
    <t>Date</t>
  </si>
  <si>
    <t>KBC</t>
  </si>
  <si>
    <t>REE</t>
  </si>
  <si>
    <t>FPT</t>
  </si>
  <si>
    <t>Return</t>
  </si>
  <si>
    <t>(Ri - mean)</t>
  </si>
  <si>
    <t>(Ri - mean)^2</t>
  </si>
  <si>
    <t>Combination</t>
  </si>
  <si>
    <t>Weights</t>
  </si>
  <si>
    <t>E(R) Portfolio</t>
  </si>
  <si>
    <t>Std Portfolio</t>
  </si>
  <si>
    <t>Sharpe Ratio</t>
  </si>
  <si>
    <t>Open Price</t>
  </si>
  <si>
    <t>KBC_REE</t>
  </si>
  <si>
    <t>KBC_FPT</t>
  </si>
  <si>
    <t>REE_FPT</t>
  </si>
  <si>
    <t>CHARACTERISTICS</t>
  </si>
  <si>
    <t>MEAN</t>
  </si>
  <si>
    <t>Var</t>
  </si>
  <si>
    <t>S.D</t>
  </si>
  <si>
    <t>Cov(KBC_REE)</t>
  </si>
  <si>
    <t>Cov(KBC_FPT)</t>
  </si>
  <si>
    <t>Cov(REE_FPT)</t>
  </si>
  <si>
    <t>E(r )</t>
  </si>
  <si>
    <t>σ</t>
  </si>
  <si>
    <t>Correlation</t>
  </si>
  <si>
    <t>Order</t>
  </si>
  <si>
    <t>rf</t>
  </si>
  <si>
    <t>The Optimal Risky Portfolio</t>
  </si>
  <si>
    <t>Weight</t>
  </si>
  <si>
    <t>Total</t>
  </si>
  <si>
    <t>E(rp)</t>
  </si>
  <si>
    <t>σp</t>
  </si>
  <si>
    <t>Sharpe ratio</t>
  </si>
  <si>
    <t>The Optimal Complete Portfolio</t>
  </si>
  <si>
    <t>y</t>
  </si>
  <si>
    <t>1-y</t>
  </si>
  <si>
    <t>(KBC, REE, FPT)</t>
  </si>
  <si>
    <t>(KBC, MBB, FPT)</t>
  </si>
  <si>
    <t>(KBC, KDH, FPT)</t>
  </si>
  <si>
    <t>(REE, KDH, FPT)</t>
  </si>
  <si>
    <t>(REE, MBB, FPT)</t>
  </si>
  <si>
    <t>(MBB, KDH, FPT)</t>
  </si>
  <si>
    <t>(KBC, REE, MBB)</t>
  </si>
  <si>
    <t>(KBC, MBB, KDH)</t>
  </si>
  <si>
    <t>(KBC, REE, KDH)</t>
  </si>
  <si>
    <t>(REE, MBB, KDH)</t>
  </si>
  <si>
    <t>E(rc)</t>
  </si>
  <si>
    <t>σc</t>
  </si>
  <si>
    <t>A</t>
  </si>
  <si>
    <t>Covariance</t>
  </si>
  <si>
    <t>The Optimal Risky Portfolio (1)</t>
  </si>
  <si>
    <t>U</t>
  </si>
  <si>
    <t>Cash Allocation</t>
  </si>
  <si>
    <t>Capital</t>
  </si>
  <si>
    <t>The risk portfolio</t>
  </si>
  <si>
    <t>The risk-free portfolio</t>
  </si>
  <si>
    <t>Bonds</t>
  </si>
  <si>
    <t>Unit price: Million VND</t>
  </si>
  <si>
    <t>Minimum Variance Portfolio (2)</t>
  </si>
  <si>
    <t>E(R)_mean</t>
  </si>
  <si>
    <t>std_dev</t>
  </si>
  <si>
    <t>[0.026862,0.013467,0.028229]</t>
  </si>
  <si>
    <t>[0.026862,0.017536,0.028229]</t>
  </si>
  <si>
    <t>[0.013467,0.017536,0.028229]</t>
  </si>
  <si>
    <t>[0.026862,0.013313,0.028229]</t>
  </si>
  <si>
    <t>[0.013467,0.013313,0.028229]</t>
  </si>
  <si>
    <t>[0.017536,0.013313,0.028229]</t>
  </si>
  <si>
    <t>[0.026862,0.013467,0.013313]</t>
  </si>
  <si>
    <t>[0.026862,0.017536,0.013313]</t>
  </si>
  <si>
    <t>[0.026862,0.013467,0.017536]</t>
  </si>
  <si>
    <t>[0.013467,0.017536,0.013313]</t>
  </si>
  <si>
    <t>[0.004094,0.004998,0.003923]</t>
  </si>
  <si>
    <t>[0.007678,0.004998,0.006816]</t>
  </si>
  <si>
    <t>[0.009013,0.004998,0.005045]</t>
  </si>
  <si>
    <t>[0.002023,0.003923,0.005045]</t>
  </si>
  <si>
    <t>[0.004094,0.009013,0.002023]</t>
  </si>
  <si>
    <t>[0.003973,0.003923,0.006816]</t>
  </si>
  <si>
    <t>[0.004094,0.007678,0.003973]</t>
  </si>
  <si>
    <t>[0.006603,0.006816,0.005045]</t>
  </si>
  <si>
    <t>[0.007678,0.009013,0.006603]</t>
  </si>
  <si>
    <t>[0.003973,0.002023,0.006603]</t>
  </si>
  <si>
    <t>[0.158277,0.089036,0.097076]</t>
  </si>
  <si>
    <t>[0.158277,0.110531,0.097076]</t>
  </si>
  <si>
    <t>[0.158277,0.089036,0.092174]</t>
  </si>
  <si>
    <t>[0.158277,0.110531,0.092174]</t>
  </si>
  <si>
    <t>[0.158277,0.097076,0.092174]</t>
  </si>
  <si>
    <t>[0.089036,0.097076,0.092174]</t>
  </si>
  <si>
    <t>[0.089036,0.110531,0.092174]</t>
  </si>
  <si>
    <t>[0.110531,0.097076,0.092174]</t>
  </si>
  <si>
    <t>[0.158277,0.089036,0.110531]</t>
  </si>
  <si>
    <t>[0.089036,0.110531,0.097076]</t>
  </si>
  <si>
    <t>P/E</t>
  </si>
  <si>
    <t>KDH</t>
  </si>
  <si>
    <t>MBB</t>
  </si>
  <si>
    <t>Year</t>
  </si>
  <si>
    <t>Industry</t>
  </si>
  <si>
    <t>𝛽</t>
  </si>
  <si>
    <t>Compare KBC to Industry</t>
  </si>
  <si>
    <t>ROE (%)</t>
  </si>
  <si>
    <t>D/A  (%)</t>
  </si>
  <si>
    <t>Market Cap (Million VND)</t>
  </si>
  <si>
    <t>EPS (VND per share)</t>
  </si>
  <si>
    <t>± ROE</t>
  </si>
  <si>
    <t>± EPS</t>
  </si>
  <si>
    <t>± P/E</t>
  </si>
  <si>
    <t>−</t>
  </si>
  <si>
    <t>Compare KDH to Industry</t>
  </si>
  <si>
    <t>NIM  (%)</t>
  </si>
  <si>
    <t>Compare REE to Industry</t>
  </si>
  <si>
    <t>Compare FPT to Industry</t>
  </si>
  <si>
    <t>Compare MBB to Industry</t>
  </si>
  <si>
    <t>SUM</t>
  </si>
  <si>
    <t>ROA (%)</t>
  </si>
  <si>
    <t>The Optimal Complete Portfolio (3)</t>
  </si>
  <si>
    <t>Risky asset</t>
  </si>
  <si>
    <t>Risk-Free Rate</t>
  </si>
  <si>
    <t>E(Rc )</t>
  </si>
  <si>
    <t>E(r)</t>
  </si>
  <si>
    <t xml:space="preserve">[0.115789, 0.050000, 0.834211]  </t>
  </si>
  <si>
    <t xml:space="preserve">[0.113359, 0.050000, 0.836641]  </t>
  </si>
  <si>
    <t xml:space="preserve">[0.107570, 0.050000, 0.842430]  </t>
  </si>
  <si>
    <t xml:space="preserve">[0.050000, 0.050000, 0.900000]  </t>
  </si>
  <si>
    <t xml:space="preserve">[0.516314, 0.205801, 0.277885]  </t>
  </si>
  <si>
    <t xml:space="preserve">[0.593840, 0.356160, 0.050000]  </t>
  </si>
  <si>
    <t xml:space="preserve">[0.617849, 0.332151, 0.050000]  </t>
  </si>
  <si>
    <t xml:space="preserve">[0.359721, 0.583162, 0.057118]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</si>
</sst>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164" formatCode="yyyy\-mm\-dd\ hh:mm:ss"/>
    <numFmt numFmtId="165" formatCode="0.000%"/>
    <numFmt numFmtId="166" formatCode="0.000000"/>
    <numFmt numFmtId="167" formatCode="0.0000%"/>
    <numFmt numFmtId="168" formatCode="0.0%"/>
    <numFmt numFmtId="169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theme="0"/>
      <name val="Times New Roman"/>
      <family val="1"/>
    </font>
    <font>
      <sz val="13"/>
      <color theme="0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20"/>
      <color theme="0"/>
      <name val="Times New Roman"/>
      <family val="1"/>
    </font>
    <font>
      <b/>
      <i/>
      <sz val="13"/>
      <color theme="1"/>
      <name val="Times New Roman"/>
      <family val="1"/>
    </font>
    <font>
      <b/>
      <sz val="15"/>
      <color theme="0"/>
      <name val="Times New Roman"/>
      <family val="1"/>
    </font>
    <font>
      <sz val="13"/>
      <color theme="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41" fontId="2" fillId="0" borderId="1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65" fontId="0" fillId="0" borderId="0" xfId="2" applyNumberFormat="1" applyFont="1"/>
    <xf numFmtId="10" fontId="2" fillId="5" borderId="1" xfId="2" applyNumberFormat="1" applyFont="1" applyFill="1" applyBorder="1" applyAlignment="1">
      <alignment horizontal="center"/>
    </xf>
    <xf numFmtId="165" fontId="2" fillId="5" borderId="1" xfId="2" applyNumberFormat="1" applyFont="1" applyFill="1" applyBorder="1" applyAlignment="1">
      <alignment horizontal="center"/>
    </xf>
    <xf numFmtId="10" fontId="2" fillId="0" borderId="1" xfId="2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0" xfId="0" applyFont="1"/>
    <xf numFmtId="165" fontId="4" fillId="2" borderId="1" xfId="2" applyNumberFormat="1" applyFont="1" applyFill="1" applyBorder="1" applyAlignment="1">
      <alignment horizontal="center" vertical="center"/>
    </xf>
    <xf numFmtId="165" fontId="2" fillId="5" borderId="1" xfId="2" applyNumberFormat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/>
    </xf>
    <xf numFmtId="166" fontId="6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2" fillId="5" borderId="1" xfId="2" applyNumberFormat="1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2" fontId="4" fillId="2" borderId="1" xfId="2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0" fontId="2" fillId="5" borderId="1" xfId="0" applyNumberFormat="1" applyFont="1" applyFill="1" applyBorder="1" applyAlignment="1">
      <alignment horizontal="center"/>
    </xf>
    <xf numFmtId="2" fontId="0" fillId="0" borderId="0" xfId="0" applyNumberFormat="1"/>
    <xf numFmtId="9" fontId="0" fillId="0" borderId="0" xfId="2" applyFont="1"/>
    <xf numFmtId="1" fontId="2" fillId="5" borderId="1" xfId="2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2" fillId="5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67" fontId="0" fillId="0" borderId="0" xfId="0" applyNumberFormat="1"/>
    <xf numFmtId="168" fontId="2" fillId="5" borderId="1" xfId="2" applyNumberFormat="1" applyFont="1" applyFill="1" applyBorder="1" applyAlignment="1">
      <alignment horizontal="center"/>
    </xf>
    <xf numFmtId="169" fontId="6" fillId="5" borderId="1" xfId="0" applyNumberFormat="1" applyFont="1" applyFill="1" applyBorder="1" applyAlignment="1">
      <alignment horizontal="center"/>
    </xf>
    <xf numFmtId="165" fontId="2" fillId="5" borderId="2" xfId="2" applyNumberFormat="1" applyFont="1" applyFill="1" applyBorder="1" applyAlignment="1">
      <alignment horizontal="center"/>
    </xf>
    <xf numFmtId="165" fontId="2" fillId="5" borderId="4" xfId="2" applyNumberFormat="1" applyFont="1" applyFill="1" applyBorder="1" applyAlignment="1">
      <alignment horizontal="center"/>
    </xf>
    <xf numFmtId="165" fontId="2" fillId="5" borderId="3" xfId="2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2" fillId="5" borderId="2" xfId="2" applyNumberFormat="1" applyFont="1" applyFill="1" applyBorder="1" applyAlignment="1">
      <alignment horizontal="center"/>
    </xf>
    <xf numFmtId="167" fontId="2" fillId="5" borderId="3" xfId="2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3" fontId="2" fillId="7" borderId="2" xfId="0" applyNumberFormat="1" applyFont="1" applyFill="1" applyBorder="1" applyAlignment="1">
      <alignment horizontal="center"/>
    </xf>
    <xf numFmtId="3" fontId="2" fillId="7" borderId="4" xfId="0" applyNumberFormat="1" applyFont="1" applyFill="1" applyBorder="1" applyAlignment="1">
      <alignment horizontal="center"/>
    </xf>
    <xf numFmtId="3" fontId="2" fillId="7" borderId="3" xfId="0" applyNumberFormat="1" applyFont="1" applyFill="1" applyBorder="1" applyAlignment="1">
      <alignment horizontal="center"/>
    </xf>
    <xf numFmtId="3" fontId="2" fillId="8" borderId="2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0" borderId="0" xfId="0" applyNumberFormat="1"/>
    <xf numFmtId="10" fontId="3" fillId="5" borderId="1" xfId="2" applyNumberFormat="1" applyFont="1" applyFill="1" applyBorder="1" applyAlignment="1">
      <alignment horizontal="center"/>
    </xf>
    <xf numFmtId="167" fontId="3" fillId="5" borderId="1" xfId="0" applyNumberFormat="1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The Optimal Risky Portfolio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BA-4EEE-8665-C93DEF72078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BA-4EEE-8665-C93DEF720789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BA-4EEE-8665-C93DEF7207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'OPTIMAL PORTFOLIO'!$E$13:$E$15</c:f>
              <c:strCache>
                <c:ptCount val="3"/>
                <c:pt idx="0">
                  <c:v>KBC</c:v>
                </c:pt>
                <c:pt idx="1">
                  <c:v>REE</c:v>
                </c:pt>
                <c:pt idx="2">
                  <c:v>FPT</c:v>
                </c:pt>
              </c:strCache>
            </c:strRef>
          </c:cat>
          <c:val>
            <c:numRef>
              <c:f>'OPTIMAL PORTFOLIO'!$F$13:$F$15</c:f>
              <c:numCache>
                <c:formatCode>0.00%</c:formatCode>
                <c:ptCount val="3"/>
                <c:pt idx="0">
                  <c:v>0.115789</c:v>
                </c:pt>
                <c:pt idx="1">
                  <c:v>0.05</c:v>
                </c:pt>
                <c:pt idx="2">
                  <c:v>0.83421100000000004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1-4C84-AB63-3A07F05289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 - 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ROE KDH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ANALYSIS'!$F$42:$J$42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ANALYSIS'!$F$35:$J$35</c:f>
              <c:numCache>
                <c:formatCode>General</c:formatCode>
                <c:ptCount val="5"/>
                <c:pt idx="0">
                  <c:v>14.57</c:v>
                </c:pt>
                <c:pt idx="1">
                  <c:v>13.09</c:v>
                </c:pt>
                <c:pt idx="2">
                  <c:v>10.02</c:v>
                </c:pt>
                <c:pt idx="3">
                  <c:v>5.24</c:v>
                </c:pt>
                <c:pt idx="4">
                  <c:v>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3-4FBD-AF71-633F4C4C9A9A}"/>
            </c:ext>
          </c:extLst>
        </c:ser>
        <c:ser>
          <c:idx val="1"/>
          <c:order val="1"/>
          <c:tx>
            <c:v>ROE Industry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ANALYSIS'!$F$42:$J$42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ANALYSIS'!$F$45:$J$45</c:f>
              <c:numCache>
                <c:formatCode>General</c:formatCode>
                <c:ptCount val="5"/>
                <c:pt idx="0">
                  <c:v>12.83</c:v>
                </c:pt>
                <c:pt idx="1">
                  <c:v>10.87</c:v>
                </c:pt>
                <c:pt idx="2">
                  <c:v>9.0299999999999994</c:v>
                </c:pt>
                <c:pt idx="3">
                  <c:v>8.83</c:v>
                </c:pt>
                <c:pt idx="4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3-4FBD-AF71-633F4C4C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138311"/>
        <c:axId val="189137591"/>
        <c:axId val="0"/>
      </c:bar3DChart>
      <c:catAx>
        <c:axId val="189138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7591"/>
        <c:crosses val="autoZero"/>
        <c:auto val="1"/>
        <c:lblAlgn val="ctr"/>
        <c:lblOffset val="100"/>
        <c:noMultiLvlLbl val="0"/>
      </c:catAx>
      <c:valAx>
        <c:axId val="189137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8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D/A - Debt-to-Assets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D/A KDH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ANALYSIS'!$F$42:$J$42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ANALYSIS'!$F$36:$J$36</c:f>
              <c:numCache>
                <c:formatCode>General</c:formatCode>
                <c:ptCount val="5"/>
                <c:pt idx="0">
                  <c:v>41.45</c:v>
                </c:pt>
                <c:pt idx="1">
                  <c:v>28.88</c:v>
                </c:pt>
                <c:pt idx="2">
                  <c:v>45.24</c:v>
                </c:pt>
                <c:pt idx="3">
                  <c:v>41.38</c:v>
                </c:pt>
                <c:pt idx="4">
                  <c:v>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0-4800-AD58-B19DF086CA39}"/>
            </c:ext>
          </c:extLst>
        </c:ser>
        <c:ser>
          <c:idx val="1"/>
          <c:order val="1"/>
          <c:tx>
            <c:v>D/A Industry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ANALYSIS'!$F$42:$J$42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ANALYSIS'!$F$46:$J$46</c:f>
              <c:numCache>
                <c:formatCode>General</c:formatCode>
                <c:ptCount val="5"/>
                <c:pt idx="0">
                  <c:v>63.29</c:v>
                </c:pt>
                <c:pt idx="1">
                  <c:v>58.43</c:v>
                </c:pt>
                <c:pt idx="2">
                  <c:v>65.650000000000006</c:v>
                </c:pt>
                <c:pt idx="3">
                  <c:v>65.27</c:v>
                </c:pt>
                <c:pt idx="4">
                  <c:v>67.62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0-4800-AD58-B19DF086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683359"/>
        <c:axId val="318683719"/>
        <c:axId val="0"/>
      </c:bar3DChart>
      <c:catAx>
        <c:axId val="3186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3719"/>
        <c:crosses val="autoZero"/>
        <c:auto val="1"/>
        <c:lblAlgn val="ctr"/>
        <c:lblOffset val="100"/>
        <c:noMultiLvlLbl val="0"/>
      </c:catAx>
      <c:valAx>
        <c:axId val="318683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US" sz="1300"/>
              <a:t>P/E - Price-to-Earnings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P/E FPT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ANALYSIS'!$F$100:$J$100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ANALYSIS'!$F$91:$J$91</c:f>
              <c:numCache>
                <c:formatCode>General</c:formatCode>
                <c:ptCount val="5"/>
                <c:pt idx="0">
                  <c:v>12.44</c:v>
                </c:pt>
                <c:pt idx="1">
                  <c:v>18.36</c:v>
                </c:pt>
                <c:pt idx="2">
                  <c:v>14.64</c:v>
                </c:pt>
                <c:pt idx="3">
                  <c:v>17.559999999999999</c:v>
                </c:pt>
                <c:pt idx="4">
                  <c:v>26.74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F-4DCE-ABC0-F5846AD9639F}"/>
            </c:ext>
          </c:extLst>
        </c:ser>
        <c:ser>
          <c:idx val="1"/>
          <c:order val="1"/>
          <c:tx>
            <c:v>P/E Industry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ANALYSIS'!$F$100:$J$100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ANALYSIS'!$F$101:$J$101</c:f>
              <c:numCache>
                <c:formatCode>General</c:formatCode>
                <c:ptCount val="5"/>
                <c:pt idx="0">
                  <c:v>17.48</c:v>
                </c:pt>
                <c:pt idx="1">
                  <c:v>19.170000000000002</c:v>
                </c:pt>
                <c:pt idx="2">
                  <c:v>18.600000000000001</c:v>
                </c:pt>
                <c:pt idx="3">
                  <c:v>19.53</c:v>
                </c:pt>
                <c:pt idx="4">
                  <c:v>26.09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F-4DCE-ABC0-F5846AD96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68556600"/>
        <c:axId val="1768553720"/>
        <c:axId val="0"/>
      </c:bar3DChart>
      <c:catAx>
        <c:axId val="176855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553720"/>
        <c:crosses val="autoZero"/>
        <c:auto val="1"/>
        <c:lblAlgn val="ctr"/>
        <c:lblOffset val="100"/>
        <c:noMultiLvlLbl val="0"/>
      </c:catAx>
      <c:valAx>
        <c:axId val="17685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5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EPS - Earnings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EPS FPT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ANALYSIS'!$F$89:$J$89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ANALYSIS'!$F$92:$J$92</c:f>
              <c:numCache>
                <c:formatCode>General</c:formatCode>
                <c:ptCount val="5"/>
                <c:pt idx="0">
                  <c:v>4.7439999999999998</c:v>
                </c:pt>
                <c:pt idx="1">
                  <c:v>5.0650000000000004</c:v>
                </c:pt>
                <c:pt idx="2">
                  <c:v>5.2510000000000003</c:v>
                </c:pt>
                <c:pt idx="3">
                  <c:v>5.4710000000000001</c:v>
                </c:pt>
                <c:pt idx="4">
                  <c:v>5.7030000000000003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2D6-BC41-841D4BE63004}"/>
            </c:ext>
          </c:extLst>
        </c:ser>
        <c:ser>
          <c:idx val="1"/>
          <c:order val="1"/>
          <c:tx>
            <c:v>EPS Industry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ANALYSIS'!$F$89:$J$89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ANALYSIS'!$F$102:$J$102</c:f>
              <c:numCache>
                <c:formatCode>General</c:formatCode>
                <c:ptCount val="5"/>
                <c:pt idx="0">
                  <c:v>2.177</c:v>
                </c:pt>
                <c:pt idx="1">
                  <c:v>3.339</c:v>
                </c:pt>
                <c:pt idx="2">
                  <c:v>2.8460000000000001</c:v>
                </c:pt>
                <c:pt idx="3">
                  <c:v>3.4670000000000001</c:v>
                </c:pt>
                <c:pt idx="4">
                  <c:v>4.516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2D6-BC41-841D4BE63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70394728"/>
        <c:axId val="1770396168"/>
        <c:axId val="0"/>
      </c:bar3DChart>
      <c:catAx>
        <c:axId val="177039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96168"/>
        <c:crosses val="autoZero"/>
        <c:auto val="1"/>
        <c:lblAlgn val="ctr"/>
        <c:lblOffset val="100"/>
        <c:noMultiLvlLbl val="0"/>
      </c:catAx>
      <c:valAx>
        <c:axId val="17703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 - 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ROE FPT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ANALYSIS'!$F$89:$J$89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ANALYSIS'!$F$93:$J$93</c:f>
              <c:numCache>
                <c:formatCode>General</c:formatCode>
                <c:ptCount val="5"/>
                <c:pt idx="0">
                  <c:v>19.989999999999998</c:v>
                </c:pt>
                <c:pt idx="1">
                  <c:v>21.67</c:v>
                </c:pt>
                <c:pt idx="2">
                  <c:v>22.71</c:v>
                </c:pt>
                <c:pt idx="3">
                  <c:v>23.39</c:v>
                </c:pt>
                <c:pt idx="4">
                  <c:v>23.93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D-4013-9452-2BA5EA9F7F91}"/>
            </c:ext>
          </c:extLst>
        </c:ser>
        <c:ser>
          <c:idx val="1"/>
          <c:order val="1"/>
          <c:tx>
            <c:v>ROE Industry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ANALYSIS'!$F$89:$J$89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ANALYSIS'!$F$103:$J$103</c:f>
              <c:numCache>
                <c:formatCode>General</c:formatCode>
                <c:ptCount val="5"/>
                <c:pt idx="0">
                  <c:v>15.3</c:v>
                </c:pt>
                <c:pt idx="1">
                  <c:v>21.28</c:v>
                </c:pt>
                <c:pt idx="2">
                  <c:v>18.899999999999999</c:v>
                </c:pt>
                <c:pt idx="3">
                  <c:v>22.3</c:v>
                </c:pt>
                <c:pt idx="4">
                  <c:v>25.97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D-4013-9452-2BA5EA9F7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138311"/>
        <c:axId val="189137591"/>
        <c:axId val="0"/>
      </c:bar3DChart>
      <c:catAx>
        <c:axId val="189138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7591"/>
        <c:crosses val="autoZero"/>
        <c:auto val="1"/>
        <c:lblAlgn val="ctr"/>
        <c:lblOffset val="100"/>
        <c:noMultiLvlLbl val="0"/>
      </c:catAx>
      <c:valAx>
        <c:axId val="189137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8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D/A - Debt-to-Assets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D/A FPT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ANALYSIS'!$F$89:$J$89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ANALYSIS'!$F$94:$J$94</c:f>
              <c:numCache>
                <c:formatCode>General</c:formatCode>
                <c:ptCount val="5"/>
                <c:pt idx="0">
                  <c:v>55.42</c:v>
                </c:pt>
                <c:pt idx="1">
                  <c:v>60.11</c:v>
                </c:pt>
                <c:pt idx="2">
                  <c:v>50.91</c:v>
                </c:pt>
                <c:pt idx="3">
                  <c:v>50.35</c:v>
                </c:pt>
                <c:pt idx="4">
                  <c:v>50.38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6-4DDD-A543-275D9853966D}"/>
            </c:ext>
          </c:extLst>
        </c:ser>
        <c:ser>
          <c:idx val="1"/>
          <c:order val="1"/>
          <c:tx>
            <c:v>D/A Industry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ANALYSIS'!$F$89:$J$89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ANALYSIS'!$F$104:$J$104</c:f>
              <c:numCache>
                <c:formatCode>General</c:formatCode>
                <c:ptCount val="5"/>
                <c:pt idx="0">
                  <c:v>57.88</c:v>
                </c:pt>
                <c:pt idx="1">
                  <c:v>60.62</c:v>
                </c:pt>
                <c:pt idx="2">
                  <c:v>54.43</c:v>
                </c:pt>
                <c:pt idx="3">
                  <c:v>53.65</c:v>
                </c:pt>
                <c:pt idx="4">
                  <c:v>52.83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76-4DDD-A543-275D98539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683359"/>
        <c:axId val="318683719"/>
        <c:axId val="0"/>
      </c:bar3DChart>
      <c:catAx>
        <c:axId val="3186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3719"/>
        <c:crosses val="autoZero"/>
        <c:auto val="1"/>
        <c:lblAlgn val="ctr"/>
        <c:lblOffset val="100"/>
        <c:noMultiLvlLbl val="0"/>
      </c:catAx>
      <c:valAx>
        <c:axId val="318683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US" sz="1300"/>
              <a:t>P/E - Price-to-Earnings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P/E REE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ANALYSIS'!$F$117:$J$117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ANALYSIS'!$F$119:$J$119</c:f>
              <c:numCache>
                <c:formatCode>General</c:formatCode>
                <c:ptCount val="5"/>
                <c:pt idx="0">
                  <c:v>9.32</c:v>
                </c:pt>
                <c:pt idx="1">
                  <c:v>11.51</c:v>
                </c:pt>
                <c:pt idx="2">
                  <c:v>8.9700000000000006</c:v>
                </c:pt>
                <c:pt idx="3">
                  <c:v>10.07</c:v>
                </c:pt>
                <c:pt idx="4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1-4E8F-BCFE-EBF677584615}"/>
            </c:ext>
          </c:extLst>
        </c:ser>
        <c:ser>
          <c:idx val="1"/>
          <c:order val="1"/>
          <c:tx>
            <c:v>P/E Industry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ANALYSIS'!$F$117:$J$117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ANALYSIS'!$F$129:$J$129</c:f>
              <c:numCache>
                <c:formatCode>General</c:formatCode>
                <c:ptCount val="5"/>
                <c:pt idx="0">
                  <c:v>14.3</c:v>
                </c:pt>
                <c:pt idx="1">
                  <c:v>16.399999999999999</c:v>
                </c:pt>
                <c:pt idx="2">
                  <c:v>10.78</c:v>
                </c:pt>
                <c:pt idx="3">
                  <c:v>14.02</c:v>
                </c:pt>
                <c:pt idx="4">
                  <c:v>16.53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1-4E8F-BCFE-EBF67758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68556600"/>
        <c:axId val="1768553720"/>
        <c:axId val="0"/>
      </c:bar3DChart>
      <c:catAx>
        <c:axId val="176855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553720"/>
        <c:crosses val="autoZero"/>
        <c:auto val="1"/>
        <c:lblAlgn val="ctr"/>
        <c:lblOffset val="100"/>
        <c:noMultiLvlLbl val="0"/>
      </c:catAx>
      <c:valAx>
        <c:axId val="17685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5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EPS - Earnings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EPS REE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ANALYSIS'!$F$117:$J$117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ANALYSIS'!$F$120:$J$120</c:f>
              <c:numCache>
                <c:formatCode>General</c:formatCode>
                <c:ptCount val="5"/>
                <c:pt idx="0">
                  <c:v>5.2510000000000003</c:v>
                </c:pt>
                <c:pt idx="1">
                  <c:v>6.0019999999999998</c:v>
                </c:pt>
                <c:pt idx="2">
                  <c:v>7.9720000000000004</c:v>
                </c:pt>
                <c:pt idx="3">
                  <c:v>5.64</c:v>
                </c:pt>
                <c:pt idx="4">
                  <c:v>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5-4114-8AAF-32F17941052F}"/>
            </c:ext>
          </c:extLst>
        </c:ser>
        <c:ser>
          <c:idx val="1"/>
          <c:order val="1"/>
          <c:tx>
            <c:v>EPS Industry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ANALYSIS'!$F$117:$J$117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ANALYSIS'!$F$130:$J$130</c:f>
              <c:numCache>
                <c:formatCode>General</c:formatCode>
                <c:ptCount val="5"/>
                <c:pt idx="0">
                  <c:v>2.016</c:v>
                </c:pt>
                <c:pt idx="1">
                  <c:v>2.1320000000000001</c:v>
                </c:pt>
                <c:pt idx="2">
                  <c:v>2.8159999999999998</c:v>
                </c:pt>
                <c:pt idx="3">
                  <c:v>1.97</c:v>
                </c:pt>
                <c:pt idx="4">
                  <c:v>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5-4114-8AAF-32F179410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70394728"/>
        <c:axId val="1770396168"/>
        <c:axId val="0"/>
      </c:bar3DChart>
      <c:catAx>
        <c:axId val="177039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96168"/>
        <c:crosses val="autoZero"/>
        <c:auto val="1"/>
        <c:lblAlgn val="ctr"/>
        <c:lblOffset val="100"/>
        <c:noMultiLvlLbl val="0"/>
      </c:catAx>
      <c:valAx>
        <c:axId val="17703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 - 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ROE REE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ANALYSIS'!$F$117:$J$117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ANALYSIS'!$F$121:$J$121</c:f>
              <c:numCache>
                <c:formatCode>General</c:formatCode>
                <c:ptCount val="5"/>
                <c:pt idx="0">
                  <c:v>13.97</c:v>
                </c:pt>
                <c:pt idx="1">
                  <c:v>12.99</c:v>
                </c:pt>
                <c:pt idx="2">
                  <c:v>15.14</c:v>
                </c:pt>
                <c:pt idx="3">
                  <c:v>10.95</c:v>
                </c:pt>
                <c:pt idx="4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C-4B04-9973-333E3C931524}"/>
            </c:ext>
          </c:extLst>
        </c:ser>
        <c:ser>
          <c:idx val="1"/>
          <c:order val="1"/>
          <c:tx>
            <c:v>ROE Industry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ANALYSIS'!$F$117:$J$117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ANALYSIS'!$F$131:$J$131</c:f>
              <c:numCache>
                <c:formatCode>General</c:formatCode>
                <c:ptCount val="5"/>
                <c:pt idx="0">
                  <c:v>13.06</c:v>
                </c:pt>
                <c:pt idx="1">
                  <c:v>13.29</c:v>
                </c:pt>
                <c:pt idx="2">
                  <c:v>17.010000000000002</c:v>
                </c:pt>
                <c:pt idx="3">
                  <c:v>11.41</c:v>
                </c:pt>
                <c:pt idx="4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C-4B04-9973-333E3C93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138311"/>
        <c:axId val="189137591"/>
        <c:axId val="0"/>
      </c:bar3DChart>
      <c:catAx>
        <c:axId val="189138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7591"/>
        <c:crosses val="autoZero"/>
        <c:auto val="1"/>
        <c:lblAlgn val="ctr"/>
        <c:lblOffset val="100"/>
        <c:noMultiLvlLbl val="0"/>
      </c:catAx>
      <c:valAx>
        <c:axId val="189137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8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D/A - Debt-to-Assets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D/A REE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ANALYSIS'!$F$117:$J$117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ANALYSIS'!$F$122:$J$122</c:f>
              <c:numCache>
                <c:formatCode>General</c:formatCode>
                <c:ptCount val="5"/>
                <c:pt idx="0">
                  <c:v>40.51</c:v>
                </c:pt>
                <c:pt idx="1">
                  <c:v>48.6</c:v>
                </c:pt>
                <c:pt idx="2">
                  <c:v>43.38</c:v>
                </c:pt>
                <c:pt idx="3">
                  <c:v>40.51</c:v>
                </c:pt>
                <c:pt idx="4">
                  <c:v>38.25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659-AC5D-37939C625D30}"/>
            </c:ext>
          </c:extLst>
        </c:ser>
        <c:ser>
          <c:idx val="1"/>
          <c:order val="1"/>
          <c:tx>
            <c:v>D/A Industry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ANALYSIS'!$F$117:$J$117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ANALYSIS'!$F$132:$J$132</c:f>
              <c:numCache>
                <c:formatCode>General</c:formatCode>
                <c:ptCount val="5"/>
                <c:pt idx="0">
                  <c:v>49.33</c:v>
                </c:pt>
                <c:pt idx="1">
                  <c:v>49.09</c:v>
                </c:pt>
                <c:pt idx="2">
                  <c:v>46.41</c:v>
                </c:pt>
                <c:pt idx="3">
                  <c:v>46.27</c:v>
                </c:pt>
                <c:pt idx="4">
                  <c:v>46.31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659-AC5D-37939C62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683359"/>
        <c:axId val="318683719"/>
        <c:axId val="0"/>
      </c:bar3DChart>
      <c:catAx>
        <c:axId val="3186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3719"/>
        <c:crosses val="autoZero"/>
        <c:auto val="1"/>
        <c:lblAlgn val="ctr"/>
        <c:lblOffset val="100"/>
        <c:noMultiLvlLbl val="0"/>
      </c:catAx>
      <c:valAx>
        <c:axId val="318683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Cash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58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58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405-4D4A-A87E-4642FA3683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86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86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405-4D4A-A87E-4642FA3683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86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86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8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2-8896-41C0-8DF0-204B97AE855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58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8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896-41C0-8DF0-204B97AE85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('OPTIMAL PORTFOLIO'!$E$30:$E$32,'OPTIMAL PORTFOLIO'!$E$34)</c:f>
              <c:strCache>
                <c:ptCount val="4"/>
                <c:pt idx="0">
                  <c:v>KBC</c:v>
                </c:pt>
                <c:pt idx="1">
                  <c:v>REE</c:v>
                </c:pt>
                <c:pt idx="2">
                  <c:v>FPT</c:v>
                </c:pt>
                <c:pt idx="3">
                  <c:v>Bonds</c:v>
                </c:pt>
              </c:strCache>
            </c:strRef>
          </c:cat>
          <c:val>
            <c:numRef>
              <c:f>('OPTIMAL PORTFOLIO'!$H$30:$H$32,'OPTIMAL PORTFOLIO'!$H$34)</c:f>
              <c:numCache>
                <c:formatCode>0.00%</c:formatCode>
                <c:ptCount val="4"/>
                <c:pt idx="0">
                  <c:v>0.10048543529499274</c:v>
                </c:pt>
                <c:pt idx="1">
                  <c:v>4.3391615479446553E-2</c:v>
                </c:pt>
                <c:pt idx="2">
                  <c:v>0.72395525881449174</c:v>
                </c:pt>
                <c:pt idx="3">
                  <c:v>0.132167682143399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6-41C0-8DF0-204B97AE85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US" sz="1300"/>
              <a:t>P/E - Price-to-Earnings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P/E MBB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ANALYSIS'!$F$61:$J$61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ANALYSIS'!$F$63:$J$63</c:f>
              <c:numCache>
                <c:formatCode>General</c:formatCode>
                <c:ptCount val="5"/>
                <c:pt idx="0">
                  <c:v>6.91</c:v>
                </c:pt>
                <c:pt idx="1">
                  <c:v>7.39</c:v>
                </c:pt>
                <c:pt idx="2">
                  <c:v>3.95</c:v>
                </c:pt>
                <c:pt idx="3">
                  <c:v>4.37</c:v>
                </c:pt>
                <c:pt idx="4">
                  <c:v>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9-4D15-A48F-D644D316B8CF}"/>
            </c:ext>
          </c:extLst>
        </c:ser>
        <c:ser>
          <c:idx val="1"/>
          <c:order val="1"/>
          <c:tx>
            <c:v>P/E Industry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ANALYSIS'!$F$61:$J$61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ANALYSIS'!$F$73:$J$73</c:f>
              <c:numCache>
                <c:formatCode>General</c:formatCode>
                <c:ptCount val="5"/>
                <c:pt idx="0">
                  <c:v>11.88</c:v>
                </c:pt>
                <c:pt idx="1">
                  <c:v>11.01</c:v>
                </c:pt>
                <c:pt idx="2">
                  <c:v>7.17</c:v>
                </c:pt>
                <c:pt idx="3">
                  <c:v>8.07</c:v>
                </c:pt>
                <c:pt idx="4">
                  <c:v>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9-4D15-A48F-D644D316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68556600"/>
        <c:axId val="1768553720"/>
        <c:axId val="0"/>
      </c:bar3DChart>
      <c:catAx>
        <c:axId val="176855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553720"/>
        <c:crosses val="autoZero"/>
        <c:auto val="1"/>
        <c:lblAlgn val="ctr"/>
        <c:lblOffset val="100"/>
        <c:noMultiLvlLbl val="0"/>
      </c:catAx>
      <c:valAx>
        <c:axId val="17685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5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EPS - Earnings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EPS MBB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ANALYSIS'!$F$61:$J$61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ANALYSIS'!$F$64:$J$64</c:f>
              <c:numCache>
                <c:formatCode>General</c:formatCode>
                <c:ptCount val="5"/>
                <c:pt idx="0">
                  <c:v>3.3290000000000002</c:v>
                </c:pt>
                <c:pt idx="1">
                  <c:v>3.903</c:v>
                </c:pt>
                <c:pt idx="2">
                  <c:v>4.3280000000000003</c:v>
                </c:pt>
                <c:pt idx="3">
                  <c:v>4.2640000000000002</c:v>
                </c:pt>
                <c:pt idx="4">
                  <c:v>4.2830000000000004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1-489D-99B7-91697E3571A8}"/>
            </c:ext>
          </c:extLst>
        </c:ser>
        <c:ser>
          <c:idx val="1"/>
          <c:order val="1"/>
          <c:tx>
            <c:v>EPS Industry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ANALYSIS'!$F$61:$J$61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ANALYSIS'!$F$74:$J$74</c:f>
              <c:numCache>
                <c:formatCode>General</c:formatCode>
                <c:ptCount val="5"/>
                <c:pt idx="0">
                  <c:v>2.8650000000000002</c:v>
                </c:pt>
                <c:pt idx="1">
                  <c:v>3.4129999999999998</c:v>
                </c:pt>
                <c:pt idx="2">
                  <c:v>3.6890000000000001</c:v>
                </c:pt>
                <c:pt idx="3">
                  <c:v>3.2970000000000002</c:v>
                </c:pt>
                <c:pt idx="4">
                  <c:v>3.3159999999999998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1-489D-99B7-91697E357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70394728"/>
        <c:axId val="1770396168"/>
        <c:axId val="0"/>
      </c:bar3DChart>
      <c:catAx>
        <c:axId val="177039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96168"/>
        <c:crosses val="autoZero"/>
        <c:auto val="1"/>
        <c:lblAlgn val="ctr"/>
        <c:lblOffset val="100"/>
        <c:noMultiLvlLbl val="0"/>
      </c:catAx>
      <c:valAx>
        <c:axId val="17703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 - 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ROE MBB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ANALYSIS'!$F$61:$J$61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ANALYSIS'!$F$65:$J$65</c:f>
              <c:numCache>
                <c:formatCode>General</c:formatCode>
                <c:ptCount val="5"/>
                <c:pt idx="0">
                  <c:v>1.82</c:v>
                </c:pt>
                <c:pt idx="1">
                  <c:v>2.2999999999999998</c:v>
                </c:pt>
                <c:pt idx="2">
                  <c:v>2.62</c:v>
                </c:pt>
                <c:pt idx="3">
                  <c:v>2.4700000000000002</c:v>
                </c:pt>
                <c:pt idx="4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2-4753-B724-7F34DBC000F1}"/>
            </c:ext>
          </c:extLst>
        </c:ser>
        <c:ser>
          <c:idx val="1"/>
          <c:order val="1"/>
          <c:tx>
            <c:v>ROE Industry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ANALYSIS'!$F$61:$J$61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ANALYSIS'!$F$75:$J$75</c:f>
              <c:numCache>
                <c:formatCode>General</c:formatCode>
                <c:ptCount val="5"/>
                <c:pt idx="0">
                  <c:v>1.23</c:v>
                </c:pt>
                <c:pt idx="1">
                  <c:v>1.43</c:v>
                </c:pt>
                <c:pt idx="2">
                  <c:v>1.65</c:v>
                </c:pt>
                <c:pt idx="3">
                  <c:v>1.47</c:v>
                </c:pt>
                <c:pt idx="4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2-4753-B724-7F34DBC0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138311"/>
        <c:axId val="189137591"/>
        <c:axId val="0"/>
      </c:bar3DChart>
      <c:catAx>
        <c:axId val="189138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7591"/>
        <c:crosses val="autoZero"/>
        <c:auto val="1"/>
        <c:lblAlgn val="ctr"/>
        <c:lblOffset val="100"/>
        <c:noMultiLvlLbl val="0"/>
      </c:catAx>
      <c:valAx>
        <c:axId val="189137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8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Capital Allocation Line and 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6129375184137E-2"/>
          <c:y val="6.9683111328136385E-2"/>
          <c:w val="0.65806300242228821"/>
          <c:h val="0.85419376205325404"/>
        </c:manualLayout>
      </c:layout>
      <c:scatterChart>
        <c:scatterStyle val="smoothMarker"/>
        <c:varyColors val="0"/>
        <c:ser>
          <c:idx val="0"/>
          <c:order val="0"/>
          <c:tx>
            <c:v>Efficient Frontier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'EFFICIENT FRONTIER'!$I$32:$I$55</c:f>
              <c:numCache>
                <c:formatCode>0.00%</c:formatCode>
                <c:ptCount val="24"/>
                <c:pt idx="0">
                  <c:v>8.9036169999999998E-2</c:v>
                </c:pt>
                <c:pt idx="1">
                  <c:v>8.6119597307564064E-2</c:v>
                </c:pt>
                <c:pt idx="2">
                  <c:v>7.1948363482919234E-2</c:v>
                </c:pt>
                <c:pt idx="3">
                  <c:v>6.5607177123833876E-2</c:v>
                </c:pt>
                <c:pt idx="4">
                  <c:v>6.3028162535739687E-2</c:v>
                </c:pt>
                <c:pt idx="5">
                  <c:v>6.2863158578144535E-2</c:v>
                </c:pt>
                <c:pt idx="6">
                  <c:v>6.301102933728854E-2</c:v>
                </c:pt>
                <c:pt idx="7">
                  <c:v>6.417863855454442E-2</c:v>
                </c:pt>
                <c:pt idx="8">
                  <c:v>6.6311976939233921E-2</c:v>
                </c:pt>
                <c:pt idx="9">
                  <c:v>7.3469699465291513E-2</c:v>
                </c:pt>
                <c:pt idx="10">
                  <c:v>7.9637375681017725E-2</c:v>
                </c:pt>
                <c:pt idx="11">
                  <c:v>7.3130710831209186E-2</c:v>
                </c:pt>
                <c:pt idx="12">
                  <c:v>8.8652769356756839E-2</c:v>
                </c:pt>
                <c:pt idx="13">
                  <c:v>9.5906019094054232E-2</c:v>
                </c:pt>
                <c:pt idx="14">
                  <c:v>0.1035988568163774</c:v>
                </c:pt>
                <c:pt idx="15">
                  <c:v>0.11163983975842194</c:v>
                </c:pt>
                <c:pt idx="16">
                  <c:v>0.11995836269048257</c:v>
                </c:pt>
                <c:pt idx="17">
                  <c:v>0.12849991456388199</c:v>
                </c:pt>
                <c:pt idx="18">
                  <c:v>0.13722222656639757</c:v>
                </c:pt>
                <c:pt idx="19">
                  <c:v>0.14609229518011269</c:v>
                </c:pt>
                <c:pt idx="20">
                  <c:v>0.15508413610101043</c:v>
                </c:pt>
                <c:pt idx="21">
                  <c:v>0.16417710694310181</c:v>
                </c:pt>
                <c:pt idx="22">
                  <c:v>0.17335465771856987</c:v>
                </c:pt>
                <c:pt idx="23">
                  <c:v>0.18260339792125638</c:v>
                </c:pt>
              </c:numCache>
            </c:numRef>
          </c:xVal>
          <c:yVal>
            <c:numRef>
              <c:f>'EFFICIENT FRONTIER'!$J$32:$J$55</c:f>
              <c:numCache>
                <c:formatCode>0.00%</c:formatCode>
                <c:ptCount val="24"/>
                <c:pt idx="0">
                  <c:v>1.3467420000000001E-2</c:v>
                </c:pt>
                <c:pt idx="1">
                  <c:v>1.4000000010395135E-2</c:v>
                </c:pt>
                <c:pt idx="2">
                  <c:v>1.7000000236169273E-2</c:v>
                </c:pt>
                <c:pt idx="3">
                  <c:v>1.8999999920267706E-2</c:v>
                </c:pt>
                <c:pt idx="4">
                  <c:v>2.0688103331275638E-2</c:v>
                </c:pt>
                <c:pt idx="5">
                  <c:v>2.0999999982809645E-2</c:v>
                </c:pt>
                <c:pt idx="6">
                  <c:v>2.2000000696591915E-2</c:v>
                </c:pt>
                <c:pt idx="7">
                  <c:v>2.3000000722847726E-2</c:v>
                </c:pt>
                <c:pt idx="8">
                  <c:v>2.400000014411344E-2</c:v>
                </c:pt>
                <c:pt idx="9">
                  <c:v>2.6111474201929961E-2</c:v>
                </c:pt>
                <c:pt idx="10">
                  <c:v>2.7463646263549888E-2</c:v>
                </c:pt>
                <c:pt idx="11">
                  <c:v>2.6369827010639942E-2</c:v>
                </c:pt>
                <c:pt idx="12">
                  <c:v>2.9352659948613191E-2</c:v>
                </c:pt>
                <c:pt idx="13">
                  <c:v>3.0610755421212898E-2</c:v>
                </c:pt>
                <c:pt idx="14">
                  <c:v>3.1868850893812473E-2</c:v>
                </c:pt>
                <c:pt idx="15">
                  <c:v>3.3126946366411961E-2</c:v>
                </c:pt>
                <c:pt idx="16">
                  <c:v>3.4385041839011442E-2</c:v>
                </c:pt>
                <c:pt idx="17">
                  <c:v>3.5643137311611346E-2</c:v>
                </c:pt>
                <c:pt idx="18">
                  <c:v>3.6901232784210827E-2</c:v>
                </c:pt>
                <c:pt idx="19">
                  <c:v>3.8159328256810315E-2</c:v>
                </c:pt>
                <c:pt idx="20">
                  <c:v>3.9417423729409935E-2</c:v>
                </c:pt>
                <c:pt idx="21">
                  <c:v>4.0675519202009701E-2</c:v>
                </c:pt>
                <c:pt idx="22">
                  <c:v>4.1933614674609189E-2</c:v>
                </c:pt>
                <c:pt idx="23">
                  <c:v>4.3191710147208677E-2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5-4C5E-BDBD-0D9E14EF5682}"/>
            </c:ext>
          </c:extLst>
        </c:ser>
        <c:ser>
          <c:idx val="1"/>
          <c:order val="1"/>
          <c:tx>
            <c:v>Capital Allocation Line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'EFFICIENT FRONTIER'!$H$69:$H$88</c:f>
              <c:numCache>
                <c:formatCode>0.00%</c:formatCode>
                <c:ptCount val="20"/>
                <c:pt idx="0">
                  <c:v>0</c:v>
                </c:pt>
                <c:pt idx="1">
                  <c:v>7.3130710831209172E-3</c:v>
                </c:pt>
                <c:pt idx="2">
                  <c:v>1.4626142166241834E-2</c:v>
                </c:pt>
                <c:pt idx="3">
                  <c:v>2.1939213249362752E-2</c:v>
                </c:pt>
                <c:pt idx="4">
                  <c:v>2.9252284332483669E-2</c:v>
                </c:pt>
                <c:pt idx="5">
                  <c:v>3.6565355415604586E-2</c:v>
                </c:pt>
                <c:pt idx="6">
                  <c:v>4.3878426498725503E-2</c:v>
                </c:pt>
                <c:pt idx="7">
                  <c:v>5.1191497581846421E-2</c:v>
                </c:pt>
                <c:pt idx="8">
                  <c:v>5.8504568664967338E-2</c:v>
                </c:pt>
                <c:pt idx="9">
                  <c:v>6.5817639748088255E-2</c:v>
                </c:pt>
                <c:pt idx="10">
                  <c:v>7.3130710831209172E-2</c:v>
                </c:pt>
                <c:pt idx="11">
                  <c:v>8.044378191433009E-2</c:v>
                </c:pt>
                <c:pt idx="12">
                  <c:v>8.7756852997451021E-2</c:v>
                </c:pt>
                <c:pt idx="13">
                  <c:v>9.5069924080571924E-2</c:v>
                </c:pt>
                <c:pt idx="14">
                  <c:v>0.10238299516369286</c:v>
                </c:pt>
                <c:pt idx="15">
                  <c:v>0.10969606624681377</c:v>
                </c:pt>
                <c:pt idx="16">
                  <c:v>0.1170091373299347</c:v>
                </c:pt>
                <c:pt idx="17">
                  <c:v>0.12432220841305561</c:v>
                </c:pt>
                <c:pt idx="18">
                  <c:v>0.13163527949617654</c:v>
                </c:pt>
                <c:pt idx="19">
                  <c:v>0.13894835057929744</c:v>
                </c:pt>
              </c:numCache>
            </c:numRef>
          </c:xVal>
          <c:yVal>
            <c:numRef>
              <c:f>'EFFICIENT FRONTIER'!$I$69:$I$88</c:f>
              <c:numCache>
                <c:formatCode>0.00%</c:formatCode>
                <c:ptCount val="20"/>
                <c:pt idx="0">
                  <c:v>7.4999999999999997E-3</c:v>
                </c:pt>
                <c:pt idx="1">
                  <c:v>9.3869827010639936E-3</c:v>
                </c:pt>
                <c:pt idx="2">
                  <c:v>1.1273965402127988E-2</c:v>
                </c:pt>
                <c:pt idx="3">
                  <c:v>1.3160948103191981E-2</c:v>
                </c:pt>
                <c:pt idx="4">
                  <c:v>1.5047930804255975E-2</c:v>
                </c:pt>
                <c:pt idx="5">
                  <c:v>1.6934913505319969E-2</c:v>
                </c:pt>
                <c:pt idx="6">
                  <c:v>1.8821896206383963E-2</c:v>
                </c:pt>
                <c:pt idx="7">
                  <c:v>2.0708878907447957E-2</c:v>
                </c:pt>
                <c:pt idx="8">
                  <c:v>2.2595861608511951E-2</c:v>
                </c:pt>
                <c:pt idx="9">
                  <c:v>2.4482844309575945E-2</c:v>
                </c:pt>
                <c:pt idx="10">
                  <c:v>2.6369827010639939E-2</c:v>
                </c:pt>
                <c:pt idx="11">
                  <c:v>2.8256809711703933E-2</c:v>
                </c:pt>
                <c:pt idx="12">
                  <c:v>3.014379241276793E-2</c:v>
                </c:pt>
                <c:pt idx="13">
                  <c:v>3.203077511383192E-2</c:v>
                </c:pt>
                <c:pt idx="14">
                  <c:v>3.3917757814895921E-2</c:v>
                </c:pt>
                <c:pt idx="15">
                  <c:v>3.5804740515959915E-2</c:v>
                </c:pt>
                <c:pt idx="16">
                  <c:v>3.7691723217023916E-2</c:v>
                </c:pt>
                <c:pt idx="17">
                  <c:v>3.9578705918087903E-2</c:v>
                </c:pt>
                <c:pt idx="18">
                  <c:v>4.1465688619151897E-2</c:v>
                </c:pt>
                <c:pt idx="19">
                  <c:v>4.3352671320215891E-2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65-4C5E-BDBD-0D9E14EF5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897920"/>
        <c:axId val="1049896840"/>
      </c:scatterChart>
      <c:valAx>
        <c:axId val="104989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96840"/>
        <c:crosses val="autoZero"/>
        <c:crossBetween val="midCat"/>
      </c:valAx>
      <c:valAx>
        <c:axId val="10498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9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US" sz="1300"/>
              <a:t>P/E - Price-to-Earnings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P/E KBC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ANALYSIS'!$F$2:$J$2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ANALYSIS'!$F$4:$J$4</c:f>
              <c:numCache>
                <c:formatCode>General</c:formatCode>
                <c:ptCount val="5"/>
                <c:pt idx="0">
                  <c:v>51.18</c:v>
                </c:pt>
                <c:pt idx="1">
                  <c:v>38.44</c:v>
                </c:pt>
                <c:pt idx="2">
                  <c:v>10.72</c:v>
                </c:pt>
                <c:pt idx="3">
                  <c:v>12</c:v>
                </c:pt>
                <c:pt idx="4">
                  <c:v>48.99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8-4ED6-81C0-D2D7436F9B10}"/>
            </c:ext>
          </c:extLst>
        </c:ser>
        <c:ser>
          <c:idx val="1"/>
          <c:order val="1"/>
          <c:tx>
            <c:v>P/E Industry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ANALYSIS'!$F$2:$J$2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ANALYSIS'!$F$14:$J$14</c:f>
              <c:numCache>
                <c:formatCode>General</c:formatCode>
                <c:ptCount val="5"/>
                <c:pt idx="0">
                  <c:v>19.45</c:v>
                </c:pt>
                <c:pt idx="1">
                  <c:v>23.34</c:v>
                </c:pt>
                <c:pt idx="2">
                  <c:v>13.93</c:v>
                </c:pt>
                <c:pt idx="3">
                  <c:v>14.79</c:v>
                </c:pt>
                <c:pt idx="4">
                  <c:v>14.16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8-4ED6-81C0-D2D7436F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68556600"/>
        <c:axId val="1768553720"/>
        <c:axId val="0"/>
      </c:bar3DChart>
      <c:catAx>
        <c:axId val="176855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553720"/>
        <c:crosses val="autoZero"/>
        <c:auto val="1"/>
        <c:lblAlgn val="ctr"/>
        <c:lblOffset val="100"/>
        <c:noMultiLvlLbl val="0"/>
      </c:catAx>
      <c:valAx>
        <c:axId val="17685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5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EPS - Earnings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EPS KBC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ANALYSIS'!$F$2:$J$2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ANALYSIS'!$F$5:$J$5</c:f>
              <c:numCache>
                <c:formatCode>General</c:formatCode>
                <c:ptCount val="5"/>
                <c:pt idx="0">
                  <c:v>0.48</c:v>
                </c:pt>
                <c:pt idx="1">
                  <c:v>1.59</c:v>
                </c:pt>
                <c:pt idx="2">
                  <c:v>2.2559999999999998</c:v>
                </c:pt>
                <c:pt idx="3">
                  <c:v>2.65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4-4212-8770-4F55613A4896}"/>
            </c:ext>
          </c:extLst>
        </c:ser>
        <c:ser>
          <c:idx val="1"/>
          <c:order val="1"/>
          <c:tx>
            <c:v>EPS Industry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ANALYSIS'!$F$2:$J$2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ANALYSIS'!$F$15:$J$15</c:f>
              <c:numCache>
                <c:formatCode>General</c:formatCode>
                <c:ptCount val="5"/>
                <c:pt idx="0">
                  <c:v>2.488</c:v>
                </c:pt>
                <c:pt idx="1">
                  <c:v>2.5150000000000001</c:v>
                </c:pt>
                <c:pt idx="2">
                  <c:v>2.093</c:v>
                </c:pt>
                <c:pt idx="3">
                  <c:v>1.9019999999999999</c:v>
                </c:pt>
                <c:pt idx="4">
                  <c:v>1.843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4-4212-8770-4F55613A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70394728"/>
        <c:axId val="1770396168"/>
        <c:axId val="0"/>
      </c:bar3DChart>
      <c:catAx>
        <c:axId val="177039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96168"/>
        <c:crosses val="autoZero"/>
        <c:auto val="1"/>
        <c:lblAlgn val="ctr"/>
        <c:lblOffset val="100"/>
        <c:noMultiLvlLbl val="0"/>
      </c:catAx>
      <c:valAx>
        <c:axId val="17703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ROE - 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ROE KBC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ANALYSIS'!$F$13:$J$13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ANALYSIS'!$F$6:$J$6</c:f>
              <c:numCache>
                <c:formatCode>General</c:formatCode>
                <c:ptCount val="5"/>
                <c:pt idx="0">
                  <c:v>2.1</c:v>
                </c:pt>
                <c:pt idx="1">
                  <c:v>5.83</c:v>
                </c:pt>
                <c:pt idx="2">
                  <c:v>8.9700000000000006</c:v>
                </c:pt>
                <c:pt idx="3">
                  <c:v>10.67</c:v>
                </c:pt>
                <c:pt idx="4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3-47A2-AA20-74F35638E087}"/>
            </c:ext>
          </c:extLst>
        </c:ser>
        <c:ser>
          <c:idx val="1"/>
          <c:order val="1"/>
          <c:tx>
            <c:v>ROE Industry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ANALYSIS'!$F$13:$J$13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ANALYSIS'!$F$16:$J$16</c:f>
              <c:numCache>
                <c:formatCode>General</c:formatCode>
                <c:ptCount val="5"/>
                <c:pt idx="0">
                  <c:v>12.83</c:v>
                </c:pt>
                <c:pt idx="1">
                  <c:v>10.87</c:v>
                </c:pt>
                <c:pt idx="2">
                  <c:v>9.0299999999999994</c:v>
                </c:pt>
                <c:pt idx="3">
                  <c:v>8.83</c:v>
                </c:pt>
                <c:pt idx="4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3-47A2-AA20-74F3563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138311"/>
        <c:axId val="189137591"/>
        <c:axId val="0"/>
      </c:bar3DChart>
      <c:catAx>
        <c:axId val="189138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7591"/>
        <c:crosses val="autoZero"/>
        <c:auto val="1"/>
        <c:lblAlgn val="ctr"/>
        <c:lblOffset val="100"/>
        <c:noMultiLvlLbl val="0"/>
      </c:catAx>
      <c:valAx>
        <c:axId val="189137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8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D/A - Debt-to-Assets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D/A KBC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ANALYSIS'!$F$13:$J$13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ANALYSIS'!$F$7:$J$7</c:f>
              <c:numCache>
                <c:formatCode>General</c:formatCode>
                <c:ptCount val="5"/>
                <c:pt idx="0">
                  <c:v>55.21</c:v>
                </c:pt>
                <c:pt idx="1">
                  <c:v>47.16</c:v>
                </c:pt>
                <c:pt idx="2">
                  <c:v>48.88</c:v>
                </c:pt>
                <c:pt idx="3">
                  <c:v>39.520000000000003</c:v>
                </c:pt>
                <c:pt idx="4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F-41D1-920F-FE2D585E38A2}"/>
            </c:ext>
          </c:extLst>
        </c:ser>
        <c:ser>
          <c:idx val="1"/>
          <c:order val="1"/>
          <c:tx>
            <c:v>D/A Industry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ANALYSIS'!$F$13:$J$13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ANALYSIS'!$F$17:$J$17</c:f>
              <c:numCache>
                <c:formatCode>General</c:formatCode>
                <c:ptCount val="5"/>
                <c:pt idx="0">
                  <c:v>63.29</c:v>
                </c:pt>
                <c:pt idx="1">
                  <c:v>58.43</c:v>
                </c:pt>
                <c:pt idx="2">
                  <c:v>65.650000000000006</c:v>
                </c:pt>
                <c:pt idx="3">
                  <c:v>65.27</c:v>
                </c:pt>
                <c:pt idx="4">
                  <c:v>67.62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F-41D1-920F-FE2D585E3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683359"/>
        <c:axId val="318683719"/>
        <c:axId val="0"/>
      </c:bar3DChart>
      <c:catAx>
        <c:axId val="3186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3719"/>
        <c:crosses val="autoZero"/>
        <c:auto val="1"/>
        <c:lblAlgn val="ctr"/>
        <c:lblOffset val="100"/>
        <c:noMultiLvlLbl val="0"/>
      </c:catAx>
      <c:valAx>
        <c:axId val="318683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US" sz="1300"/>
              <a:t>P/E - Price-to-Earnings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P/E KDH</c:v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ANALYSIS'!$F$42:$J$42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ANALYSIS'!$F$33:$J$33</c:f>
              <c:numCache>
                <c:formatCode>General</c:formatCode>
                <c:ptCount val="5"/>
                <c:pt idx="0">
                  <c:v>13.83</c:v>
                </c:pt>
                <c:pt idx="1">
                  <c:v>25.43</c:v>
                </c:pt>
                <c:pt idx="2">
                  <c:v>16.28</c:v>
                </c:pt>
                <c:pt idx="3">
                  <c:v>32.28</c:v>
                </c:pt>
                <c:pt idx="4">
                  <c:v>38.590000000000003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E-491F-84C7-8512EAB9E61F}"/>
            </c:ext>
          </c:extLst>
        </c:ser>
        <c:ser>
          <c:idx val="1"/>
          <c:order val="1"/>
          <c:tx>
            <c:v>P/E Industry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ANALYSIS'!$F$42:$J$42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ANALYSIS'!$F$43:$J$43</c:f>
              <c:numCache>
                <c:formatCode>General</c:formatCode>
                <c:ptCount val="5"/>
                <c:pt idx="0">
                  <c:v>19.45</c:v>
                </c:pt>
                <c:pt idx="1">
                  <c:v>23.34</c:v>
                </c:pt>
                <c:pt idx="2">
                  <c:v>13.93</c:v>
                </c:pt>
                <c:pt idx="3">
                  <c:v>14.79</c:v>
                </c:pt>
                <c:pt idx="4">
                  <c:v>14.16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E-491F-84C7-8512EAB9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68556600"/>
        <c:axId val="1768553720"/>
        <c:axId val="0"/>
      </c:bar3DChart>
      <c:catAx>
        <c:axId val="176855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553720"/>
        <c:crosses val="autoZero"/>
        <c:auto val="1"/>
        <c:lblAlgn val="ctr"/>
        <c:lblOffset val="100"/>
        <c:noMultiLvlLbl val="0"/>
      </c:catAx>
      <c:valAx>
        <c:axId val="17685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55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EPS - Earnings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EPS KDH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ANALYSIS'!$F$42:$J$42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ANALYSIS'!$F$34:$J$34</c:f>
              <c:numCache>
                <c:formatCode>General</c:formatCode>
                <c:ptCount val="5"/>
                <c:pt idx="0">
                  <c:v>2.12</c:v>
                </c:pt>
                <c:pt idx="1">
                  <c:v>2.0059999999999998</c:v>
                </c:pt>
                <c:pt idx="2">
                  <c:v>1.627</c:v>
                </c:pt>
                <c:pt idx="3">
                  <c:v>0.97199999999999998</c:v>
                </c:pt>
                <c:pt idx="4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133-893F-16F9A0E2DBA2}"/>
            </c:ext>
          </c:extLst>
        </c:ser>
        <c:ser>
          <c:idx val="1"/>
          <c:order val="1"/>
          <c:tx>
            <c:v>EPS Industry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numRef>
              <c:f>'STOCK ANALYSIS'!$F$42:$J$42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'STOCK ANALYSIS'!$F$44:$J$44</c:f>
              <c:numCache>
                <c:formatCode>General</c:formatCode>
                <c:ptCount val="5"/>
                <c:pt idx="0">
                  <c:v>2.488</c:v>
                </c:pt>
                <c:pt idx="1">
                  <c:v>2.5150000000000001</c:v>
                </c:pt>
                <c:pt idx="2">
                  <c:v>2.093</c:v>
                </c:pt>
                <c:pt idx="3">
                  <c:v>1.9019999999999999</c:v>
                </c:pt>
                <c:pt idx="4">
                  <c:v>1.843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4-4133-893F-16F9A0E2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70394728"/>
        <c:axId val="1770396168"/>
        <c:axId val="0"/>
      </c:bar3DChart>
      <c:catAx>
        <c:axId val="177039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96168"/>
        <c:crosses val="autoZero"/>
        <c:auto val="1"/>
        <c:lblAlgn val="ctr"/>
        <c:lblOffset val="100"/>
        <c:noMultiLvlLbl val="0"/>
      </c:catAx>
      <c:valAx>
        <c:axId val="17703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9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CHARACTERISTICS!A1"/><Relationship Id="rId2" Type="http://schemas.openxmlformats.org/officeDocument/2006/relationships/hyperlink" Target="#'OPTIMAL PORTFOLIO'!A1"/><Relationship Id="rId1" Type="http://schemas.openxmlformats.org/officeDocument/2006/relationships/image" Target="../media/image1.png"/><Relationship Id="rId6" Type="http://schemas.openxmlformats.org/officeDocument/2006/relationships/hyperlink" Target="#'STOCK ANALYSIS'!A1"/><Relationship Id="rId5" Type="http://schemas.openxmlformats.org/officeDocument/2006/relationships/hyperlink" Target="#'EFFICIENT FRONTIER'!A1"/><Relationship Id="rId4" Type="http://schemas.openxmlformats.org/officeDocument/2006/relationships/hyperlink" Target="#'CODE RESULT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CHARACTERISTICS!A1"/><Relationship Id="rId1" Type="http://schemas.openxmlformats.org/officeDocument/2006/relationships/hyperlink" Target="#HOMESCREEN!A1"/><Relationship Id="rId4" Type="http://schemas.openxmlformats.org/officeDocument/2006/relationships/image" Target="../media/image3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SCREEN!A1"/><Relationship Id="rId2" Type="http://schemas.openxmlformats.org/officeDocument/2006/relationships/hyperlink" Target="#'OPTIMAL PORTFOLIO'!A1"/><Relationship Id="rId1" Type="http://schemas.openxmlformats.org/officeDocument/2006/relationships/hyperlink" Target="#'CODE RESULTS'!A1"/><Relationship Id="rId5" Type="http://schemas.openxmlformats.org/officeDocument/2006/relationships/image" Target="../media/image3.sv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HARACTERISTICS!A1"/><Relationship Id="rId7" Type="http://schemas.openxmlformats.org/officeDocument/2006/relationships/image" Target="../media/image3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hyperlink" Target="#HOMESCREEN!A1"/><Relationship Id="rId4" Type="http://schemas.openxmlformats.org/officeDocument/2006/relationships/hyperlink" Target="#'EFFICIENT FRONTIER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STOCK ANALYSIS'!A1"/><Relationship Id="rId2" Type="http://schemas.openxmlformats.org/officeDocument/2006/relationships/hyperlink" Target="#'OPTIMAL PORTFOLIO'!A1"/><Relationship Id="rId1" Type="http://schemas.openxmlformats.org/officeDocument/2006/relationships/chart" Target="../charts/chart3.xml"/><Relationship Id="rId6" Type="http://schemas.openxmlformats.org/officeDocument/2006/relationships/image" Target="../media/image3.svg"/><Relationship Id="rId5" Type="http://schemas.openxmlformats.org/officeDocument/2006/relationships/image" Target="../media/image2.png"/><Relationship Id="rId4" Type="http://schemas.openxmlformats.org/officeDocument/2006/relationships/hyperlink" Target="#HOMESCREEN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21" Type="http://schemas.openxmlformats.org/officeDocument/2006/relationships/hyperlink" Target="#HOMESCREEN!A1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hyperlink" Target="#'EFFICIENT FRONTIER'!A1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image" Target="../media/image3.svg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96727</xdr:colOff>
      <xdr:row>0</xdr:row>
      <xdr:rowOff>0</xdr:rowOff>
    </xdr:from>
    <xdr:to>
      <xdr:col>17</xdr:col>
      <xdr:colOff>344052</xdr:colOff>
      <xdr:row>25</xdr:row>
      <xdr:rowOff>167640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F256D7F0-C2A2-0AD8-514A-6D818EBC426D}"/>
            </a:ext>
          </a:extLst>
        </xdr:cNvPr>
        <xdr:cNvGrpSpPr/>
      </xdr:nvGrpSpPr>
      <xdr:grpSpPr>
        <a:xfrm>
          <a:off x="1925527" y="0"/>
          <a:ext cx="8781725" cy="4739640"/>
          <a:chOff x="2969467" y="0"/>
          <a:chExt cx="8781725" cy="473964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77430F6-88C4-8A6A-7618-C280DF3DEF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69467" y="0"/>
            <a:ext cx="8781725" cy="4739640"/>
          </a:xfrm>
          <a:prstGeom prst="rect">
            <a:avLst/>
          </a:prstGeom>
        </xdr:spPr>
      </xdr:pic>
      <xdr:sp macro="" textlink="">
        <xdr:nvSpPr>
          <xdr:cNvPr id="6" name="Rectangle: Diagonal Corners Rounded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ACB99E6-FB2F-4FDD-A5AD-6CADD0DE9AE6}"/>
              </a:ext>
            </a:extLst>
          </xdr:cNvPr>
          <xdr:cNvSpPr/>
        </xdr:nvSpPr>
        <xdr:spPr>
          <a:xfrm>
            <a:off x="8709660" y="2766060"/>
            <a:ext cx="2956560" cy="464820"/>
          </a:xfrm>
          <a:prstGeom prst="round2Diag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>
                <a:latin typeface="Aharoni" panose="02010803020104030203" pitchFamily="2" charset="-79"/>
                <a:cs typeface="Aharoni" panose="02010803020104030203" pitchFamily="2" charset="-79"/>
              </a:rPr>
              <a:t>OPTIMAL PORTFOLIO</a:t>
            </a:r>
          </a:p>
        </xdr:txBody>
      </xdr:sp>
      <xdr:sp macro="" textlink="">
        <xdr:nvSpPr>
          <xdr:cNvPr id="9" name="Rectangle: Diagonal Corners Rounded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280C0559-8578-45E4-939B-F8E138B5E4BD}"/>
              </a:ext>
            </a:extLst>
          </xdr:cNvPr>
          <xdr:cNvSpPr/>
        </xdr:nvSpPr>
        <xdr:spPr>
          <a:xfrm>
            <a:off x="8694420" y="2133600"/>
            <a:ext cx="2956560" cy="464820"/>
          </a:xfrm>
          <a:prstGeom prst="round2Diag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>
                <a:latin typeface="Aharoni" panose="02010803020104030203" pitchFamily="2" charset="-79"/>
                <a:cs typeface="Aharoni" panose="02010803020104030203" pitchFamily="2" charset="-79"/>
              </a:rPr>
              <a:t>CHARACTERISTICS</a:t>
            </a:r>
          </a:p>
        </xdr:txBody>
      </xdr:sp>
      <xdr:sp macro="" textlink="">
        <xdr:nvSpPr>
          <xdr:cNvPr id="10" name="Rectangle: Diagonal Corners Rounded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C0E79D4-8903-45B1-8508-818617B007AC}"/>
              </a:ext>
            </a:extLst>
          </xdr:cNvPr>
          <xdr:cNvSpPr/>
        </xdr:nvSpPr>
        <xdr:spPr>
          <a:xfrm>
            <a:off x="8702040" y="1485900"/>
            <a:ext cx="2956560" cy="464820"/>
          </a:xfrm>
          <a:prstGeom prst="round2Diag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>
                <a:latin typeface="Aharoni" panose="02010803020104030203" pitchFamily="2" charset="-79"/>
                <a:cs typeface="Aharoni" panose="02010803020104030203" pitchFamily="2" charset="-79"/>
              </a:rPr>
              <a:t>CODE RESULTS</a:t>
            </a:r>
          </a:p>
        </xdr:txBody>
      </xdr:sp>
      <xdr:sp macro="" textlink="">
        <xdr:nvSpPr>
          <xdr:cNvPr id="11" name="Rectangle: Diagonal Corners Rounded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F788420-1C3E-47A7-83E9-FF4A1A4F76A5}"/>
              </a:ext>
            </a:extLst>
          </xdr:cNvPr>
          <xdr:cNvSpPr/>
        </xdr:nvSpPr>
        <xdr:spPr>
          <a:xfrm>
            <a:off x="8709660" y="3383280"/>
            <a:ext cx="2956560" cy="464820"/>
          </a:xfrm>
          <a:prstGeom prst="round2Diag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>
                <a:latin typeface="Aharoni" panose="02010803020104030203" pitchFamily="2" charset="-79"/>
                <a:cs typeface="Aharoni" panose="02010803020104030203" pitchFamily="2" charset="-79"/>
              </a:rPr>
              <a:t>EFFICIENT FRONTIER</a:t>
            </a:r>
          </a:p>
        </xdr:txBody>
      </xdr:sp>
      <xdr:sp macro="" textlink="">
        <xdr:nvSpPr>
          <xdr:cNvPr id="12" name="Rectangle: Diagonal Corners Rounded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F6E66D66-33C0-45EA-8D4C-D90312700FD3}"/>
              </a:ext>
            </a:extLst>
          </xdr:cNvPr>
          <xdr:cNvSpPr/>
        </xdr:nvSpPr>
        <xdr:spPr>
          <a:xfrm>
            <a:off x="8724900" y="4000500"/>
            <a:ext cx="2956560" cy="464820"/>
          </a:xfrm>
          <a:prstGeom prst="round2Diag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000">
                <a:latin typeface="Aharoni" panose="02010803020104030203" pitchFamily="2" charset="-79"/>
                <a:cs typeface="Aharoni" panose="02010803020104030203" pitchFamily="2" charset="-79"/>
              </a:rPr>
              <a:t>STOCK ANALYSIS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45718</xdr:colOff>
      <xdr:row>0</xdr:row>
      <xdr:rowOff>0</xdr:rowOff>
    </xdr:from>
    <xdr:to>
      <xdr:col>3</xdr:col>
      <xdr:colOff>579120</xdr:colOff>
      <xdr:row>2</xdr:row>
      <xdr:rowOff>68580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43A55581-2941-DE60-7373-0733BFA038D7}"/>
            </a:ext>
          </a:extLst>
        </xdr:cNvPr>
        <xdr:cNvGrpSpPr/>
      </xdr:nvGrpSpPr>
      <xdr:grpSpPr>
        <a:xfrm>
          <a:off x="45718" y="0"/>
          <a:ext cx="2636522" cy="495300"/>
          <a:chOff x="45718" y="0"/>
          <a:chExt cx="2362202" cy="434340"/>
        </a:xfrm>
      </xdr:grpSpPr>
      <xdr:sp macro="" textlink="">
        <xdr:nvSpPr>
          <xdr:cNvPr id="5" name="Arrow: Chevron 4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9CB0994-895C-4F4C-A9EA-4E6E9924B711}"/>
              </a:ext>
            </a:extLst>
          </xdr:cNvPr>
          <xdr:cNvSpPr/>
        </xdr:nvSpPr>
        <xdr:spPr>
          <a:xfrm flipH="1">
            <a:off x="45718" y="129540"/>
            <a:ext cx="937262" cy="274320"/>
          </a:xfrm>
          <a:prstGeom prst="chevron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Back</a:t>
            </a:r>
          </a:p>
        </xdr:txBody>
      </xdr:sp>
      <xdr:sp macro="" textlink="">
        <xdr:nvSpPr>
          <xdr:cNvPr id="6" name="Arrow: Chevron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B49728E-30E3-46CE-94F5-28F1F0C9AE7F}"/>
              </a:ext>
            </a:extLst>
          </xdr:cNvPr>
          <xdr:cNvSpPr/>
        </xdr:nvSpPr>
        <xdr:spPr>
          <a:xfrm>
            <a:off x="1455418" y="114300"/>
            <a:ext cx="952502" cy="274320"/>
          </a:xfrm>
          <a:prstGeom prst="chevron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Next</a:t>
            </a:r>
          </a:p>
        </xdr:txBody>
      </xdr:sp>
      <xdr:pic>
        <xdr:nvPicPr>
          <xdr:cNvPr id="12" name="Graphic 11" descr="Home with solid fill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5672BC6-0A29-7626-1873-AD53DB2250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90600" y="0"/>
            <a:ext cx="434340" cy="434340"/>
          </a:xfrm>
          <a:prstGeom prst="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45718</xdr:colOff>
      <xdr:row>0</xdr:row>
      <xdr:rowOff>0</xdr:rowOff>
    </xdr:from>
    <xdr:to>
      <xdr:col>3</xdr:col>
      <xdr:colOff>304800</xdr:colOff>
      <xdr:row>2</xdr:row>
      <xdr:rowOff>83820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BD074ADD-4274-A5D9-AD27-359F1A793B3C}"/>
            </a:ext>
          </a:extLst>
        </xdr:cNvPr>
        <xdr:cNvGrpSpPr/>
      </xdr:nvGrpSpPr>
      <xdr:grpSpPr>
        <a:xfrm>
          <a:off x="45718" y="0"/>
          <a:ext cx="2522222" cy="510540"/>
          <a:chOff x="45718" y="0"/>
          <a:chExt cx="2735582" cy="434340"/>
        </a:xfrm>
      </xdr:grpSpPr>
      <xdr:sp macro="" textlink="">
        <xdr:nvSpPr>
          <xdr:cNvPr id="8" name="Arrow: Chevron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57E2B4D-1027-422B-9555-DA613C867796}"/>
              </a:ext>
            </a:extLst>
          </xdr:cNvPr>
          <xdr:cNvSpPr/>
        </xdr:nvSpPr>
        <xdr:spPr>
          <a:xfrm flipH="1">
            <a:off x="45718" y="129540"/>
            <a:ext cx="1051562" cy="274320"/>
          </a:xfrm>
          <a:prstGeom prst="chevron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Back</a:t>
            </a:r>
          </a:p>
        </xdr:txBody>
      </xdr:sp>
      <xdr:sp macro="" textlink="">
        <xdr:nvSpPr>
          <xdr:cNvPr id="9" name="Arrow: Chevron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37EE2ED-6C01-4D50-BC5A-F44B4B5603FA}"/>
              </a:ext>
            </a:extLst>
          </xdr:cNvPr>
          <xdr:cNvSpPr/>
        </xdr:nvSpPr>
        <xdr:spPr>
          <a:xfrm>
            <a:off x="1699258" y="114300"/>
            <a:ext cx="1082042" cy="274320"/>
          </a:xfrm>
          <a:prstGeom prst="chevron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Next</a:t>
            </a:r>
          </a:p>
        </xdr:txBody>
      </xdr:sp>
      <xdr:pic>
        <xdr:nvPicPr>
          <xdr:cNvPr id="10" name="Graphic 9" descr="Home with solid fill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666F9CD0-8C47-405D-B449-DBF04B77AE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104900" y="0"/>
            <a:ext cx="434340" cy="434340"/>
          </a:xfrm>
          <a:prstGeom prst="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547793</xdr:colOff>
      <xdr:row>9</xdr:row>
      <xdr:rowOff>57150</xdr:rowOff>
    </xdr:from>
    <xdr:to>
      <xdr:col>19</xdr:col>
      <xdr:colOff>242993</xdr:colOff>
      <xdr:row>22</xdr:row>
      <xdr:rowOff>9736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A9B08-F0A9-8EF3-2C53-649D48693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24</xdr:row>
      <xdr:rowOff>313265</xdr:rowOff>
    </xdr:from>
    <xdr:to>
      <xdr:col>19</xdr:col>
      <xdr:colOff>330200</xdr:colOff>
      <xdr:row>38</xdr:row>
      <xdr:rowOff>101598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370C66-A621-42A5-855C-204B08771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45718</xdr:colOff>
      <xdr:row>0</xdr:row>
      <xdr:rowOff>0</xdr:rowOff>
    </xdr:from>
    <xdr:to>
      <xdr:col>3</xdr:col>
      <xdr:colOff>746760</xdr:colOff>
      <xdr:row>2</xdr:row>
      <xdr:rowOff>175260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A1B72AF-FE38-8CE2-9F5E-8BDB887CD262}"/>
            </a:ext>
          </a:extLst>
        </xdr:cNvPr>
        <xdr:cNvGrpSpPr/>
      </xdr:nvGrpSpPr>
      <xdr:grpSpPr>
        <a:xfrm>
          <a:off x="45718" y="0"/>
          <a:ext cx="3009902" cy="571500"/>
          <a:chOff x="45718" y="0"/>
          <a:chExt cx="2362202" cy="434340"/>
        </a:xfrm>
      </xdr:grpSpPr>
      <xdr:sp macro="" textlink="">
        <xdr:nvSpPr>
          <xdr:cNvPr id="3" name="Arrow: Chevron 2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1D4D9D1E-CEFF-49DB-8182-CF4E77BB3F9F}"/>
              </a:ext>
            </a:extLst>
          </xdr:cNvPr>
          <xdr:cNvSpPr/>
        </xdr:nvSpPr>
        <xdr:spPr>
          <a:xfrm flipH="1">
            <a:off x="45718" y="129540"/>
            <a:ext cx="937262" cy="300567"/>
          </a:xfrm>
          <a:prstGeom prst="chevron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Back</a:t>
            </a:r>
          </a:p>
        </xdr:txBody>
      </xdr:sp>
      <xdr:sp macro="" textlink="">
        <xdr:nvSpPr>
          <xdr:cNvPr id="4" name="Arrow: Chevron 3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3B05BE4-4E8E-44BA-83F6-4362A51FA1B8}"/>
              </a:ext>
            </a:extLst>
          </xdr:cNvPr>
          <xdr:cNvSpPr/>
        </xdr:nvSpPr>
        <xdr:spPr>
          <a:xfrm>
            <a:off x="1455418" y="114300"/>
            <a:ext cx="952502" cy="290407"/>
          </a:xfrm>
          <a:prstGeom prst="chevron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Next</a:t>
            </a:r>
          </a:p>
        </xdr:txBody>
      </xdr:sp>
      <xdr:pic>
        <xdr:nvPicPr>
          <xdr:cNvPr id="5" name="Graphic 4" descr="Home with solid fill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8A69A81-CE6D-4C1C-9BB7-13B628E046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990600" y="0"/>
            <a:ext cx="434340" cy="434340"/>
          </a:xfrm>
          <a:prstGeom prst="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566570</xdr:colOff>
      <xdr:row>0</xdr:row>
      <xdr:rowOff>240701</xdr:rowOff>
    </xdr:from>
    <xdr:to>
      <xdr:col>24</xdr:col>
      <xdr:colOff>439271</xdr:colOff>
      <xdr:row>34</xdr:row>
      <xdr:rowOff>206187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3EA0E-4601-EC9D-3977-62B50F172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45718</xdr:colOff>
      <xdr:row>0</xdr:row>
      <xdr:rowOff>76200</xdr:rowOff>
    </xdr:from>
    <xdr:to>
      <xdr:col>3</xdr:col>
      <xdr:colOff>419100</xdr:colOff>
      <xdr:row>2</xdr:row>
      <xdr:rowOff>76200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B86CEDE-9EE5-906B-7752-3D92D58A87EE}"/>
            </a:ext>
          </a:extLst>
        </xdr:cNvPr>
        <xdr:cNvGrpSpPr/>
      </xdr:nvGrpSpPr>
      <xdr:grpSpPr>
        <a:xfrm>
          <a:off x="45718" y="76200"/>
          <a:ext cx="2800896" cy="533400"/>
          <a:chOff x="45718" y="76200"/>
          <a:chExt cx="2964182" cy="434340"/>
        </a:xfrm>
      </xdr:grpSpPr>
      <xdr:sp macro="" textlink="">
        <xdr:nvSpPr>
          <xdr:cNvPr id="3" name="Arrow: Chevron 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1599510-B06A-405E-84EE-0234E0718A0C}"/>
              </a:ext>
            </a:extLst>
          </xdr:cNvPr>
          <xdr:cNvSpPr/>
        </xdr:nvSpPr>
        <xdr:spPr>
          <a:xfrm flipH="1">
            <a:off x="45718" y="129540"/>
            <a:ext cx="1165862" cy="373380"/>
          </a:xfrm>
          <a:prstGeom prst="chevron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Back</a:t>
            </a:r>
          </a:p>
        </xdr:txBody>
      </xdr:sp>
      <xdr:sp macro="" textlink="">
        <xdr:nvSpPr>
          <xdr:cNvPr id="4" name="Arrow: Chevron 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C0134ADA-2C31-462B-AA6E-AB44DB9F85AF}"/>
              </a:ext>
            </a:extLst>
          </xdr:cNvPr>
          <xdr:cNvSpPr/>
        </xdr:nvSpPr>
        <xdr:spPr>
          <a:xfrm>
            <a:off x="1859278" y="114300"/>
            <a:ext cx="1150622" cy="373380"/>
          </a:xfrm>
          <a:prstGeom prst="chevron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Next</a:t>
            </a:r>
          </a:p>
        </xdr:txBody>
      </xdr:sp>
      <xdr:pic>
        <xdr:nvPicPr>
          <xdr:cNvPr id="5" name="Graphic 4" descr="Home with solid fill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528FEB7-B13F-4328-9610-9FE4DABEC3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318260" y="76200"/>
            <a:ext cx="435429" cy="434340"/>
          </a:xfrm>
          <a:prstGeom prst="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563880</xdr:colOff>
      <xdr:row>12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98A02D-4E00-79AE-E69D-63FD9B62BC53}"/>
            </a:ext>
          </a:extLst>
        </xdr:cNvPr>
        <xdr:cNvSpPr txBox="1"/>
      </xdr:nvSpPr>
      <xdr:spPr>
        <a:xfrm>
          <a:off x="6629400" y="18707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403860</xdr:colOff>
      <xdr:row>0</xdr:row>
      <xdr:rowOff>148590</xdr:rowOff>
    </xdr:from>
    <xdr:to>
      <xdr:col>17</xdr:col>
      <xdr:colOff>510540</xdr:colOff>
      <xdr:row>11</xdr:row>
      <xdr:rowOff>228600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F13580-9F3D-CB9A-2BE0-A02269C8D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403860</xdr:colOff>
      <xdr:row>0</xdr:row>
      <xdr:rowOff>140970</xdr:rowOff>
    </xdr:from>
    <xdr:to>
      <xdr:col>25</xdr:col>
      <xdr:colOff>259080</xdr:colOff>
      <xdr:row>12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29E355-F6D9-56E9-E309-F69738CE2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12</xdr:row>
      <xdr:rowOff>186690</xdr:rowOff>
    </xdr:from>
    <xdr:to>
      <xdr:col>17</xdr:col>
      <xdr:colOff>533400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A946CF-E495-B66F-9387-1C6C04E60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472440</xdr:colOff>
      <xdr:row>12</xdr:row>
      <xdr:rowOff>186690</xdr:rowOff>
    </xdr:from>
    <xdr:to>
      <xdr:col>25</xdr:col>
      <xdr:colOff>251460</xdr:colOff>
      <xdr:row>25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9EB442-B61E-B65A-E6FB-1C1863CFF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29</xdr:row>
      <xdr:rowOff>30480</xdr:rowOff>
    </xdr:from>
    <xdr:to>
      <xdr:col>17</xdr:col>
      <xdr:colOff>601980</xdr:colOff>
      <xdr:row>40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5112DC-B2A6-45ED-97E2-C29B719D1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7620</xdr:colOff>
      <xdr:row>29</xdr:row>
      <xdr:rowOff>15240</xdr:rowOff>
    </xdr:from>
    <xdr:to>
      <xdr:col>25</xdr:col>
      <xdr:colOff>472440</xdr:colOff>
      <xdr:row>40</xdr:row>
      <xdr:rowOff>125730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594561-1D1B-405B-B711-F4E3D93EC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480060</xdr:colOff>
      <xdr:row>41</xdr:row>
      <xdr:rowOff>0</xdr:rowOff>
    </xdr:from>
    <xdr:to>
      <xdr:col>17</xdr:col>
      <xdr:colOff>601980</xdr:colOff>
      <xdr:row>53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BB9A8C-4AB4-4B7E-8733-AD79BFBFE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25</xdr:col>
      <xdr:colOff>514350</xdr:colOff>
      <xdr:row>54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7EE726-D9FB-4AB8-85FD-815B44094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87</xdr:row>
      <xdr:rowOff>0</xdr:rowOff>
    </xdr:from>
    <xdr:to>
      <xdr:col>18</xdr:col>
      <xdr:colOff>106680</xdr:colOff>
      <xdr:row>98</xdr:row>
      <xdr:rowOff>80010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848F62D-412A-46E2-8F7B-34CFC7215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87</xdr:row>
      <xdr:rowOff>0</xdr:rowOff>
    </xdr:from>
    <xdr:to>
      <xdr:col>25</xdr:col>
      <xdr:colOff>464820</xdr:colOff>
      <xdr:row>98</xdr:row>
      <xdr:rowOff>110490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44091DC-183E-4729-B9D9-950FE5CB5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581025</xdr:colOff>
      <xdr:row>98</xdr:row>
      <xdr:rowOff>228600</xdr:rowOff>
    </xdr:from>
    <xdr:to>
      <xdr:col>18</xdr:col>
      <xdr:colOff>93345</xdr:colOff>
      <xdr:row>111</xdr:row>
      <xdr:rowOff>169545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0761D07-7AFA-474B-880E-FAFD83360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99</xdr:row>
      <xdr:rowOff>0</xdr:rowOff>
    </xdr:from>
    <xdr:to>
      <xdr:col>25</xdr:col>
      <xdr:colOff>388620</xdr:colOff>
      <xdr:row>111</xdr:row>
      <xdr:rowOff>148590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3F6A28-5B53-446F-83BE-666E890B5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428625</xdr:colOff>
      <xdr:row>116</xdr:row>
      <xdr:rowOff>0</xdr:rowOff>
    </xdr:from>
    <xdr:to>
      <xdr:col>18</xdr:col>
      <xdr:colOff>106680</xdr:colOff>
      <xdr:row>128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976B404-73BF-4CE8-A883-D5ADD2CE7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523875</xdr:colOff>
      <xdr:row>115</xdr:row>
      <xdr:rowOff>238124</xdr:rowOff>
    </xdr:from>
    <xdr:to>
      <xdr:col>25</xdr:col>
      <xdr:colOff>464820</xdr:colOff>
      <xdr:row>128</xdr:row>
      <xdr:rowOff>47624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4550D34-01D8-4057-B49A-C2BB54A7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419100</xdr:colOff>
      <xdr:row>129</xdr:row>
      <xdr:rowOff>0</xdr:rowOff>
    </xdr:from>
    <xdr:to>
      <xdr:col>18</xdr:col>
      <xdr:colOff>121920</xdr:colOff>
      <xdr:row>143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48299F3-2690-48FD-9847-9E2B1016A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523875</xdr:colOff>
      <xdr:row>128</xdr:row>
      <xdr:rowOff>209549</xdr:rowOff>
    </xdr:from>
    <xdr:to>
      <xdr:col>25</xdr:col>
      <xdr:colOff>485775</xdr:colOff>
      <xdr:row>143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DAD9A20-43CB-4FA8-A986-11C48D536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571500</xdr:colOff>
      <xdr:row>57</xdr:row>
      <xdr:rowOff>152399</xdr:rowOff>
    </xdr:from>
    <xdr:to>
      <xdr:col>17</xdr:col>
      <xdr:colOff>590550</xdr:colOff>
      <xdr:row>70</xdr:row>
      <xdr:rowOff>28575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E6D81ED-019C-4CF8-9CC8-009E0F49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590550</xdr:colOff>
      <xdr:row>57</xdr:row>
      <xdr:rowOff>85725</xdr:rowOff>
    </xdr:from>
    <xdr:to>
      <xdr:col>26</xdr:col>
      <xdr:colOff>9524</xdr:colOff>
      <xdr:row>70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2B100B1-E0F9-43E5-879E-F9E139E8B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61595</xdr:colOff>
      <xdr:row>70</xdr:row>
      <xdr:rowOff>104139</xdr:rowOff>
    </xdr:from>
    <xdr:to>
      <xdr:col>22</xdr:col>
      <xdr:colOff>80645</xdr:colOff>
      <xdr:row>82</xdr:row>
      <xdr:rowOff>159384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D7C11A4-D22A-4B1D-9238-5CE8DA50E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129538</xdr:colOff>
      <xdr:row>0</xdr:row>
      <xdr:rowOff>121920</xdr:rowOff>
    </xdr:from>
    <xdr:to>
      <xdr:col>2</xdr:col>
      <xdr:colOff>518160</xdr:colOff>
      <xdr:row>3</xdr:row>
      <xdr:rowOff>76200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3F18B230-4DBF-3693-50EE-CF200F381A97}"/>
            </a:ext>
          </a:extLst>
        </xdr:cNvPr>
        <xdr:cNvGrpSpPr/>
      </xdr:nvGrpSpPr>
      <xdr:grpSpPr>
        <a:xfrm>
          <a:off x="129538" y="121920"/>
          <a:ext cx="1607822" cy="614680"/>
          <a:chOff x="45718" y="236220"/>
          <a:chExt cx="1379222" cy="434340"/>
        </a:xfrm>
      </xdr:grpSpPr>
      <xdr:sp macro="" textlink="">
        <xdr:nvSpPr>
          <xdr:cNvPr id="11" name="Arrow: Chevron 10">
            <a:hlinkClick xmlns:r="http://schemas.openxmlformats.org/officeDocument/2006/relationships" r:id="rId20"/>
            <a:extLst>
              <a:ext uri="{FF2B5EF4-FFF2-40B4-BE49-F238E27FC236}">
                <a16:creationId xmlns:a16="http://schemas.microsoft.com/office/drawing/2014/main" id="{CA8B012E-DF81-4B76-9DD3-DD2F16A955CC}"/>
              </a:ext>
            </a:extLst>
          </xdr:cNvPr>
          <xdr:cNvSpPr/>
        </xdr:nvSpPr>
        <xdr:spPr>
          <a:xfrm flipH="1">
            <a:off x="45718" y="365760"/>
            <a:ext cx="937262" cy="274320"/>
          </a:xfrm>
          <a:prstGeom prst="chevron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5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Back</a:t>
            </a:r>
          </a:p>
        </xdr:txBody>
      </xdr:sp>
      <xdr:pic>
        <xdr:nvPicPr>
          <xdr:cNvPr id="18" name="Graphic 17" descr="Home with solid fill">
            <a:hlinkClick xmlns:r="http://schemas.openxmlformats.org/officeDocument/2006/relationships" r:id="rId21"/>
            <a:extLst>
              <a:ext uri="{FF2B5EF4-FFF2-40B4-BE49-F238E27FC236}">
                <a16:creationId xmlns:a16="http://schemas.microsoft.com/office/drawing/2014/main" id="{5A14A9E5-8EED-48D0-BD47-70E92701EC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990600" y="236220"/>
            <a:ext cx="434340" cy="434340"/>
          </a:xfrm>
          <a:prstGeom prst="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3F6B-C5C3-47D4-ADDB-8345923AEDD5}">
  <dimension ref="A1"/>
  <sheetViews>
    <sheetView showGridLines="0" topLeftCell="A4" zoomScaleNormal="100" workbookViewId="0">
      <selection activeCell="U17" sqref="U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B3CE-8D47-462E-95D0-A0F135C6D19A}">
  <dimension ref="E1:M11"/>
  <sheetViews>
    <sheetView showGridLines="0" topLeftCell="F1" zoomScaleNormal="100" workbookViewId="0">
      <selection activeCell="J2" sqref="J2:J11"/>
    </sheetView>
  </sheetViews>
  <sheetFormatPr defaultRowHeight="14.4" x14ac:dyDescent="0.3"/>
  <cols>
    <col min="1" max="1" width="10.33203125" customWidth="1"/>
    <col min="2" max="2" width="10.109375" customWidth="1"/>
    <col min="3" max="3" width="10.21875" customWidth="1"/>
    <col min="4" max="4" width="10.109375" customWidth="1"/>
    <col min="5" max="5" width="7.33203125" bestFit="1" customWidth="1"/>
    <col min="6" max="6" width="20.44140625" bestFit="1" customWidth="1"/>
    <col min="7" max="7" width="34.88671875" bestFit="1" customWidth="1"/>
    <col min="8" max="8" width="34" customWidth="1"/>
    <col min="9" max="9" width="32.109375" bestFit="1" customWidth="1"/>
    <col min="10" max="10" width="20.21875" bestFit="1" customWidth="1"/>
    <col min="11" max="11" width="18.77734375" bestFit="1" customWidth="1"/>
    <col min="12" max="12" width="33.33203125" customWidth="1"/>
    <col min="13" max="13" width="19.109375" bestFit="1" customWidth="1"/>
  </cols>
  <sheetData>
    <row r="1" spans="5:13" ht="16.8" x14ac:dyDescent="0.3">
      <c r="E1" s="7" t="s">
        <v>26</v>
      </c>
      <c r="F1" s="15" t="s">
        <v>7</v>
      </c>
      <c r="G1" s="15" t="s">
        <v>8</v>
      </c>
      <c r="H1" s="15" t="s">
        <v>60</v>
      </c>
      <c r="I1" s="15" t="s">
        <v>61</v>
      </c>
      <c r="J1" s="15" t="s">
        <v>9</v>
      </c>
      <c r="K1" s="15" t="s">
        <v>10</v>
      </c>
      <c r="L1" s="15" t="s">
        <v>50</v>
      </c>
      <c r="M1" s="15" t="s">
        <v>11</v>
      </c>
    </row>
    <row r="2" spans="5:13" ht="16.8" x14ac:dyDescent="0.3">
      <c r="E2" s="14">
        <v>1</v>
      </c>
      <c r="F2" s="14" t="s">
        <v>37</v>
      </c>
      <c r="G2" s="14" t="s">
        <v>119</v>
      </c>
      <c r="H2" s="14" t="s">
        <v>62</v>
      </c>
      <c r="I2" s="14" t="s">
        <v>84</v>
      </c>
      <c r="J2" s="21">
        <v>2.7333E-2</v>
      </c>
      <c r="K2" s="21">
        <v>8.7354000000000001E-2</v>
      </c>
      <c r="L2" s="14" t="s">
        <v>72</v>
      </c>
      <c r="M2" s="46">
        <v>0.22700000000000001</v>
      </c>
    </row>
    <row r="3" spans="5:13" ht="16.8" x14ac:dyDescent="0.3">
      <c r="E3" s="14">
        <v>2</v>
      </c>
      <c r="F3" s="14" t="s">
        <v>38</v>
      </c>
      <c r="G3" s="14" t="s">
        <v>120</v>
      </c>
      <c r="H3" s="14" t="s">
        <v>63</v>
      </c>
      <c r="I3" s="14" t="s">
        <v>85</v>
      </c>
      <c r="J3" s="21">
        <v>2.7539999999999999E-2</v>
      </c>
      <c r="K3" s="21">
        <v>8.9058999999999999E-2</v>
      </c>
      <c r="L3" s="14" t="s">
        <v>73</v>
      </c>
      <c r="M3" s="46">
        <v>0.22500000000000001</v>
      </c>
    </row>
    <row r="4" spans="5:13" ht="16.8" x14ac:dyDescent="0.3">
      <c r="E4" s="14">
        <v>3</v>
      </c>
      <c r="F4" s="14" t="s">
        <v>39</v>
      </c>
      <c r="G4" s="14" t="s">
        <v>121</v>
      </c>
      <c r="H4" s="14" t="s">
        <v>65</v>
      </c>
      <c r="I4" s="14" t="s">
        <v>86</v>
      </c>
      <c r="J4" s="21">
        <v>2.7337E-2</v>
      </c>
      <c r="K4" s="21">
        <v>8.8287000000000004E-2</v>
      </c>
      <c r="L4" s="14" t="s">
        <v>74</v>
      </c>
      <c r="M4" s="46">
        <v>0.22500000000000001</v>
      </c>
    </row>
    <row r="5" spans="5:13" ht="16.8" x14ac:dyDescent="0.3">
      <c r="E5" s="14">
        <v>4</v>
      </c>
      <c r="F5" s="14" t="s">
        <v>40</v>
      </c>
      <c r="G5" s="14" t="s">
        <v>122</v>
      </c>
      <c r="H5" s="14" t="s">
        <v>66</v>
      </c>
      <c r="I5" s="14" t="s">
        <v>87</v>
      </c>
      <c r="J5" s="21">
        <v>2.6745999999999999E-2</v>
      </c>
      <c r="K5" s="21">
        <v>8.8067999999999994E-2</v>
      </c>
      <c r="L5" s="14" t="s">
        <v>75</v>
      </c>
      <c r="M5" s="46">
        <v>0.219</v>
      </c>
    </row>
    <row r="6" spans="5:13" ht="16.8" x14ac:dyDescent="0.3">
      <c r="E6" s="14">
        <v>5</v>
      </c>
      <c r="F6" s="14" t="s">
        <v>41</v>
      </c>
      <c r="G6" s="14" t="s">
        <v>122</v>
      </c>
      <c r="H6" s="14" t="s">
        <v>64</v>
      </c>
      <c r="I6" s="14" t="s">
        <v>88</v>
      </c>
      <c r="J6" s="21">
        <v>2.6956999999999998E-2</v>
      </c>
      <c r="K6" s="21">
        <v>8.9079000000000005E-2</v>
      </c>
      <c r="L6" s="14" t="s">
        <v>77</v>
      </c>
      <c r="M6" s="46">
        <v>0.218</v>
      </c>
    </row>
    <row r="7" spans="5:13" ht="16.8" x14ac:dyDescent="0.3">
      <c r="E7" s="14">
        <v>6</v>
      </c>
      <c r="F7" s="14" t="s">
        <v>42</v>
      </c>
      <c r="G7" s="14" t="s">
        <v>122</v>
      </c>
      <c r="H7" s="14" t="s">
        <v>67</v>
      </c>
      <c r="I7" s="14" t="s">
        <v>89</v>
      </c>
      <c r="J7" s="21">
        <v>2.6949000000000001E-2</v>
      </c>
      <c r="K7" s="21">
        <v>8.9747999999999994E-2</v>
      </c>
      <c r="L7" s="14" t="s">
        <v>79</v>
      </c>
      <c r="M7" s="46">
        <v>0.217</v>
      </c>
    </row>
    <row r="8" spans="5:13" ht="16.8" x14ac:dyDescent="0.3">
      <c r="E8" s="14">
        <v>7</v>
      </c>
      <c r="F8" s="14" t="s">
        <v>43</v>
      </c>
      <c r="G8" s="14" t="s">
        <v>123</v>
      </c>
      <c r="H8" s="14" t="s">
        <v>70</v>
      </c>
      <c r="I8" s="14" t="s">
        <v>90</v>
      </c>
      <c r="J8" s="21">
        <v>2.1513999999999998E-2</v>
      </c>
      <c r="K8" s="21">
        <v>0.107443</v>
      </c>
      <c r="L8" s="14" t="s">
        <v>78</v>
      </c>
      <c r="M8" s="46">
        <v>0.13</v>
      </c>
    </row>
    <row r="9" spans="5:13" ht="16.8" x14ac:dyDescent="0.3">
      <c r="E9" s="14">
        <v>8</v>
      </c>
      <c r="F9" s="14" t="s">
        <v>44</v>
      </c>
      <c r="G9" s="14" t="s">
        <v>124</v>
      </c>
      <c r="H9" s="14" t="s">
        <v>69</v>
      </c>
      <c r="I9" s="14" t="s">
        <v>83</v>
      </c>
      <c r="J9" s="21">
        <v>2.2863000000000001E-2</v>
      </c>
      <c r="K9" s="21">
        <v>0.12038699999999999</v>
      </c>
      <c r="L9" s="14" t="s">
        <v>80</v>
      </c>
      <c r="M9" s="46">
        <v>0.128</v>
      </c>
    </row>
    <row r="10" spans="5:13" ht="16.8" x14ac:dyDescent="0.3">
      <c r="E10" s="14">
        <v>9</v>
      </c>
      <c r="F10" s="14" t="s">
        <v>45</v>
      </c>
      <c r="G10" s="14" t="s">
        <v>125</v>
      </c>
      <c r="H10" s="14" t="s">
        <v>68</v>
      </c>
      <c r="I10" s="14" t="s">
        <v>82</v>
      </c>
      <c r="J10" s="21">
        <v>2.1735999999999998E-2</v>
      </c>
      <c r="K10" s="21">
        <v>0.11315500000000001</v>
      </c>
      <c r="L10" s="14" t="s">
        <v>76</v>
      </c>
      <c r="M10" s="46">
        <v>0.126</v>
      </c>
    </row>
    <row r="11" spans="5:13" ht="16.8" x14ac:dyDescent="0.3">
      <c r="E11" s="14">
        <v>10</v>
      </c>
      <c r="F11" s="14" t="s">
        <v>46</v>
      </c>
      <c r="G11" s="14" t="s">
        <v>126</v>
      </c>
      <c r="H11" s="14" t="s">
        <v>71</v>
      </c>
      <c r="I11" s="14" t="s">
        <v>91</v>
      </c>
      <c r="J11" s="21">
        <v>1.5831000000000001E-2</v>
      </c>
      <c r="K11" s="21">
        <v>8.6241999999999999E-2</v>
      </c>
      <c r="L11" s="14" t="s">
        <v>81</v>
      </c>
      <c r="M11" s="46">
        <v>9.7000000000000003E-2</v>
      </c>
    </row>
  </sheetData>
  <autoFilter ref="F1:M1" xr:uid="{723FB3CE-8D47-462E-95D0-A0F135C6D19A}">
    <sortState xmlns:xlrd2="http://schemas.microsoft.com/office/spreadsheetml/2017/richdata2" ref="F2:M11">
      <sortCondition descending="1" ref="M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showGridLines="0" topLeftCell="H1" workbookViewId="0">
      <selection activeCell="X17" sqref="X17"/>
    </sheetView>
  </sheetViews>
  <sheetFormatPr defaultRowHeight="16.8" x14ac:dyDescent="0.3"/>
  <cols>
    <col min="1" max="1" width="15.33203125" style="1" customWidth="1"/>
    <col min="2" max="2" width="8.88671875" style="1" customWidth="1"/>
    <col min="3" max="3" width="8.77734375" style="1" customWidth="1"/>
    <col min="4" max="4" width="9.77734375" style="1" customWidth="1"/>
    <col min="5" max="5" width="22" style="1" bestFit="1" customWidth="1"/>
    <col min="6" max="7" width="9.21875" style="1" bestFit="1" customWidth="1"/>
    <col min="8" max="8" width="10.44140625" style="1" bestFit="1" customWidth="1"/>
    <col min="9" max="11" width="9.33203125" style="1" bestFit="1" customWidth="1"/>
    <col min="12" max="13" width="11.77734375" style="1" customWidth="1"/>
    <col min="14" max="14" width="11.6640625" style="1" customWidth="1"/>
    <col min="15" max="15" width="12.6640625" style="1" bestFit="1" customWidth="1"/>
    <col min="16" max="16" width="12.44140625" style="1" bestFit="1" customWidth="1"/>
    <col min="17" max="17" width="12" style="1" bestFit="1" customWidth="1"/>
    <col min="18" max="20" width="11.77734375" style="1" customWidth="1"/>
    <col min="21" max="21" width="8.88671875" style="1"/>
    <col min="22" max="22" width="17.44140625" style="1" bestFit="1" customWidth="1"/>
    <col min="23" max="25" width="10.77734375" style="1" customWidth="1"/>
    <col min="26" max="16384" width="8.88671875" style="1"/>
  </cols>
  <sheetData>
    <row r="1" spans="1:25" x14ac:dyDescent="0.3">
      <c r="A1"/>
      <c r="B1"/>
      <c r="C1"/>
      <c r="D1"/>
      <c r="E1" s="7" t="s">
        <v>0</v>
      </c>
      <c r="F1" s="51" t="s">
        <v>12</v>
      </c>
      <c r="G1" s="51"/>
      <c r="H1" s="51"/>
      <c r="I1" s="51" t="s">
        <v>4</v>
      </c>
      <c r="J1" s="51"/>
      <c r="K1" s="51"/>
      <c r="L1" s="51" t="s">
        <v>5</v>
      </c>
      <c r="M1" s="51"/>
      <c r="N1" s="51"/>
      <c r="O1" s="51"/>
      <c r="P1" s="51"/>
      <c r="Q1" s="51"/>
      <c r="R1" s="51" t="s">
        <v>6</v>
      </c>
      <c r="S1" s="51"/>
      <c r="T1" s="51"/>
    </row>
    <row r="2" spans="1:25" x14ac:dyDescent="0.3">
      <c r="A2"/>
      <c r="B2"/>
      <c r="C2"/>
      <c r="D2"/>
      <c r="E2" s="5"/>
      <c r="F2" s="5" t="s">
        <v>1</v>
      </c>
      <c r="G2" s="5" t="s">
        <v>2</v>
      </c>
      <c r="H2" s="5" t="s">
        <v>3</v>
      </c>
      <c r="I2" s="5" t="s">
        <v>1</v>
      </c>
      <c r="J2" s="5" t="s">
        <v>2</v>
      </c>
      <c r="K2" s="5" t="s">
        <v>3</v>
      </c>
      <c r="L2" s="5" t="s">
        <v>1</v>
      </c>
      <c r="M2" s="5" t="s">
        <v>2</v>
      </c>
      <c r="N2" s="5" t="s">
        <v>3</v>
      </c>
      <c r="O2" s="6" t="s">
        <v>13</v>
      </c>
      <c r="P2" s="6" t="s">
        <v>14</v>
      </c>
      <c r="Q2" s="6" t="s">
        <v>15</v>
      </c>
      <c r="R2" s="5" t="s">
        <v>1</v>
      </c>
      <c r="S2" s="5" t="s">
        <v>2</v>
      </c>
      <c r="T2" s="5" t="s">
        <v>3</v>
      </c>
    </row>
    <row r="3" spans="1:25" x14ac:dyDescent="0.3">
      <c r="A3"/>
      <c r="B3"/>
      <c r="C3"/>
      <c r="D3"/>
      <c r="E3" s="2">
        <v>43832</v>
      </c>
      <c r="F3" s="3">
        <v>11475</v>
      </c>
      <c r="G3" s="3">
        <v>36300</v>
      </c>
      <c r="H3" s="3">
        <v>34708.9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V3" s="50" t="s">
        <v>16</v>
      </c>
      <c r="W3" s="50"/>
      <c r="X3" s="50"/>
      <c r="Y3" s="50"/>
    </row>
    <row r="4" spans="1:25" x14ac:dyDescent="0.3">
      <c r="A4"/>
      <c r="B4"/>
      <c r="C4"/>
      <c r="D4"/>
      <c r="E4" s="2">
        <v>43864</v>
      </c>
      <c r="F4" s="3">
        <v>10725</v>
      </c>
      <c r="G4" s="3">
        <v>33100</v>
      </c>
      <c r="H4" s="3">
        <v>29529.3</v>
      </c>
      <c r="I4" s="4">
        <f>(F4-F3)/F3</f>
        <v>-6.535947712418301E-2</v>
      </c>
      <c r="J4" s="4">
        <f>(G4-G3)/G3</f>
        <v>-8.8154269972451793E-2</v>
      </c>
      <c r="K4" s="4">
        <f>(H4-H3)/H3</f>
        <v>-0.14922973646528706</v>
      </c>
      <c r="L4" s="4">
        <f>I4-$W$6</f>
        <v>-9.2222003687890089E-2</v>
      </c>
      <c r="M4" s="4">
        <f>J4-$X$6</f>
        <v>-0.10162168773004994</v>
      </c>
      <c r="N4" s="4">
        <f>K4-$Y$6</f>
        <v>-0.17745930734712584</v>
      </c>
      <c r="O4" s="4">
        <f>L4*M4</f>
        <v>9.3717556606102807E-3</v>
      </c>
      <c r="P4" s="4">
        <f>L4*N4</f>
        <v>1.636565289661706E-2</v>
      </c>
      <c r="Q4" s="4">
        <f>M4*N4</f>
        <v>1.8033714316020581E-2</v>
      </c>
      <c r="R4" s="4">
        <f>L4^2</f>
        <v>8.5048979642092133E-3</v>
      </c>
      <c r="S4" s="4">
        <f>M4^2</f>
        <v>1.0326967417103783E-2</v>
      </c>
      <c r="T4" s="4">
        <f t="shared" ref="S4:T19" si="0">N4^2</f>
        <v>3.1491805764121673E-2</v>
      </c>
    </row>
    <row r="5" spans="1:25" x14ac:dyDescent="0.3">
      <c r="E5" s="2">
        <v>43892</v>
      </c>
      <c r="F5" s="3">
        <v>10687.5</v>
      </c>
      <c r="G5" s="3">
        <v>33000</v>
      </c>
      <c r="H5" s="3">
        <v>32803.699999999997</v>
      </c>
      <c r="I5" s="4">
        <f t="shared" ref="I5:I64" si="1">(F5-F4)/F4</f>
        <v>-3.4965034965034965E-3</v>
      </c>
      <c r="J5" s="4">
        <f t="shared" ref="J5:K64" si="2">(G5-G4)/G4</f>
        <v>-3.0211480362537764E-3</v>
      </c>
      <c r="K5" s="4">
        <f t="shared" ref="K5:K19" si="3">(H5-H4)/H4</f>
        <v>0.11088647546673974</v>
      </c>
      <c r="L5" s="4">
        <f t="shared" ref="L5:L64" si="4">I5-$W$6</f>
        <v>-3.0359030060210575E-2</v>
      </c>
      <c r="M5" s="4">
        <f t="shared" ref="M5:M64" si="5">J5-$X$6</f>
        <v>-1.6488565793851918E-2</v>
      </c>
      <c r="N5" s="4">
        <f t="shared" ref="N5:N64" si="6">K5-$Y$6</f>
        <v>8.2656904584900964E-2</v>
      </c>
      <c r="O5" s="4">
        <f>L5*M5</f>
        <v>5.0057686458531022E-4</v>
      </c>
      <c r="P5" s="4">
        <f t="shared" ref="P5:P64" si="7">L5*N5</f>
        <v>-2.5093834509769659E-3</v>
      </c>
      <c r="Q5" s="4">
        <f t="shared" ref="Q5:Q64" si="8">M5*N5</f>
        <v>-1.3628938095642798E-3</v>
      </c>
      <c r="R5" s="4">
        <f t="shared" ref="R5:T64" si="9">L5^2</f>
        <v>9.2167070619676933E-4</v>
      </c>
      <c r="S5" s="4">
        <f t="shared" si="0"/>
        <v>2.7187280193818354E-4</v>
      </c>
      <c r="T5" s="4">
        <f t="shared" si="0"/>
        <v>6.8321638755574222E-3</v>
      </c>
      <c r="V5" s="7"/>
      <c r="W5" s="7" t="s">
        <v>1</v>
      </c>
      <c r="X5" s="7" t="s">
        <v>2</v>
      </c>
      <c r="Y5" s="7" t="s">
        <v>3</v>
      </c>
    </row>
    <row r="6" spans="1:25" x14ac:dyDescent="0.3">
      <c r="E6" s="2">
        <v>43922</v>
      </c>
      <c r="F6" s="3">
        <v>7987.5</v>
      </c>
      <c r="G6" s="3">
        <v>27800</v>
      </c>
      <c r="H6" s="3">
        <v>24290.3</v>
      </c>
      <c r="I6" s="4">
        <f t="shared" si="1"/>
        <v>-0.25263157894736843</v>
      </c>
      <c r="J6" s="4">
        <f t="shared" si="2"/>
        <v>-0.15757575757575756</v>
      </c>
      <c r="K6" s="4">
        <f t="shared" si="3"/>
        <v>-0.25952560229486304</v>
      </c>
      <c r="L6" s="4">
        <f t="shared" si="4"/>
        <v>-0.27949410551107551</v>
      </c>
      <c r="M6" s="4">
        <f t="shared" si="5"/>
        <v>-0.1710431753333557</v>
      </c>
      <c r="N6" s="4">
        <f t="shared" si="6"/>
        <v>-0.2877551731767018</v>
      </c>
      <c r="O6" s="4">
        <f t="shared" ref="O6:O64" si="10">L6*M6</f>
        <v>4.7805559293570304E-2</v>
      </c>
      <c r="P6" s="4">
        <f t="shared" si="7"/>
        <v>8.0425874733206892E-2</v>
      </c>
      <c r="Q6" s="4">
        <f t="shared" si="8"/>
        <v>4.921855853874274E-2</v>
      </c>
      <c r="R6" s="4">
        <f t="shared" si="9"/>
        <v>7.811695501543621E-2</v>
      </c>
      <c r="S6" s="4">
        <f t="shared" si="0"/>
        <v>2.925576782811706E-2</v>
      </c>
      <c r="T6" s="4">
        <f t="shared" si="0"/>
        <v>8.2803039689953645E-2</v>
      </c>
      <c r="V6" s="7" t="s">
        <v>17</v>
      </c>
      <c r="W6" s="12">
        <f>AVERAGE(I4:I64)</f>
        <v>2.6862526563707079E-2</v>
      </c>
      <c r="X6" s="12">
        <f>AVERAGE(J4:J64)</f>
        <v>1.3467417757598141E-2</v>
      </c>
      <c r="Y6" s="12">
        <f t="shared" ref="Y6" si="11">AVERAGE(K4:K64)</f>
        <v>2.8229570881838771E-2</v>
      </c>
    </row>
    <row r="7" spans="1:25" x14ac:dyDescent="0.3">
      <c r="E7" s="2">
        <v>43955</v>
      </c>
      <c r="F7" s="3">
        <v>9337.5</v>
      </c>
      <c r="G7" s="3">
        <v>25406</v>
      </c>
      <c r="H7" s="3">
        <v>29886.5</v>
      </c>
      <c r="I7" s="4">
        <f t="shared" si="1"/>
        <v>0.16901408450704225</v>
      </c>
      <c r="J7" s="4">
        <f t="shared" si="2"/>
        <v>-8.6115107913669067E-2</v>
      </c>
      <c r="K7" s="4">
        <f t="shared" si="3"/>
        <v>0.23038826198112008</v>
      </c>
      <c r="L7" s="4">
        <f t="shared" si="4"/>
        <v>0.14215155794333517</v>
      </c>
      <c r="M7" s="4">
        <f t="shared" si="5"/>
        <v>-9.9582525671267214E-2</v>
      </c>
      <c r="N7" s="4">
        <f t="shared" si="6"/>
        <v>0.20215869109928131</v>
      </c>
      <c r="O7" s="4">
        <f t="shared" si="10"/>
        <v>-1.4155811168102803E-2</v>
      </c>
      <c r="P7" s="4">
        <f t="shared" si="7"/>
        <v>2.8737172891548281E-2</v>
      </c>
      <c r="Q7" s="4">
        <f t="shared" si="8"/>
        <v>-2.0131473046063959E-2</v>
      </c>
      <c r="R7" s="4">
        <f t="shared" si="9"/>
        <v>2.0207065425717378E-2</v>
      </c>
      <c r="S7" s="4">
        <f t="shared" si="0"/>
        <v>9.9166794190685935E-3</v>
      </c>
      <c r="T7" s="4">
        <f t="shared" si="0"/>
        <v>4.0868136386974639E-2</v>
      </c>
      <c r="V7" s="7" t="s">
        <v>18</v>
      </c>
      <c r="W7" s="12">
        <f>_xlfn.VAR.S(I4:I64)</f>
        <v>2.5051480168005433E-2</v>
      </c>
      <c r="X7" s="12">
        <f t="shared" ref="X7:Y7" si="12">_xlfn.VAR.S(J4:J64)</f>
        <v>7.9274397032241886E-3</v>
      </c>
      <c r="Y7" s="12">
        <f t="shared" si="12"/>
        <v>8.4961081870104285E-3</v>
      </c>
    </row>
    <row r="8" spans="1:25" x14ac:dyDescent="0.3">
      <c r="E8" s="2">
        <v>43983</v>
      </c>
      <c r="F8" s="3">
        <v>10575</v>
      </c>
      <c r="G8" s="3">
        <v>26910</v>
      </c>
      <c r="H8" s="3">
        <v>33397.1</v>
      </c>
      <c r="I8" s="4">
        <f t="shared" si="1"/>
        <v>0.13253012048192772</v>
      </c>
      <c r="J8" s="4">
        <f t="shared" si="2"/>
        <v>5.9198614500511691E-2</v>
      </c>
      <c r="K8" s="4">
        <f t="shared" si="3"/>
        <v>0.11746440700650791</v>
      </c>
      <c r="L8" s="4">
        <f t="shared" si="4"/>
        <v>0.10566759391822064</v>
      </c>
      <c r="M8" s="4">
        <f t="shared" si="5"/>
        <v>4.5731196742913552E-2</v>
      </c>
      <c r="N8" s="4">
        <f t="shared" si="6"/>
        <v>8.9234836124669148E-2</v>
      </c>
      <c r="O8" s="4">
        <f t="shared" si="10"/>
        <v>4.8323055268244437E-3</v>
      </c>
      <c r="P8" s="4">
        <f>L8*N8</f>
        <v>9.429230426980505E-3</v>
      </c>
      <c r="Q8" s="4">
        <f t="shared" si="8"/>
        <v>4.0808158471388944E-3</v>
      </c>
      <c r="R8" s="4">
        <f t="shared" si="9"/>
        <v>1.1165640404465981E-2</v>
      </c>
      <c r="S8" s="4">
        <f t="shared" si="0"/>
        <v>2.0913423555390669E-3</v>
      </c>
      <c r="T8" s="4">
        <f t="shared" si="0"/>
        <v>7.9628559781965581E-3</v>
      </c>
      <c r="V8" s="7" t="s">
        <v>19</v>
      </c>
      <c r="W8" s="12">
        <f>_xlfn.STDEV.S(I4:I64)</f>
        <v>0.15827659387289528</v>
      </c>
      <c r="X8" s="12">
        <f t="shared" ref="X8:Y8" si="13">_xlfn.STDEV.S(J4:J64)</f>
        <v>8.903617075786778E-2</v>
      </c>
      <c r="Y8" s="12">
        <f t="shared" si="13"/>
        <v>9.2174335837099622E-2</v>
      </c>
    </row>
    <row r="9" spans="1:25" x14ac:dyDescent="0.3">
      <c r="E9" s="2">
        <v>44013</v>
      </c>
      <c r="F9" s="3">
        <v>10162.5</v>
      </c>
      <c r="G9" s="3">
        <v>26351</v>
      </c>
      <c r="H9" s="3">
        <v>32005.599999999999</v>
      </c>
      <c r="I9" s="4">
        <f t="shared" si="1"/>
        <v>-3.9007092198581561E-2</v>
      </c>
      <c r="J9" s="4">
        <f t="shared" si="2"/>
        <v>-2.0772946859903382E-2</v>
      </c>
      <c r="K9" s="4">
        <f t="shared" si="3"/>
        <v>-4.1665294292019366E-2</v>
      </c>
      <c r="L9" s="4">
        <f t="shared" si="4"/>
        <v>-6.586961876228864E-2</v>
      </c>
      <c r="M9" s="4">
        <f t="shared" si="5"/>
        <v>-3.4240364617501524E-2</v>
      </c>
      <c r="N9" s="4">
        <f t="shared" si="6"/>
        <v>-6.9894865173858137E-2</v>
      </c>
      <c r="O9" s="4">
        <f t="shared" si="10"/>
        <v>2.2553997636365823E-3</v>
      </c>
      <c r="P9" s="4">
        <f t="shared" si="7"/>
        <v>4.6039481224436005E-3</v>
      </c>
      <c r="Q9" s="4">
        <f t="shared" si="8"/>
        <v>2.3932256684440116E-3</v>
      </c>
      <c r="R9" s="4">
        <f t="shared" si="9"/>
        <v>4.338806675889248E-3</v>
      </c>
      <c r="S9" s="4">
        <f t="shared" si="0"/>
        <v>1.1724025691394503E-3</v>
      </c>
      <c r="T9" s="4">
        <f t="shared" si="0"/>
        <v>4.8852921776718072E-3</v>
      </c>
      <c r="V9" s="7" t="s">
        <v>20</v>
      </c>
      <c r="W9" s="47">
        <f>_xlfn.COVARIANCE.S(I4:I64,J4:J64)</f>
        <v>4.1621481968340439E-3</v>
      </c>
      <c r="X9" s="48"/>
      <c r="Y9" s="49"/>
    </row>
    <row r="10" spans="1:25" x14ac:dyDescent="0.3">
      <c r="E10" s="2">
        <v>44046</v>
      </c>
      <c r="F10" s="3">
        <v>9450</v>
      </c>
      <c r="G10" s="3">
        <v>27856</v>
      </c>
      <c r="H10" s="3">
        <v>30606.1</v>
      </c>
      <c r="I10" s="4">
        <f t="shared" si="1"/>
        <v>-7.0110701107011064E-2</v>
      </c>
      <c r="J10" s="4">
        <f t="shared" si="2"/>
        <v>5.7113582027247541E-2</v>
      </c>
      <c r="K10" s="4">
        <f t="shared" si="3"/>
        <v>-4.3726722823505891E-2</v>
      </c>
      <c r="L10" s="4">
        <f t="shared" si="4"/>
        <v>-9.6973227670718143E-2</v>
      </c>
      <c r="M10" s="4">
        <f t="shared" si="5"/>
        <v>4.3646164269649401E-2</v>
      </c>
      <c r="N10" s="4">
        <f t="shared" si="6"/>
        <v>-7.1956293705344662E-2</v>
      </c>
      <c r="O10" s="4">
        <f t="shared" si="10"/>
        <v>-4.2325094246742747E-3</v>
      </c>
      <c r="P10" s="4">
        <f t="shared" si="7"/>
        <v>6.9778340518294509E-3</v>
      </c>
      <c r="Q10" s="4">
        <f t="shared" si="8"/>
        <v>-3.1406162152986124E-3</v>
      </c>
      <c r="R10" s="4">
        <f t="shared" si="9"/>
        <v>9.4038068848769345E-3</v>
      </c>
      <c r="S10" s="4">
        <f t="shared" si="0"/>
        <v>1.90498765545322E-3</v>
      </c>
      <c r="T10" s="4">
        <f t="shared" si="0"/>
        <v>5.1777082038098237E-3</v>
      </c>
      <c r="V10" s="7" t="s">
        <v>21</v>
      </c>
      <c r="W10" s="47">
        <f>_xlfn.COVARIANCE.S(I4:I64,K4:K64)</f>
        <v>5.0810575766921133E-3</v>
      </c>
      <c r="X10" s="48"/>
      <c r="Y10" s="49"/>
    </row>
    <row r="11" spans="1:25" x14ac:dyDescent="0.3">
      <c r="E11" s="2">
        <v>44075</v>
      </c>
      <c r="F11" s="3">
        <v>10275</v>
      </c>
      <c r="G11" s="3">
        <v>30306</v>
      </c>
      <c r="H11" s="3">
        <v>34772.400000000001</v>
      </c>
      <c r="I11" s="4">
        <f t="shared" si="1"/>
        <v>8.7301587301587297E-2</v>
      </c>
      <c r="J11" s="4">
        <f t="shared" si="2"/>
        <v>8.7952326249282023E-2</v>
      </c>
      <c r="K11" s="4">
        <f t="shared" si="3"/>
        <v>0.1361264584510932</v>
      </c>
      <c r="L11" s="4">
        <f t="shared" si="4"/>
        <v>6.0439060737880218E-2</v>
      </c>
      <c r="M11" s="4">
        <f t="shared" si="5"/>
        <v>7.4484908491683877E-2</v>
      </c>
      <c r="N11" s="4">
        <f t="shared" si="6"/>
        <v>0.10789688756925442</v>
      </c>
      <c r="O11" s="4">
        <f t="shared" si="10"/>
        <v>4.5017979083843323E-3</v>
      </c>
      <c r="P11" s="4">
        <f t="shared" si="7"/>
        <v>6.5211865412264005E-3</v>
      </c>
      <c r="Q11" s="4">
        <f t="shared" si="8"/>
        <v>8.0366897971334197E-3</v>
      </c>
      <c r="R11" s="4">
        <f t="shared" si="9"/>
        <v>3.6528800628771742E-3</v>
      </c>
      <c r="S11" s="4">
        <f>M11^2</f>
        <v>5.5480015930145206E-3</v>
      </c>
      <c r="T11" s="4">
        <f t="shared" si="0"/>
        <v>1.1641738347132329E-2</v>
      </c>
      <c r="V11" s="7" t="s">
        <v>22</v>
      </c>
      <c r="W11" s="47">
        <f>_xlfn.COVARIANCE.S(K6:K66,J6:J66)</f>
        <v>3.8350607619681014E-3</v>
      </c>
      <c r="X11" s="48"/>
      <c r="Y11" s="49"/>
    </row>
    <row r="12" spans="1:25" x14ac:dyDescent="0.3">
      <c r="E12" s="2">
        <v>44105</v>
      </c>
      <c r="F12" s="3">
        <v>10725</v>
      </c>
      <c r="G12" s="3">
        <v>34562</v>
      </c>
      <c r="H12" s="3">
        <v>35264.1</v>
      </c>
      <c r="I12" s="4">
        <f t="shared" si="1"/>
        <v>4.3795620437956206E-2</v>
      </c>
      <c r="J12" s="4">
        <f t="shared" si="2"/>
        <v>0.14043423744473041</v>
      </c>
      <c r="K12" s="4">
        <f t="shared" si="3"/>
        <v>1.4140525244159076E-2</v>
      </c>
      <c r="L12" s="4">
        <f t="shared" si="4"/>
        <v>1.6933093874249128E-2</v>
      </c>
      <c r="M12" s="4">
        <f t="shared" si="5"/>
        <v>0.12696681968713228</v>
      </c>
      <c r="N12" s="4">
        <f t="shared" si="6"/>
        <v>-1.4089045637679695E-2</v>
      </c>
      <c r="O12" s="4">
        <f t="shared" si="10"/>
        <v>2.1499410766770729E-3</v>
      </c>
      <c r="P12" s="4">
        <f t="shared" si="7"/>
        <v>-2.3857113238141044E-4</v>
      </c>
      <c r="Q12" s="4">
        <f t="shared" si="8"/>
        <v>-1.7888413170430554E-3</v>
      </c>
      <c r="R12" s="4">
        <f t="shared" si="9"/>
        <v>2.8672966815413331E-4</v>
      </c>
      <c r="S12" s="4">
        <f t="shared" si="0"/>
        <v>1.6120573301464759E-2</v>
      </c>
      <c r="T12" s="4">
        <f t="shared" si="0"/>
        <v>1.9850120698062124E-4</v>
      </c>
    </row>
    <row r="13" spans="1:25" x14ac:dyDescent="0.3">
      <c r="E13" s="2">
        <v>44137</v>
      </c>
      <c r="F13" s="3">
        <v>10162.5</v>
      </c>
      <c r="G13" s="3">
        <v>35551</v>
      </c>
      <c r="H13" s="3">
        <v>36177.4</v>
      </c>
      <c r="I13" s="4">
        <f t="shared" si="1"/>
        <v>-5.2447552447552448E-2</v>
      </c>
      <c r="J13" s="4">
        <f t="shared" si="2"/>
        <v>2.8615242173485329E-2</v>
      </c>
      <c r="K13" s="4">
        <f t="shared" si="3"/>
        <v>2.5898860314030499E-2</v>
      </c>
      <c r="L13" s="4">
        <f t="shared" si="4"/>
        <v>-7.9310079011259527E-2</v>
      </c>
      <c r="M13" s="4">
        <f t="shared" si="5"/>
        <v>1.5147824415887188E-2</v>
      </c>
      <c r="N13" s="4">
        <f t="shared" si="6"/>
        <v>-2.3307105678082723E-3</v>
      </c>
      <c r="O13" s="4">
        <f t="shared" si="10"/>
        <v>-1.201375151272699E-3</v>
      </c>
      <c r="P13" s="4">
        <f t="shared" si="7"/>
        <v>1.8484883928525164E-4</v>
      </c>
      <c r="Q13" s="4">
        <f t="shared" si="8"/>
        <v>-3.5305194445412437E-5</v>
      </c>
      <c r="R13" s="4">
        <f t="shared" si="9"/>
        <v>6.2900886327722288E-3</v>
      </c>
      <c r="S13" s="4">
        <f t="shared" si="0"/>
        <v>2.2945658453454802E-4</v>
      </c>
      <c r="T13" s="4">
        <f t="shared" si="0"/>
        <v>5.4322117508931589E-6</v>
      </c>
      <c r="V13" s="7" t="s">
        <v>25</v>
      </c>
      <c r="W13" s="7" t="s">
        <v>1</v>
      </c>
      <c r="X13" s="7" t="s">
        <v>2</v>
      </c>
      <c r="Y13" s="7" t="s">
        <v>3</v>
      </c>
    </row>
    <row r="14" spans="1:25" x14ac:dyDescent="0.3">
      <c r="E14" s="2">
        <v>44166</v>
      </c>
      <c r="F14" s="3">
        <v>11475</v>
      </c>
      <c r="G14" s="3">
        <v>41655</v>
      </c>
      <c r="H14" s="3">
        <v>38636</v>
      </c>
      <c r="I14" s="4">
        <f t="shared" si="1"/>
        <v>0.12915129151291513</v>
      </c>
      <c r="J14" s="4">
        <f t="shared" si="2"/>
        <v>0.17169699867795563</v>
      </c>
      <c r="K14" s="4">
        <f t="shared" si="3"/>
        <v>6.7959554860216556E-2</v>
      </c>
      <c r="L14" s="4">
        <f t="shared" si="4"/>
        <v>0.10228876494920805</v>
      </c>
      <c r="M14" s="4">
        <f t="shared" si="5"/>
        <v>0.15822958092035749</v>
      </c>
      <c r="N14" s="4">
        <f t="shared" si="6"/>
        <v>3.9729983978377785E-2</v>
      </c>
      <c r="O14" s="4">
        <f t="shared" si="10"/>
        <v>1.6185108410774144E-2</v>
      </c>
      <c r="P14" s="4">
        <f t="shared" si="7"/>
        <v>4.0639309926000866E-3</v>
      </c>
      <c r="Q14" s="4">
        <f t="shared" si="8"/>
        <v>6.2864587148712342E-3</v>
      </c>
      <c r="R14" s="4">
        <f t="shared" si="9"/>
        <v>1.0462991434834333E-2</v>
      </c>
      <c r="S14" s="4">
        <f t="shared" si="0"/>
        <v>2.5036600278231961E-2</v>
      </c>
      <c r="T14" s="4">
        <f t="shared" si="0"/>
        <v>1.5784716269221556E-3</v>
      </c>
      <c r="V14" s="7" t="s">
        <v>1</v>
      </c>
      <c r="W14" s="11">
        <v>1</v>
      </c>
      <c r="X14" s="13">
        <v>0.29534822844727027</v>
      </c>
      <c r="Y14" s="13">
        <v>0.34827909204272478</v>
      </c>
    </row>
    <row r="15" spans="1:25" x14ac:dyDescent="0.3">
      <c r="E15" s="2">
        <v>44200</v>
      </c>
      <c r="F15" s="3">
        <v>19500</v>
      </c>
      <c r="G15" s="3">
        <v>42601</v>
      </c>
      <c r="H15" s="3">
        <v>41867.4</v>
      </c>
      <c r="I15" s="4">
        <f t="shared" si="1"/>
        <v>0.69934640522875813</v>
      </c>
      <c r="J15" s="4">
        <f t="shared" si="2"/>
        <v>2.2710358900492139E-2</v>
      </c>
      <c r="K15" s="4">
        <f t="shared" si="3"/>
        <v>8.3637022466093836E-2</v>
      </c>
      <c r="L15" s="4">
        <f t="shared" si="4"/>
        <v>0.6724838786650511</v>
      </c>
      <c r="M15" s="4">
        <f t="shared" si="5"/>
        <v>9.242941142893998E-3</v>
      </c>
      <c r="N15" s="4">
        <f t="shared" si="6"/>
        <v>5.5407451584255064E-2</v>
      </c>
      <c r="O15" s="4">
        <f t="shared" si="10"/>
        <v>6.2157289100461359E-3</v>
      </c>
      <c r="P15" s="4">
        <f t="shared" si="7"/>
        <v>3.7260617948325879E-2</v>
      </c>
      <c r="Q15" s="4">
        <f t="shared" si="8"/>
        <v>5.1212781387101835E-4</v>
      </c>
      <c r="R15" s="4">
        <f t="shared" si="9"/>
        <v>0.45223456706439119</v>
      </c>
      <c r="S15" s="4">
        <f t="shared" si="0"/>
        <v>8.5431960971002604E-5</v>
      </c>
      <c r="T15" s="4">
        <f t="shared" si="0"/>
        <v>3.069985691061569E-3</v>
      </c>
      <c r="V15" s="7" t="s">
        <v>2</v>
      </c>
      <c r="W15" s="13">
        <v>0.29534822844727027</v>
      </c>
      <c r="X15" s="11">
        <v>1</v>
      </c>
      <c r="Y15" s="13">
        <v>0.48596422385214072</v>
      </c>
    </row>
    <row r="16" spans="1:25" x14ac:dyDescent="0.3">
      <c r="E16" s="2">
        <v>44228</v>
      </c>
      <c r="F16" s="3">
        <v>25725</v>
      </c>
      <c r="G16" s="3">
        <v>43675</v>
      </c>
      <c r="H16" s="3">
        <v>45239.3</v>
      </c>
      <c r="I16" s="4">
        <f t="shared" si="1"/>
        <v>0.31923076923076921</v>
      </c>
      <c r="J16" s="4">
        <f t="shared" si="2"/>
        <v>2.5210675805732261E-2</v>
      </c>
      <c r="K16" s="4">
        <f t="shared" si="3"/>
        <v>8.0537602048371792E-2</v>
      </c>
      <c r="L16" s="4">
        <f t="shared" si="4"/>
        <v>0.29236824266706213</v>
      </c>
      <c r="M16" s="4">
        <f t="shared" si="5"/>
        <v>1.1743258048134119E-2</v>
      </c>
      <c r="N16" s="4">
        <f t="shared" si="6"/>
        <v>5.2308031166533021E-2</v>
      </c>
      <c r="O16" s="4">
        <f t="shared" si="10"/>
        <v>3.4333557187188066E-3</v>
      </c>
      <c r="P16" s="4">
        <f t="shared" si="7"/>
        <v>1.5293207149533175E-2</v>
      </c>
      <c r="Q16" s="4">
        <f t="shared" si="8"/>
        <v>6.1426670797843925E-4</v>
      </c>
      <c r="R16" s="4">
        <f t="shared" si="9"/>
        <v>8.5479189320226134E-2</v>
      </c>
      <c r="S16" s="4">
        <f t="shared" si="0"/>
        <v>1.3790410958506677E-4</v>
      </c>
      <c r="T16" s="4">
        <f t="shared" si="0"/>
        <v>2.73613012451899E-3</v>
      </c>
      <c r="V16" s="7" t="s">
        <v>3</v>
      </c>
      <c r="W16" s="13">
        <v>0.34827909204272478</v>
      </c>
      <c r="X16" s="13">
        <v>0.48596422385214072</v>
      </c>
      <c r="Y16" s="11">
        <v>1</v>
      </c>
    </row>
    <row r="17" spans="5:25" x14ac:dyDescent="0.3">
      <c r="E17" s="2">
        <v>44256</v>
      </c>
      <c r="F17" s="3">
        <v>29550</v>
      </c>
      <c r="G17" s="3">
        <v>48748</v>
      </c>
      <c r="H17" s="3">
        <v>53949.9</v>
      </c>
      <c r="I17" s="4">
        <f t="shared" si="1"/>
        <v>0.14868804664723032</v>
      </c>
      <c r="J17" s="4">
        <f t="shared" si="2"/>
        <v>0.11615340583858043</v>
      </c>
      <c r="K17" s="4">
        <f t="shared" si="3"/>
        <v>0.19254497748638899</v>
      </c>
      <c r="L17" s="4">
        <f t="shared" si="4"/>
        <v>0.12182552008352324</v>
      </c>
      <c r="M17" s="4">
        <f t="shared" si="5"/>
        <v>0.10268598808098228</v>
      </c>
      <c r="N17" s="4">
        <f t="shared" si="6"/>
        <v>0.16431540660455021</v>
      </c>
      <c r="O17" s="4">
        <f t="shared" si="10"/>
        <v>1.2509773903256135E-2</v>
      </c>
      <c r="P17" s="4">
        <f t="shared" si="7"/>
        <v>2.001780986733492E-2</v>
      </c>
      <c r="Q17" s="4">
        <f t="shared" si="8"/>
        <v>1.6872889884116601E-2</v>
      </c>
      <c r="R17" s="4">
        <f t="shared" si="9"/>
        <v>1.4841457343620924E-2</v>
      </c>
      <c r="S17" s="4">
        <f t="shared" si="0"/>
        <v>1.0544412148167636E-2</v>
      </c>
      <c r="T17" s="4">
        <f t="shared" si="0"/>
        <v>2.6999552847618662E-2</v>
      </c>
    </row>
    <row r="18" spans="5:25" x14ac:dyDescent="0.3">
      <c r="E18" s="2">
        <v>44287</v>
      </c>
      <c r="F18" s="3">
        <v>28612.5</v>
      </c>
      <c r="G18" s="3">
        <v>45309</v>
      </c>
      <c r="H18" s="3">
        <v>54723</v>
      </c>
      <c r="I18" s="4">
        <f t="shared" si="1"/>
        <v>-3.1725888324873094E-2</v>
      </c>
      <c r="J18" s="4">
        <f t="shared" si="2"/>
        <v>-7.0546483958316239E-2</v>
      </c>
      <c r="K18" s="4">
        <f t="shared" si="3"/>
        <v>1.4329961686675944E-2</v>
      </c>
      <c r="L18" s="4">
        <f t="shared" si="4"/>
        <v>-5.8588414888580173E-2</v>
      </c>
      <c r="M18" s="4">
        <f t="shared" si="5"/>
        <v>-8.4013901715914385E-2</v>
      </c>
      <c r="N18" s="4">
        <f t="shared" si="6"/>
        <v>-1.3899609195162827E-2</v>
      </c>
      <c r="O18" s="4">
        <f t="shared" si="10"/>
        <v>4.9222413301403898E-3</v>
      </c>
      <c r="P18" s="4">
        <f t="shared" si="7"/>
        <v>8.1435607031532368E-4</v>
      </c>
      <c r="Q18" s="4">
        <f t="shared" si="8"/>
        <v>1.1677604008120295E-3</v>
      </c>
      <c r="R18" s="4">
        <f t="shared" si="9"/>
        <v>3.4326023591564028E-3</v>
      </c>
      <c r="S18" s="4">
        <f t="shared" si="0"/>
        <v>7.0583356815313225E-3</v>
      </c>
      <c r="T18" s="4">
        <f t="shared" si="0"/>
        <v>1.93199135778255E-4</v>
      </c>
      <c r="V18" s="18" t="s">
        <v>50</v>
      </c>
      <c r="W18" s="18" t="s">
        <v>1</v>
      </c>
      <c r="X18" s="18" t="s">
        <v>2</v>
      </c>
      <c r="Y18" s="18" t="s">
        <v>3</v>
      </c>
    </row>
    <row r="19" spans="5:25" x14ac:dyDescent="0.3">
      <c r="E19" s="2">
        <v>44320</v>
      </c>
      <c r="F19" s="3">
        <v>27675</v>
      </c>
      <c r="G19" s="3">
        <v>38676</v>
      </c>
      <c r="H19" s="3">
        <v>56198</v>
      </c>
      <c r="I19" s="4">
        <f t="shared" si="1"/>
        <v>-3.2765399737876802E-2</v>
      </c>
      <c r="J19" s="4">
        <f t="shared" si="2"/>
        <v>-0.14639475600874</v>
      </c>
      <c r="K19" s="4">
        <f t="shared" si="3"/>
        <v>2.6953931619246019E-2</v>
      </c>
      <c r="L19" s="4">
        <f t="shared" si="4"/>
        <v>-5.9627926301583881E-2</v>
      </c>
      <c r="M19" s="4">
        <f t="shared" si="5"/>
        <v>-0.15986217376633813</v>
      </c>
      <c r="N19" s="4">
        <f t="shared" si="6"/>
        <v>-1.2756392625927516E-3</v>
      </c>
      <c r="O19" s="4">
        <f t="shared" si="10"/>
        <v>9.5322499157502062E-3</v>
      </c>
      <c r="P19" s="4">
        <f t="shared" si="7"/>
        <v>7.6063723937287402E-5</v>
      </c>
      <c r="Q19" s="4">
        <f t="shared" si="8"/>
        <v>2.0392646545976589E-4</v>
      </c>
      <c r="R19" s="4">
        <f t="shared" si="9"/>
        <v>3.5554895950271189E-3</v>
      </c>
      <c r="S19" s="4">
        <f t="shared" si="0"/>
        <v>2.5555914601298885E-2</v>
      </c>
      <c r="T19" s="4">
        <f t="shared" si="0"/>
        <v>1.6272555282681792E-6</v>
      </c>
      <c r="V19" s="18" t="s">
        <v>1</v>
      </c>
      <c r="W19" s="19">
        <f>VARP(CHARACTERISTICS!$I$4:$I$64)</f>
        <v>2.4640800165251244E-2</v>
      </c>
      <c r="X19" s="20">
        <v>4.1621481968340396E-3</v>
      </c>
      <c r="Y19" s="20">
        <v>5.0810575766921098E-3</v>
      </c>
    </row>
    <row r="20" spans="5:25" x14ac:dyDescent="0.3">
      <c r="E20" s="2">
        <v>44348</v>
      </c>
      <c r="F20" s="3">
        <v>24825</v>
      </c>
      <c r="G20" s="3">
        <v>42876</v>
      </c>
      <c r="H20" s="3">
        <v>71646</v>
      </c>
      <c r="I20" s="4">
        <f t="shared" si="1"/>
        <v>-0.10298102981029811</v>
      </c>
      <c r="J20" s="4">
        <f t="shared" si="2"/>
        <v>0.10859447719515979</v>
      </c>
      <c r="K20" s="4">
        <f t="shared" si="2"/>
        <v>0.27488522723228587</v>
      </c>
      <c r="L20" s="4">
        <f t="shared" si="4"/>
        <v>-0.12984355637400519</v>
      </c>
      <c r="M20" s="4">
        <f t="shared" si="5"/>
        <v>9.512705943756164E-2</v>
      </c>
      <c r="N20" s="4">
        <f t="shared" si="6"/>
        <v>0.24665565635044709</v>
      </c>
      <c r="O20" s="4">
        <f t="shared" si="10"/>
        <v>-1.2351635704774377E-2</v>
      </c>
      <c r="P20" s="4">
        <f t="shared" si="7"/>
        <v>-3.2026647620306527E-2</v>
      </c>
      <c r="Q20" s="4">
        <f t="shared" si="8"/>
        <v>2.3463627282259758E-2</v>
      </c>
      <c r="R20" s="4">
        <f t="shared" si="9"/>
        <v>1.6859349131849465E-2</v>
      </c>
      <c r="S20" s="4">
        <f t="shared" si="9"/>
        <v>9.0491574372373856E-3</v>
      </c>
      <c r="T20" s="4">
        <f t="shared" si="9"/>
        <v>6.083901280966985E-2</v>
      </c>
      <c r="V20" s="18" t="s">
        <v>2</v>
      </c>
      <c r="W20" s="20">
        <v>4.1621481968340396E-3</v>
      </c>
      <c r="X20" s="19">
        <f>VARP(CHARACTERISTICS!$J$4:$J$64)</f>
        <v>7.7974816753024808E-3</v>
      </c>
      <c r="Y20" s="20">
        <v>3.8350607619681001E-3</v>
      </c>
    </row>
    <row r="21" spans="5:25" x14ac:dyDescent="0.3">
      <c r="E21" s="2">
        <v>44378</v>
      </c>
      <c r="F21" s="3">
        <v>28800</v>
      </c>
      <c r="G21" s="3">
        <v>42360</v>
      </c>
      <c r="H21" s="3">
        <v>71809</v>
      </c>
      <c r="I21" s="4">
        <f t="shared" si="1"/>
        <v>0.16012084592145015</v>
      </c>
      <c r="J21" s="4">
        <f t="shared" si="2"/>
        <v>-1.2034704729918836E-2</v>
      </c>
      <c r="K21" s="4">
        <f t="shared" si="2"/>
        <v>2.2750746726963125E-3</v>
      </c>
      <c r="L21" s="4">
        <f t="shared" si="4"/>
        <v>0.13325831935774307</v>
      </c>
      <c r="M21" s="4">
        <f t="shared" si="5"/>
        <v>-2.5502122487516977E-2</v>
      </c>
      <c r="N21" s="4">
        <f t="shared" si="6"/>
        <v>-2.5954496209142457E-2</v>
      </c>
      <c r="O21" s="4">
        <f t="shared" si="10"/>
        <v>-3.3983699827418185E-3</v>
      </c>
      <c r="P21" s="4">
        <f t="shared" si="7"/>
        <v>-3.4586525446072373E-3</v>
      </c>
      <c r="Q21" s="4">
        <f t="shared" si="8"/>
        <v>6.6189474142734595E-4</v>
      </c>
      <c r="R21" s="4">
        <f t="shared" si="9"/>
        <v>1.7757779678050242E-2</v>
      </c>
      <c r="S21" s="4">
        <f t="shared" si="9"/>
        <v>6.5035825136831903E-4</v>
      </c>
      <c r="T21" s="4">
        <f t="shared" si="9"/>
        <v>6.7363587347039021E-4</v>
      </c>
      <c r="V21" s="18" t="s">
        <v>3</v>
      </c>
      <c r="W21" s="20">
        <v>5.0810575766921098E-3</v>
      </c>
      <c r="X21" s="20">
        <v>3.8350607619681001E-3</v>
      </c>
      <c r="Y21" s="19">
        <f>VARP(CHARACTERISTICS!$K$4:$K$64)</f>
        <v>8.3568277249282917E-3</v>
      </c>
    </row>
    <row r="22" spans="5:25" x14ac:dyDescent="0.3">
      <c r="E22" s="2">
        <v>44410</v>
      </c>
      <c r="F22" s="3">
        <v>25500</v>
      </c>
      <c r="G22" s="3">
        <v>40076</v>
      </c>
      <c r="H22" s="3">
        <v>76618</v>
      </c>
      <c r="I22" s="4">
        <f t="shared" si="1"/>
        <v>-0.11458333333333333</v>
      </c>
      <c r="J22" s="4">
        <f t="shared" si="2"/>
        <v>-5.3918791312559021E-2</v>
      </c>
      <c r="K22" s="4">
        <f t="shared" si="2"/>
        <v>6.6969321394254197E-2</v>
      </c>
      <c r="L22" s="4">
        <f t="shared" si="4"/>
        <v>-0.14144585989704039</v>
      </c>
      <c r="M22" s="4">
        <f t="shared" si="5"/>
        <v>-6.738620907015716E-2</v>
      </c>
      <c r="N22" s="4">
        <f t="shared" si="6"/>
        <v>3.8739750512415426E-2</v>
      </c>
      <c r="O22" s="4">
        <f t="shared" si="10"/>
        <v>9.5315002871301218E-3</v>
      </c>
      <c r="P22" s="4">
        <f t="shared" si="7"/>
        <v>-5.4795773234254108E-3</v>
      </c>
      <c r="Q22" s="4">
        <f t="shared" si="8"/>
        <v>-2.6105249273553539E-3</v>
      </c>
      <c r="R22" s="4">
        <f t="shared" si="9"/>
        <v>2.0006931282013179E-2</v>
      </c>
      <c r="S22" s="4">
        <f t="shared" si="9"/>
        <v>4.5409011728469312E-3</v>
      </c>
      <c r="T22" s="4">
        <f t="shared" si="9"/>
        <v>1.5007682697641912E-3</v>
      </c>
    </row>
    <row r="23" spans="5:25" x14ac:dyDescent="0.3">
      <c r="E23" s="2">
        <v>44440</v>
      </c>
      <c r="F23" s="3">
        <v>31425</v>
      </c>
      <c r="G23" s="3">
        <v>48106</v>
      </c>
      <c r="H23" s="3">
        <v>75868</v>
      </c>
      <c r="I23" s="4">
        <f t="shared" si="1"/>
        <v>0.2323529411764706</v>
      </c>
      <c r="J23" s="4">
        <f t="shared" si="2"/>
        <v>0.200369298333167</v>
      </c>
      <c r="K23" s="4">
        <f t="shared" si="2"/>
        <v>-9.7888224699156853E-3</v>
      </c>
      <c r="L23" s="4">
        <f t="shared" si="4"/>
        <v>0.20549041461276352</v>
      </c>
      <c r="M23" s="4">
        <f t="shared" si="5"/>
        <v>0.18690188057556886</v>
      </c>
      <c r="N23" s="4">
        <f t="shared" si="6"/>
        <v>-3.8018393351754456E-2</v>
      </c>
      <c r="O23" s="4">
        <f t="shared" si="10"/>
        <v>3.8406544931378857E-2</v>
      </c>
      <c r="P23" s="4">
        <f t="shared" si="7"/>
        <v>-7.8124154127631549E-3</v>
      </c>
      <c r="Q23" s="4">
        <f t="shared" si="8"/>
        <v>-7.1057092139046128E-3</v>
      </c>
      <c r="R23" s="4">
        <f t="shared" si="9"/>
        <v>4.2226310497725454E-2</v>
      </c>
      <c r="S23" s="4">
        <f t="shared" si="9"/>
        <v>3.4932312962684203E-2</v>
      </c>
      <c r="T23" s="4">
        <f t="shared" si="9"/>
        <v>1.4453982330487275E-3</v>
      </c>
    </row>
    <row r="24" spans="5:25" x14ac:dyDescent="0.3">
      <c r="E24" s="2">
        <v>44470</v>
      </c>
      <c r="F24" s="3">
        <v>32325</v>
      </c>
      <c r="G24" s="3">
        <v>47959</v>
      </c>
      <c r="H24" s="3">
        <v>76527</v>
      </c>
      <c r="I24" s="4">
        <f t="shared" si="1"/>
        <v>2.8639618138424822E-2</v>
      </c>
      <c r="J24" s="4">
        <f t="shared" si="2"/>
        <v>-3.0557518812622127E-3</v>
      </c>
      <c r="K24" s="4">
        <f t="shared" si="2"/>
        <v>8.6861390836716398E-3</v>
      </c>
      <c r="L24" s="4">
        <f t="shared" si="4"/>
        <v>1.7770915747177436E-3</v>
      </c>
      <c r="M24" s="4">
        <f t="shared" si="5"/>
        <v>-1.6523169638860354E-2</v>
      </c>
      <c r="N24" s="4">
        <f t="shared" si="6"/>
        <v>-1.954343179816713E-2</v>
      </c>
      <c r="O24" s="4">
        <f t="shared" si="10"/>
        <v>-2.9363185552850757E-5</v>
      </c>
      <c r="P24" s="4">
        <f t="shared" si="7"/>
        <v>-3.4730467989593646E-5</v>
      </c>
      <c r="Q24" s="4">
        <f t="shared" si="8"/>
        <v>3.2291943892661312E-4</v>
      </c>
      <c r="R24" s="4">
        <f t="shared" si="9"/>
        <v>3.1580544649327898E-6</v>
      </c>
      <c r="S24" s="4">
        <f t="shared" si="9"/>
        <v>2.7301513491455662E-4</v>
      </c>
      <c r="T24" s="4">
        <f t="shared" si="9"/>
        <v>3.8194572644961006E-4</v>
      </c>
    </row>
    <row r="25" spans="5:25" x14ac:dyDescent="0.3">
      <c r="E25" s="2">
        <v>44501</v>
      </c>
      <c r="F25" s="3">
        <v>36712.5</v>
      </c>
      <c r="G25" s="3">
        <v>54368</v>
      </c>
      <c r="H25" s="3">
        <v>80234</v>
      </c>
      <c r="I25" s="4">
        <f t="shared" si="1"/>
        <v>0.1357308584686775</v>
      </c>
      <c r="J25" s="4">
        <f t="shared" si="2"/>
        <v>0.13363497987864634</v>
      </c>
      <c r="K25" s="4">
        <f t="shared" si="2"/>
        <v>4.8440419721144171E-2</v>
      </c>
      <c r="L25" s="4">
        <f t="shared" si="4"/>
        <v>0.10886833190497042</v>
      </c>
      <c r="M25" s="4">
        <f t="shared" si="5"/>
        <v>0.12016756212104819</v>
      </c>
      <c r="N25" s="4">
        <f t="shared" si="6"/>
        <v>2.0210848839305399E-2</v>
      </c>
      <c r="O25" s="4">
        <f t="shared" si="10"/>
        <v>1.3082442037205426E-2</v>
      </c>
      <c r="P25" s="4">
        <f t="shared" si="7"/>
        <v>2.2003213995186862E-3</v>
      </c>
      <c r="Q25" s="4">
        <f t="shared" si="8"/>
        <v>2.4286884334163462E-3</v>
      </c>
      <c r="R25" s="4">
        <f t="shared" si="9"/>
        <v>1.18523136917708E-2</v>
      </c>
      <c r="S25" s="4">
        <f t="shared" si="9"/>
        <v>1.4440242986115976E-2</v>
      </c>
      <c r="T25" s="4">
        <f t="shared" si="9"/>
        <v>4.0847841080525243E-4</v>
      </c>
    </row>
    <row r="26" spans="5:25" x14ac:dyDescent="0.3">
      <c r="E26" s="2">
        <v>44531</v>
      </c>
      <c r="F26" s="3">
        <v>37800</v>
      </c>
      <c r="G26" s="3">
        <v>52674</v>
      </c>
      <c r="H26" s="3">
        <v>80316</v>
      </c>
      <c r="I26" s="4">
        <f t="shared" si="1"/>
        <v>2.9622063329928498E-2</v>
      </c>
      <c r="J26" s="4">
        <f t="shared" si="2"/>
        <v>-3.1158034137728077E-2</v>
      </c>
      <c r="K26" s="4">
        <f t="shared" si="2"/>
        <v>1.0220106189396017E-3</v>
      </c>
      <c r="L26" s="4">
        <f t="shared" si="4"/>
        <v>2.7595367662214196E-3</v>
      </c>
      <c r="M26" s="4">
        <f t="shared" si="5"/>
        <v>-4.4625451895326219E-2</v>
      </c>
      <c r="N26" s="4">
        <f t="shared" si="6"/>
        <v>-2.720756026289917E-2</v>
      </c>
      <c r="O26" s="4">
        <f t="shared" si="10"/>
        <v>-1.2314557521439805E-4</v>
      </c>
      <c r="P26" s="4">
        <f t="shared" si="7"/>
        <v>-7.5080262864655166E-5</v>
      </c>
      <c r="Q26" s="4">
        <f t="shared" si="8"/>
        <v>1.2141496717011961E-3</v>
      </c>
      <c r="R26" s="4">
        <f t="shared" si="9"/>
        <v>7.6150431641277701E-6</v>
      </c>
      <c r="S26" s="4">
        <f t="shared" si="9"/>
        <v>1.9914309568620746E-3</v>
      </c>
      <c r="T26" s="4">
        <f t="shared" si="9"/>
        <v>7.4025133545928994E-4</v>
      </c>
    </row>
    <row r="27" spans="5:25" x14ac:dyDescent="0.3">
      <c r="E27" s="2">
        <v>44565</v>
      </c>
      <c r="F27" s="3">
        <v>45450</v>
      </c>
      <c r="G27" s="3">
        <v>51421</v>
      </c>
      <c r="H27" s="3">
        <v>76939</v>
      </c>
      <c r="I27" s="4">
        <f t="shared" si="1"/>
        <v>0.20238095238095238</v>
      </c>
      <c r="J27" s="4">
        <f t="shared" si="2"/>
        <v>-2.3787827011428789E-2</v>
      </c>
      <c r="K27" s="4">
        <f t="shared" si="2"/>
        <v>-4.2046416654215844E-2</v>
      </c>
      <c r="L27" s="4">
        <f t="shared" si="4"/>
        <v>0.1755184258172453</v>
      </c>
      <c r="M27" s="4">
        <f t="shared" si="5"/>
        <v>-3.7255244769026932E-2</v>
      </c>
      <c r="N27" s="4">
        <f t="shared" si="6"/>
        <v>-7.0275987536054615E-2</v>
      </c>
      <c r="O27" s="4">
        <f t="shared" si="10"/>
        <v>-6.5389819152957699E-3</v>
      </c>
      <c r="P27" s="4">
        <f t="shared" si="7"/>
        <v>-1.2334730705080657E-2</v>
      </c>
      <c r="Q27" s="4">
        <f t="shared" si="8"/>
        <v>2.6181491170408004E-3</v>
      </c>
      <c r="R27" s="4">
        <f t="shared" si="9"/>
        <v>3.0806717801363844E-2</v>
      </c>
      <c r="S27" s="4">
        <f t="shared" si="9"/>
        <v>1.3879532628001086E-3</v>
      </c>
      <c r="T27" s="4">
        <f t="shared" si="9"/>
        <v>4.9387144241677039E-3</v>
      </c>
    </row>
    <row r="28" spans="5:25" x14ac:dyDescent="0.3">
      <c r="E28" s="2">
        <v>44599</v>
      </c>
      <c r="F28" s="3">
        <v>40725</v>
      </c>
      <c r="G28" s="3">
        <v>51421</v>
      </c>
      <c r="H28" s="3">
        <v>74138</v>
      </c>
      <c r="I28" s="4">
        <f t="shared" si="1"/>
        <v>-0.10396039603960396</v>
      </c>
      <c r="J28" s="4">
        <f t="shared" si="2"/>
        <v>0</v>
      </c>
      <c r="K28" s="4">
        <f t="shared" si="2"/>
        <v>-3.6405464068937729E-2</v>
      </c>
      <c r="L28" s="4">
        <f t="shared" si="4"/>
        <v>-0.13082292260331102</v>
      </c>
      <c r="M28" s="4">
        <f t="shared" si="5"/>
        <v>-1.3467417757598141E-2</v>
      </c>
      <c r="N28" s="4">
        <f t="shared" si="6"/>
        <v>-6.4635034950776493E-2</v>
      </c>
      <c r="O28" s="4">
        <f t="shared" si="10"/>
        <v>1.7618469509687181E-3</v>
      </c>
      <c r="P28" s="4">
        <f t="shared" si="7"/>
        <v>8.455744174827735E-3</v>
      </c>
      <c r="Q28" s="4">
        <f t="shared" si="8"/>
        <v>8.704670174590638E-4</v>
      </c>
      <c r="R28" s="4">
        <f t="shared" si="9"/>
        <v>1.7114637078471905E-2</v>
      </c>
      <c r="S28" s="4">
        <f t="shared" si="9"/>
        <v>1.8137134105766973E-4</v>
      </c>
      <c r="T28" s="4">
        <f t="shared" si="9"/>
        <v>4.1776877430880991E-3</v>
      </c>
    </row>
    <row r="29" spans="5:25" x14ac:dyDescent="0.3">
      <c r="E29" s="2">
        <v>44621</v>
      </c>
      <c r="F29" s="3">
        <v>43125</v>
      </c>
      <c r="G29" s="3">
        <v>55768</v>
      </c>
      <c r="H29" s="3">
        <v>77433</v>
      </c>
      <c r="I29" s="4">
        <f t="shared" si="1"/>
        <v>5.8931860036832415E-2</v>
      </c>
      <c r="J29" s="4">
        <f t="shared" si="2"/>
        <v>8.4537445790630286E-2</v>
      </c>
      <c r="K29" s="4">
        <f t="shared" si="2"/>
        <v>4.4444144703121205E-2</v>
      </c>
      <c r="L29" s="4">
        <f t="shared" si="4"/>
        <v>3.2069333473125336E-2</v>
      </c>
      <c r="M29" s="4">
        <f t="shared" si="5"/>
        <v>7.107002803303214E-2</v>
      </c>
      <c r="N29" s="4">
        <f t="shared" si="6"/>
        <v>1.6214573821282434E-2</v>
      </c>
      <c r="O29" s="4">
        <f t="shared" si="10"/>
        <v>2.2791684289356737E-3</v>
      </c>
      <c r="P29" s="4">
        <f t="shared" si="7"/>
        <v>5.1999057499931456E-4</v>
      </c>
      <c r="Q29" s="4">
        <f t="shared" si="8"/>
        <v>1.1523702160222116E-3</v>
      </c>
      <c r="R29" s="4">
        <f t="shared" si="9"/>
        <v>1.0284421494105172E-3</v>
      </c>
      <c r="S29" s="4">
        <f t="shared" si="9"/>
        <v>5.0509488846159746E-3</v>
      </c>
      <c r="T29" s="4">
        <f t="shared" si="9"/>
        <v>2.6291240420581765E-4</v>
      </c>
    </row>
    <row r="30" spans="5:25" x14ac:dyDescent="0.3">
      <c r="E30" s="2">
        <v>44652</v>
      </c>
      <c r="F30" s="3">
        <v>39975</v>
      </c>
      <c r="G30" s="3">
        <v>60409</v>
      </c>
      <c r="H30" s="3">
        <v>88059</v>
      </c>
      <c r="I30" s="4">
        <f t="shared" si="1"/>
        <v>-7.3043478260869571E-2</v>
      </c>
      <c r="J30" s="4">
        <f t="shared" si="2"/>
        <v>8.3219767608664466E-2</v>
      </c>
      <c r="K30" s="4">
        <f t="shared" si="2"/>
        <v>0.1372283135097439</v>
      </c>
      <c r="L30" s="4">
        <f t="shared" si="4"/>
        <v>-9.990600482457665E-2</v>
      </c>
      <c r="M30" s="4">
        <f t="shared" si="5"/>
        <v>6.975234985106632E-2</v>
      </c>
      <c r="N30" s="4">
        <f t="shared" si="6"/>
        <v>0.10899874262790513</v>
      </c>
      <c r="O30" s="4">
        <f t="shared" si="10"/>
        <v>-6.9686786007461905E-3</v>
      </c>
      <c r="P30" s="4">
        <f t="shared" si="7"/>
        <v>-1.0889628906856278E-2</v>
      </c>
      <c r="Q30" s="4">
        <f t="shared" si="8"/>
        <v>7.6029184291079742E-3</v>
      </c>
      <c r="R30" s="4">
        <f t="shared" si="9"/>
        <v>9.9812098000083335E-3</v>
      </c>
      <c r="S30" s="4">
        <f t="shared" si="9"/>
        <v>4.8653903097455519E-3</v>
      </c>
      <c r="T30" s="4">
        <f t="shared" si="9"/>
        <v>1.1880725894464303E-2</v>
      </c>
    </row>
    <row r="31" spans="5:25" x14ac:dyDescent="0.3">
      <c r="E31" s="2">
        <v>44685</v>
      </c>
      <c r="F31" s="3">
        <v>32437.5</v>
      </c>
      <c r="G31" s="3">
        <v>52922</v>
      </c>
      <c r="H31" s="3">
        <v>73530</v>
      </c>
      <c r="I31" s="4">
        <f t="shared" si="1"/>
        <v>-0.18855534709193245</v>
      </c>
      <c r="J31" s="4">
        <f t="shared" si="2"/>
        <v>-0.12393848598718733</v>
      </c>
      <c r="K31" s="4">
        <f t="shared" si="2"/>
        <v>-0.16499165332334004</v>
      </c>
      <c r="L31" s="4">
        <f t="shared" si="4"/>
        <v>-0.21541787365563952</v>
      </c>
      <c r="M31" s="4">
        <f t="shared" si="5"/>
        <v>-0.13740590374478548</v>
      </c>
      <c r="N31" s="4">
        <f t="shared" si="6"/>
        <v>-0.19322122420517882</v>
      </c>
      <c r="O31" s="4">
        <f t="shared" si="10"/>
        <v>2.9599687612433163E-2</v>
      </c>
      <c r="P31" s="4">
        <f t="shared" si="7"/>
        <v>4.1623305263419209E-2</v>
      </c>
      <c r="Q31" s="4">
        <f t="shared" si="8"/>
        <v>2.6549736934586416E-2</v>
      </c>
      <c r="R31" s="4">
        <f t="shared" si="9"/>
        <v>4.6404860290317075E-2</v>
      </c>
      <c r="S31" s="4">
        <f t="shared" si="9"/>
        <v>1.8880382383921254E-2</v>
      </c>
      <c r="T31" s="4">
        <f t="shared" si="9"/>
        <v>3.7334441483347983E-2</v>
      </c>
    </row>
    <row r="32" spans="5:25" x14ac:dyDescent="0.3">
      <c r="E32" s="2">
        <v>44713</v>
      </c>
      <c r="F32" s="3">
        <v>33712.5</v>
      </c>
      <c r="G32" s="3">
        <v>66433</v>
      </c>
      <c r="H32" s="3">
        <v>77034</v>
      </c>
      <c r="I32" s="4">
        <f t="shared" si="1"/>
        <v>3.9306358381502891E-2</v>
      </c>
      <c r="J32" s="4">
        <f t="shared" si="2"/>
        <v>0.25530025320282679</v>
      </c>
      <c r="K32" s="4">
        <f t="shared" si="2"/>
        <v>4.7654018767849859E-2</v>
      </c>
      <c r="L32" s="4">
        <f t="shared" si="4"/>
        <v>1.2443831817795813E-2</v>
      </c>
      <c r="M32" s="4">
        <f t="shared" si="5"/>
        <v>0.24183283544522866</v>
      </c>
      <c r="N32" s="4">
        <f t="shared" si="6"/>
        <v>1.9424447886011088E-2</v>
      </c>
      <c r="O32" s="4">
        <f t="shared" si="10"/>
        <v>3.0093271323011154E-3</v>
      </c>
      <c r="P32" s="4">
        <f t="shared" si="7"/>
        <v>2.417145626470614E-4</v>
      </c>
      <c r="Q32" s="4">
        <f t="shared" si="8"/>
        <v>4.6974693092321392E-3</v>
      </c>
      <c r="R32" s="4">
        <f t="shared" si="9"/>
        <v>1.5484895030958744E-4</v>
      </c>
      <c r="S32" s="4">
        <f t="shared" si="9"/>
        <v>5.8483120299479038E-2</v>
      </c>
      <c r="T32" s="4">
        <f t="shared" si="9"/>
        <v>3.7730917567636065E-4</v>
      </c>
    </row>
    <row r="33" spans="5:20" x14ac:dyDescent="0.3">
      <c r="E33" s="2">
        <v>44743</v>
      </c>
      <c r="F33" s="3">
        <v>32050</v>
      </c>
      <c r="G33" s="3">
        <v>63500</v>
      </c>
      <c r="H33" s="3">
        <v>73179</v>
      </c>
      <c r="I33" s="4">
        <f t="shared" si="1"/>
        <v>-4.9314052651093808E-2</v>
      </c>
      <c r="J33" s="4">
        <f t="shared" si="2"/>
        <v>-4.4149744855719299E-2</v>
      </c>
      <c r="K33" s="4">
        <f t="shared" si="2"/>
        <v>-5.0042838227276266E-2</v>
      </c>
      <c r="L33" s="4">
        <f t="shared" si="4"/>
        <v>-7.6176579214800894E-2</v>
      </c>
      <c r="M33" s="4">
        <f t="shared" si="5"/>
        <v>-5.7617162613317438E-2</v>
      </c>
      <c r="N33" s="4">
        <f t="shared" si="6"/>
        <v>-7.8272409109115038E-2</v>
      </c>
      <c r="O33" s="4">
        <f t="shared" si="10"/>
        <v>4.3890783519454401E-3</v>
      </c>
      <c r="P33" s="4">
        <f t="shared" si="7"/>
        <v>5.9625243728338049E-3</v>
      </c>
      <c r="Q33" s="4">
        <f t="shared" si="8"/>
        <v>4.5098341237759902E-3</v>
      </c>
      <c r="R33" s="4">
        <f t="shared" si="9"/>
        <v>5.8028712208688356E-3</v>
      </c>
      <c r="S33" s="4">
        <f t="shared" si="9"/>
        <v>3.3197374276094649E-3</v>
      </c>
      <c r="T33" s="4">
        <f t="shared" si="9"/>
        <v>6.1265700277446751E-3</v>
      </c>
    </row>
    <row r="34" spans="5:20" x14ac:dyDescent="0.3">
      <c r="E34" s="2">
        <v>44774</v>
      </c>
      <c r="F34" s="3">
        <v>38200</v>
      </c>
      <c r="G34" s="3">
        <v>55728</v>
      </c>
      <c r="H34" s="3">
        <v>70656</v>
      </c>
      <c r="I34" s="4">
        <f t="shared" si="1"/>
        <v>0.19188767550702029</v>
      </c>
      <c r="J34" s="4">
        <f t="shared" si="2"/>
        <v>-0.12239370078740157</v>
      </c>
      <c r="K34" s="4">
        <f t="shared" si="2"/>
        <v>-3.4477104087238142E-2</v>
      </c>
      <c r="L34" s="4">
        <f t="shared" si="4"/>
        <v>0.16502514894331322</v>
      </c>
      <c r="M34" s="4">
        <f t="shared" si="5"/>
        <v>-0.13586111854499971</v>
      </c>
      <c r="N34" s="4">
        <f t="shared" si="6"/>
        <v>-6.270667496907692E-2</v>
      </c>
      <c r="O34" s="4">
        <f t="shared" si="10"/>
        <v>-2.242050132349371E-2</v>
      </c>
      <c r="P34" s="4">
        <f t="shared" si="7"/>
        <v>-1.0348178376511849E-2</v>
      </c>
      <c r="Q34" s="4">
        <f t="shared" si="8"/>
        <v>8.5193990015365265E-3</v>
      </c>
      <c r="R34" s="4">
        <f t="shared" si="9"/>
        <v>2.723329978376271E-2</v>
      </c>
      <c r="S34" s="4">
        <f t="shared" si="9"/>
        <v>1.8458243532298465E-2</v>
      </c>
      <c r="T34" s="4">
        <f t="shared" si="9"/>
        <v>3.9321270856774579E-3</v>
      </c>
    </row>
    <row r="35" spans="5:20" x14ac:dyDescent="0.3">
      <c r="E35" s="2">
        <v>44809</v>
      </c>
      <c r="F35" s="3">
        <v>34700</v>
      </c>
      <c r="G35" s="3">
        <v>63207</v>
      </c>
      <c r="H35" s="3">
        <v>73605</v>
      </c>
      <c r="I35" s="4">
        <f t="shared" si="1"/>
        <v>-9.1623036649214659E-2</v>
      </c>
      <c r="J35" s="4">
        <f t="shared" si="2"/>
        <v>0.13420542635658914</v>
      </c>
      <c r="K35" s="4">
        <f t="shared" si="2"/>
        <v>4.1737432065217392E-2</v>
      </c>
      <c r="L35" s="4">
        <f t="shared" si="4"/>
        <v>-0.11848556321292174</v>
      </c>
      <c r="M35" s="4">
        <f t="shared" si="5"/>
        <v>0.12073800859899099</v>
      </c>
      <c r="N35" s="4">
        <f t="shared" si="6"/>
        <v>1.3507861183378621E-2</v>
      </c>
      <c r="O35" s="4">
        <f t="shared" si="10"/>
        <v>-1.4305710950058035E-2</v>
      </c>
      <c r="P35" s="4">
        <f t="shared" si="7"/>
        <v>-1.6004865401145795E-3</v>
      </c>
      <c r="Q35" s="4">
        <f t="shared" si="8"/>
        <v>1.6309122597127446E-3</v>
      </c>
      <c r="R35" s="4">
        <f t="shared" si="9"/>
        <v>1.4038828689883273E-2</v>
      </c>
      <c r="S35" s="4">
        <f t="shared" si="9"/>
        <v>1.4577666720450022E-2</v>
      </c>
      <c r="T35" s="4">
        <f t="shared" si="9"/>
        <v>1.8246231374942687E-4</v>
      </c>
    </row>
    <row r="36" spans="5:20" x14ac:dyDescent="0.3">
      <c r="E36" s="2">
        <v>44837</v>
      </c>
      <c r="F36" s="3">
        <v>28750</v>
      </c>
      <c r="G36" s="3">
        <v>56388</v>
      </c>
      <c r="H36" s="3">
        <v>67733</v>
      </c>
      <c r="I36" s="4">
        <f t="shared" si="1"/>
        <v>-0.17146974063400577</v>
      </c>
      <c r="J36" s="4">
        <f t="shared" si="2"/>
        <v>-0.10788362048507286</v>
      </c>
      <c r="K36" s="4">
        <f t="shared" si="2"/>
        <v>-7.9777189049656957E-2</v>
      </c>
      <c r="L36" s="4">
        <f t="shared" si="4"/>
        <v>-0.19833226719771285</v>
      </c>
      <c r="M36" s="4">
        <f t="shared" si="5"/>
        <v>-0.121351038242671</v>
      </c>
      <c r="N36" s="4">
        <f t="shared" si="6"/>
        <v>-0.10800675993149572</v>
      </c>
      <c r="O36" s="4">
        <f t="shared" si="10"/>
        <v>2.4067826541465297E-2</v>
      </c>
      <c r="P36" s="4">
        <f t="shared" si="7"/>
        <v>2.1421225569892635E-2</v>
      </c>
      <c r="Q36" s="4">
        <f t="shared" si="8"/>
        <v>1.3106732454913924E-2</v>
      </c>
      <c r="R36" s="4">
        <f t="shared" si="9"/>
        <v>3.9335688211784965E-2</v>
      </c>
      <c r="S36" s="4">
        <f t="shared" si="9"/>
        <v>1.47260744825742E-2</v>
      </c>
      <c r="T36" s="4">
        <f t="shared" si="9"/>
        <v>1.166546019089975E-2</v>
      </c>
    </row>
    <row r="37" spans="5:20" x14ac:dyDescent="0.3">
      <c r="E37" s="2">
        <v>44866</v>
      </c>
      <c r="F37" s="3">
        <v>18100</v>
      </c>
      <c r="G37" s="3">
        <v>58294</v>
      </c>
      <c r="H37" s="3">
        <v>64925</v>
      </c>
      <c r="I37" s="4">
        <f t="shared" si="1"/>
        <v>-0.37043478260869567</v>
      </c>
      <c r="J37" s="4">
        <f t="shared" si="2"/>
        <v>3.3801518053486558E-2</v>
      </c>
      <c r="K37" s="4">
        <f t="shared" si="2"/>
        <v>-4.1456896933547899E-2</v>
      </c>
      <c r="L37" s="4">
        <f t="shared" si="4"/>
        <v>-0.39729730917240275</v>
      </c>
      <c r="M37" s="4">
        <f t="shared" si="5"/>
        <v>2.0334100295888419E-2</v>
      </c>
      <c r="N37" s="4">
        <f t="shared" si="6"/>
        <v>-6.9686467815386677E-2</v>
      </c>
      <c r="O37" s="4">
        <f t="shared" si="10"/>
        <v>-8.0786833319982272E-3</v>
      </c>
      <c r="P37" s="4">
        <f t="shared" si="7"/>
        <v>2.7686246148782373E-2</v>
      </c>
      <c r="Q37" s="4">
        <f t="shared" si="8"/>
        <v>-1.417011625824273E-3</v>
      </c>
      <c r="R37" s="4">
        <f t="shared" si="9"/>
        <v>0.15784515187563178</v>
      </c>
      <c r="S37" s="4">
        <f t="shared" si="9"/>
        <v>4.1347563484324948E-4</v>
      </c>
      <c r="T37" s="4">
        <f t="shared" si="9"/>
        <v>4.8562037965849229E-3</v>
      </c>
    </row>
    <row r="38" spans="5:20" x14ac:dyDescent="0.3">
      <c r="E38" s="2">
        <v>44896</v>
      </c>
      <c r="F38" s="3">
        <v>21350</v>
      </c>
      <c r="G38" s="3">
        <v>54628</v>
      </c>
      <c r="H38" s="3">
        <v>63904</v>
      </c>
      <c r="I38" s="4">
        <f t="shared" si="1"/>
        <v>0.17955801104972377</v>
      </c>
      <c r="J38" s="4">
        <f t="shared" si="2"/>
        <v>-6.2888118845850341E-2</v>
      </c>
      <c r="K38" s="4">
        <f t="shared" si="2"/>
        <v>-1.5725837504813246E-2</v>
      </c>
      <c r="L38" s="4">
        <f t="shared" si="4"/>
        <v>0.15269548448601669</v>
      </c>
      <c r="M38" s="4">
        <f t="shared" si="5"/>
        <v>-7.6355536603448487E-2</v>
      </c>
      <c r="N38" s="4">
        <f t="shared" si="6"/>
        <v>-4.3955408386652017E-2</v>
      </c>
      <c r="O38" s="4">
        <f t="shared" si="10"/>
        <v>-1.1659145654853348E-2</v>
      </c>
      <c r="P38" s="4">
        <f t="shared" si="7"/>
        <v>-6.7117923793805507E-3</v>
      </c>
      <c r="Q38" s="4">
        <f t="shared" si="8"/>
        <v>3.3562387939865346E-3</v>
      </c>
      <c r="R38" s="4">
        <f t="shared" si="9"/>
        <v>2.3315910982419363E-2</v>
      </c>
      <c r="S38" s="4">
        <f t="shared" si="9"/>
        <v>5.8301679700005615E-3</v>
      </c>
      <c r="T38" s="4">
        <f t="shared" si="9"/>
        <v>1.9320779264373584E-3</v>
      </c>
    </row>
    <row r="39" spans="5:20" x14ac:dyDescent="0.3">
      <c r="E39" s="2">
        <v>44929</v>
      </c>
      <c r="F39" s="3">
        <v>24350</v>
      </c>
      <c r="G39" s="3">
        <v>52281</v>
      </c>
      <c r="H39" s="3">
        <v>56171</v>
      </c>
      <c r="I39" s="4">
        <f t="shared" si="1"/>
        <v>0.14051522248243559</v>
      </c>
      <c r="J39" s="4">
        <f t="shared" si="2"/>
        <v>-4.2963315515852675E-2</v>
      </c>
      <c r="K39" s="4">
        <f t="shared" si="2"/>
        <v>-0.12100963945918879</v>
      </c>
      <c r="L39" s="4">
        <f t="shared" si="4"/>
        <v>0.11365269591872851</v>
      </c>
      <c r="M39" s="4">
        <f t="shared" si="5"/>
        <v>-5.6430733273450814E-2</v>
      </c>
      <c r="N39" s="4">
        <f t="shared" si="6"/>
        <v>-0.14923921034102755</v>
      </c>
      <c r="O39" s="4">
        <f t="shared" si="10"/>
        <v>-6.41350496919838E-3</v>
      </c>
      <c r="P39" s="4">
        <f t="shared" si="7"/>
        <v>-1.6961438592039968E-2</v>
      </c>
      <c r="Q39" s="4">
        <f t="shared" si="8"/>
        <v>8.4216780726949474E-3</v>
      </c>
      <c r="R39" s="4">
        <f t="shared" si="9"/>
        <v>1.2916935289594967E-2</v>
      </c>
      <c r="S39" s="4">
        <f t="shared" si="9"/>
        <v>3.1844276577793489E-3</v>
      </c>
      <c r="T39" s="4">
        <f t="shared" si="9"/>
        <v>2.2272341903213463E-2</v>
      </c>
    </row>
    <row r="40" spans="5:20" x14ac:dyDescent="0.3">
      <c r="E40" s="2">
        <v>44958</v>
      </c>
      <c r="F40" s="3">
        <v>26050</v>
      </c>
      <c r="G40" s="3">
        <v>54994</v>
      </c>
      <c r="H40" s="3">
        <v>61357</v>
      </c>
      <c r="I40" s="4">
        <f t="shared" si="1"/>
        <v>6.9815195071868577E-2</v>
      </c>
      <c r="J40" s="4">
        <f t="shared" si="2"/>
        <v>5.1892656988198387E-2</v>
      </c>
      <c r="K40" s="4">
        <f t="shared" si="2"/>
        <v>9.2325221199551374E-2</v>
      </c>
      <c r="L40" s="4">
        <f t="shared" si="4"/>
        <v>4.2952668508161498E-2</v>
      </c>
      <c r="M40" s="4">
        <f t="shared" si="5"/>
        <v>3.8425239230600247E-2</v>
      </c>
      <c r="N40" s="4">
        <f t="shared" si="6"/>
        <v>6.409565031771261E-2</v>
      </c>
      <c r="O40" s="4">
        <f t="shared" si="10"/>
        <v>1.650466563018775E-3</v>
      </c>
      <c r="P40" s="4">
        <f t="shared" si="7"/>
        <v>2.7530792209117458E-3</v>
      </c>
      <c r="Q40" s="4">
        <f t="shared" si="8"/>
        <v>2.4628906970990058E-3</v>
      </c>
      <c r="R40" s="4">
        <f t="shared" si="9"/>
        <v>1.8449317319720086E-3</v>
      </c>
      <c r="S40" s="4">
        <f t="shared" si="9"/>
        <v>1.4764990099288603E-3</v>
      </c>
      <c r="T40" s="4">
        <f t="shared" si="9"/>
        <v>4.108252389650493E-3</v>
      </c>
    </row>
    <row r="41" spans="5:20" x14ac:dyDescent="0.3">
      <c r="E41" s="2">
        <v>44986</v>
      </c>
      <c r="F41" s="3">
        <v>21150</v>
      </c>
      <c r="G41" s="3">
        <v>49559</v>
      </c>
      <c r="H41" s="3">
        <v>58070</v>
      </c>
      <c r="I41" s="4">
        <f t="shared" si="1"/>
        <v>-0.18809980806142035</v>
      </c>
      <c r="J41" s="4">
        <f t="shared" si="2"/>
        <v>-9.8828963159617408E-2</v>
      </c>
      <c r="K41" s="4">
        <f t="shared" si="2"/>
        <v>-5.3571719608194665E-2</v>
      </c>
      <c r="L41" s="4">
        <f t="shared" si="4"/>
        <v>-0.21496233462512743</v>
      </c>
      <c r="M41" s="4">
        <f t="shared" si="5"/>
        <v>-0.11229638091721555</v>
      </c>
      <c r="N41" s="4">
        <f t="shared" si="6"/>
        <v>-8.1801290490033429E-2</v>
      </c>
      <c r="O41" s="4">
        <f t="shared" si="10"/>
        <v>2.4139492211917263E-2</v>
      </c>
      <c r="P41" s="4">
        <f t="shared" si="7"/>
        <v>1.7584196379085822E-2</v>
      </c>
      <c r="Q41" s="4">
        <f t="shared" si="8"/>
        <v>9.1859888763885962E-3</v>
      </c>
      <c r="R41" s="4">
        <f t="shared" si="9"/>
        <v>4.6208805307485258E-2</v>
      </c>
      <c r="S41" s="4">
        <f t="shared" si="9"/>
        <v>1.2610477167104374E-2</v>
      </c>
      <c r="T41" s="4">
        <f t="shared" si="9"/>
        <v>6.6914511258348332E-3</v>
      </c>
    </row>
    <row r="42" spans="5:20" x14ac:dyDescent="0.3">
      <c r="E42" s="2">
        <v>45019</v>
      </c>
      <c r="F42" s="3">
        <v>25000</v>
      </c>
      <c r="G42" s="3">
        <v>50451</v>
      </c>
      <c r="H42" s="3">
        <v>57997</v>
      </c>
      <c r="I42" s="4">
        <f t="shared" si="1"/>
        <v>0.18203309692671396</v>
      </c>
      <c r="J42" s="4">
        <f t="shared" si="2"/>
        <v>1.7998748965879052E-2</v>
      </c>
      <c r="K42" s="4">
        <f t="shared" si="2"/>
        <v>-1.2571034957809539E-3</v>
      </c>
      <c r="L42" s="4">
        <f t="shared" si="4"/>
        <v>0.15517057036300688</v>
      </c>
      <c r="M42" s="4">
        <f t="shared" si="5"/>
        <v>4.5313312082809112E-3</v>
      </c>
      <c r="N42" s="4">
        <f t="shared" si="6"/>
        <v>-2.9486674377619725E-2</v>
      </c>
      <c r="O42" s="4">
        <f t="shared" si="10"/>
        <v>7.0312924809264217E-4</v>
      </c>
      <c r="P42" s="4">
        <f t="shared" si="7"/>
        <v>-4.5754640812835133E-3</v>
      </c>
      <c r="Q42" s="4">
        <f t="shared" si="8"/>
        <v>-1.3361388783572536E-4</v>
      </c>
      <c r="R42" s="4">
        <f t="shared" si="9"/>
        <v>2.4077905906780869E-2</v>
      </c>
      <c r="S42" s="4">
        <f t="shared" si="9"/>
        <v>2.0532962519140541E-5</v>
      </c>
      <c r="T42" s="4">
        <f t="shared" si="9"/>
        <v>8.6946396585177563E-4</v>
      </c>
    </row>
    <row r="43" spans="5:20" x14ac:dyDescent="0.3">
      <c r="E43" s="2">
        <v>45050</v>
      </c>
      <c r="F43" s="3">
        <v>26400</v>
      </c>
      <c r="G43" s="3">
        <v>50079</v>
      </c>
      <c r="H43" s="3">
        <v>56828</v>
      </c>
      <c r="I43" s="4">
        <f t="shared" si="1"/>
        <v>5.6000000000000001E-2</v>
      </c>
      <c r="J43" s="4">
        <f t="shared" si="2"/>
        <v>-7.3734911101861209E-3</v>
      </c>
      <c r="K43" s="4">
        <f t="shared" si="2"/>
        <v>-2.0156214976636722E-2</v>
      </c>
      <c r="L43" s="4">
        <f t="shared" si="4"/>
        <v>2.9137473436292922E-2</v>
      </c>
      <c r="M43" s="4">
        <f t="shared" si="5"/>
        <v>-2.0840908867784263E-2</v>
      </c>
      <c r="N43" s="4">
        <f t="shared" si="6"/>
        <v>-4.8385785858475493E-2</v>
      </c>
      <c r="O43" s="4">
        <f t="shared" si="10"/>
        <v>-6.0725142852326554E-4</v>
      </c>
      <c r="P43" s="4">
        <f t="shared" si="7"/>
        <v>-1.4098395501454875E-3</v>
      </c>
      <c r="Q43" s="4">
        <f t="shared" si="8"/>
        <v>1.0084037535726122E-3</v>
      </c>
      <c r="R43" s="4">
        <f t="shared" si="9"/>
        <v>8.4899235825067567E-4</v>
      </c>
      <c r="S43" s="4">
        <f t="shared" si="9"/>
        <v>4.3434348243528872E-4</v>
      </c>
      <c r="T43" s="4">
        <f t="shared" si="9"/>
        <v>2.3411842731422472E-3</v>
      </c>
    </row>
    <row r="44" spans="5:20" x14ac:dyDescent="0.3">
      <c r="E44" s="2">
        <v>45078</v>
      </c>
      <c r="F44" s="3">
        <v>28150</v>
      </c>
      <c r="G44" s="3">
        <v>52885</v>
      </c>
      <c r="H44" s="3">
        <v>61357</v>
      </c>
      <c r="I44" s="4">
        <f t="shared" si="1"/>
        <v>6.6287878787878785E-2</v>
      </c>
      <c r="J44" s="4">
        <f t="shared" si="2"/>
        <v>5.6031470276962397E-2</v>
      </c>
      <c r="K44" s="4">
        <f t="shared" si="2"/>
        <v>7.9696628422608579E-2</v>
      </c>
      <c r="L44" s="4">
        <f t="shared" si="4"/>
        <v>3.9425352224171706E-2</v>
      </c>
      <c r="M44" s="4">
        <f t="shared" si="5"/>
        <v>4.2564052519364258E-2</v>
      </c>
      <c r="N44" s="4">
        <f t="shared" si="6"/>
        <v>5.1467057540769807E-2</v>
      </c>
      <c r="O44" s="4">
        <f t="shared" si="10"/>
        <v>1.6781027626640789E-3</v>
      </c>
      <c r="P44" s="4">
        <f t="shared" si="7"/>
        <v>2.0291068714865623E-3</v>
      </c>
      <c r="Q44" s="4">
        <f t="shared" si="8"/>
        <v>2.1906465401824683E-3</v>
      </c>
      <c r="R44" s="4">
        <f t="shared" si="9"/>
        <v>1.5543583980000008E-3</v>
      </c>
      <c r="S44" s="4">
        <f t="shared" si="9"/>
        <v>1.8116985668711989E-3</v>
      </c>
      <c r="T44" s="4">
        <f t="shared" si="9"/>
        <v>2.6488580119049102E-3</v>
      </c>
    </row>
    <row r="45" spans="5:20" x14ac:dyDescent="0.3">
      <c r="E45" s="2">
        <v>45110</v>
      </c>
      <c r="F45" s="3">
        <v>29550</v>
      </c>
      <c r="G45" s="3">
        <v>55880</v>
      </c>
      <c r="H45" s="3">
        <v>63183</v>
      </c>
      <c r="I45" s="4">
        <f t="shared" si="1"/>
        <v>4.9733570159857902E-2</v>
      </c>
      <c r="J45" s="4">
        <f t="shared" si="2"/>
        <v>5.6632315401342538E-2</v>
      </c>
      <c r="K45" s="4">
        <f t="shared" si="2"/>
        <v>2.9760255553563569E-2</v>
      </c>
      <c r="L45" s="4">
        <f t="shared" si="4"/>
        <v>2.2871043596150824E-2</v>
      </c>
      <c r="M45" s="4">
        <f t="shared" si="5"/>
        <v>4.3164897643744399E-2</v>
      </c>
      <c r="N45" s="4">
        <f t="shared" si="6"/>
        <v>1.5306846717247982E-3</v>
      </c>
      <c r="O45" s="4">
        <f t="shared" si="10"/>
        <v>9.8722625583346608E-4</v>
      </c>
      <c r="P45" s="4">
        <f t="shared" si="7"/>
        <v>3.5008355858977669E-5</v>
      </c>
      <c r="Q45" s="4">
        <f t="shared" si="8"/>
        <v>6.607184717984941E-5</v>
      </c>
      <c r="R45" s="4">
        <f t="shared" si="9"/>
        <v>5.2308463517703157E-4</v>
      </c>
      <c r="S45" s="4">
        <f t="shared" si="9"/>
        <v>1.8632083885949309E-3</v>
      </c>
      <c r="T45" s="4">
        <f t="shared" si="9"/>
        <v>2.3429955642532534E-6</v>
      </c>
    </row>
    <row r="46" spans="5:20" x14ac:dyDescent="0.3">
      <c r="E46" s="2">
        <v>45139</v>
      </c>
      <c r="F46" s="3">
        <v>33100</v>
      </c>
      <c r="G46" s="3">
        <v>57506</v>
      </c>
      <c r="H46" s="3">
        <v>72631</v>
      </c>
      <c r="I46" s="4">
        <f t="shared" si="1"/>
        <v>0.12013536379018612</v>
      </c>
      <c r="J46" s="4">
        <f t="shared" si="2"/>
        <v>2.9098067287043665E-2</v>
      </c>
      <c r="K46" s="4">
        <f t="shared" si="2"/>
        <v>0.14953389361062311</v>
      </c>
      <c r="L46" s="4">
        <f t="shared" si="4"/>
        <v>9.3272837226479041E-2</v>
      </c>
      <c r="M46" s="4">
        <f t="shared" si="5"/>
        <v>1.5630649529445526E-2</v>
      </c>
      <c r="N46" s="4">
        <f t="shared" si="6"/>
        <v>0.12130432272878433</v>
      </c>
      <c r="O46" s="4">
        <f t="shared" si="10"/>
        <v>1.4579150293041138E-3</v>
      </c>
      <c r="P46" s="4">
        <f t="shared" si="7"/>
        <v>1.1314398348750183E-2</v>
      </c>
      <c r="Q46" s="4">
        <f t="shared" si="8"/>
        <v>1.896065354980381E-3</v>
      </c>
      <c r="R46" s="4">
        <f t="shared" si="9"/>
        <v>8.6998221642772544E-3</v>
      </c>
      <c r="S46" s="4">
        <f t="shared" si="9"/>
        <v>2.4431720471235565E-4</v>
      </c>
      <c r="T46" s="4">
        <f t="shared" si="9"/>
        <v>1.4714738712689062E-2</v>
      </c>
    </row>
    <row r="47" spans="5:20" x14ac:dyDescent="0.3">
      <c r="E47" s="2">
        <v>45174</v>
      </c>
      <c r="F47" s="3">
        <v>34800</v>
      </c>
      <c r="G47" s="3">
        <v>54340</v>
      </c>
      <c r="H47" s="3">
        <v>83352</v>
      </c>
      <c r="I47" s="4">
        <f t="shared" si="1"/>
        <v>5.1359516616314202E-2</v>
      </c>
      <c r="J47" s="4">
        <f t="shared" si="2"/>
        <v>-5.5055124682641808E-2</v>
      </c>
      <c r="K47" s="4">
        <f t="shared" si="2"/>
        <v>0.14760914760914762</v>
      </c>
      <c r="L47" s="4">
        <f t="shared" si="4"/>
        <v>2.4496990052607123E-2</v>
      </c>
      <c r="M47" s="4">
        <f t="shared" si="5"/>
        <v>-6.8522542440239947E-2</v>
      </c>
      <c r="N47" s="4">
        <f t="shared" si="6"/>
        <v>0.11937957672730884</v>
      </c>
      <c r="O47" s="4">
        <f t="shared" si="10"/>
        <v>-1.6785960405379075E-3</v>
      </c>
      <c r="P47" s="4">
        <f t="shared" si="7"/>
        <v>2.9244403035733335E-3</v>
      </c>
      <c r="Q47" s="4">
        <f t="shared" si="8"/>
        <v>-8.1801921127949012E-3</v>
      </c>
      <c r="R47" s="4">
        <f t="shared" si="9"/>
        <v>6.0010252163753236E-4</v>
      </c>
      <c r="S47" s="4">
        <f t="shared" si="9"/>
        <v>4.6953388224744846E-3</v>
      </c>
      <c r="T47" s="4">
        <f t="shared" si="9"/>
        <v>1.4251483339591418E-2</v>
      </c>
    </row>
    <row r="48" spans="5:20" x14ac:dyDescent="0.3">
      <c r="E48" s="2">
        <v>45201</v>
      </c>
      <c r="F48" s="3">
        <v>32400</v>
      </c>
      <c r="G48" s="3">
        <v>54425</v>
      </c>
      <c r="H48" s="3">
        <v>80176</v>
      </c>
      <c r="I48" s="4">
        <f t="shared" si="1"/>
        <v>-6.8965517241379309E-2</v>
      </c>
      <c r="J48" s="4">
        <f t="shared" si="2"/>
        <v>1.5642252484357748E-3</v>
      </c>
      <c r="K48" s="4">
        <f t="shared" si="2"/>
        <v>-3.8103464823879454E-2</v>
      </c>
      <c r="L48" s="4">
        <f t="shared" si="4"/>
        <v>-9.5828043805086388E-2</v>
      </c>
      <c r="M48" s="4">
        <f t="shared" si="5"/>
        <v>-1.1903192509162367E-2</v>
      </c>
      <c r="N48" s="4">
        <f t="shared" si="6"/>
        <v>-6.6333035705718218E-2</v>
      </c>
      <c r="O48" s="4">
        <f t="shared" si="10"/>
        <v>1.1406596531883875E-3</v>
      </c>
      <c r="P48" s="4">
        <f t="shared" si="7"/>
        <v>6.3565650513319246E-3</v>
      </c>
      <c r="Q48" s="4">
        <f t="shared" si="8"/>
        <v>7.8957489372230496E-4</v>
      </c>
      <c r="R48" s="4">
        <f t="shared" si="9"/>
        <v>9.1830139795095553E-3</v>
      </c>
      <c r="S48" s="4">
        <f t="shared" si="9"/>
        <v>1.4168599191017908E-4</v>
      </c>
      <c r="T48" s="4">
        <f t="shared" si="9"/>
        <v>4.4000716259360879E-3</v>
      </c>
    </row>
    <row r="49" spans="5:20" x14ac:dyDescent="0.3">
      <c r="E49" s="2">
        <v>45231</v>
      </c>
      <c r="F49" s="3">
        <v>25550</v>
      </c>
      <c r="G49" s="3">
        <v>45354</v>
      </c>
      <c r="H49" s="3">
        <v>72364</v>
      </c>
      <c r="I49" s="4">
        <f t="shared" si="1"/>
        <v>-0.21141975308641975</v>
      </c>
      <c r="J49" s="4">
        <f t="shared" si="2"/>
        <v>-0.16666972898484153</v>
      </c>
      <c r="K49" s="4">
        <f t="shared" si="2"/>
        <v>-9.743564158850529E-2</v>
      </c>
      <c r="L49" s="4">
        <f t="shared" si="4"/>
        <v>-0.23828227965012683</v>
      </c>
      <c r="M49" s="4">
        <f t="shared" si="5"/>
        <v>-0.18013714674243966</v>
      </c>
      <c r="N49" s="4">
        <f t="shared" si="6"/>
        <v>-0.12566521247034407</v>
      </c>
      <c r="O49" s="4">
        <f t="shared" si="10"/>
        <v>4.2923489975457939E-2</v>
      </c>
      <c r="P49" s="4">
        <f t="shared" si="7"/>
        <v>2.9943793300151129E-2</v>
      </c>
      <c r="Q49" s="4">
        <f t="shared" si="8"/>
        <v>2.2636972819190228E-2</v>
      </c>
      <c r="R49" s="4">
        <f t="shared" si="9"/>
        <v>5.6778444795261243E-2</v>
      </c>
      <c r="S49" s="4">
        <f t="shared" si="9"/>
        <v>3.2449391636507244E-2</v>
      </c>
      <c r="T49" s="4">
        <f t="shared" si="9"/>
        <v>1.5791745625216718E-2</v>
      </c>
    </row>
    <row r="50" spans="5:20" x14ac:dyDescent="0.3">
      <c r="E50" s="2">
        <v>45261</v>
      </c>
      <c r="F50" s="3">
        <v>31450</v>
      </c>
      <c r="G50" s="3">
        <v>49034</v>
      </c>
      <c r="H50" s="3">
        <v>79146</v>
      </c>
      <c r="I50" s="4">
        <f t="shared" si="1"/>
        <v>0.2309197651663405</v>
      </c>
      <c r="J50" s="4">
        <f t="shared" si="2"/>
        <v>8.1139480530934421E-2</v>
      </c>
      <c r="K50" s="4">
        <f t="shared" si="2"/>
        <v>9.3720634569675526E-2</v>
      </c>
      <c r="L50" s="4">
        <f t="shared" si="4"/>
        <v>0.20405723860263342</v>
      </c>
      <c r="M50" s="4">
        <f t="shared" si="5"/>
        <v>6.7672062773336275E-2</v>
      </c>
      <c r="N50" s="4">
        <f t="shared" si="6"/>
        <v>6.5491063687836748E-2</v>
      </c>
      <c r="O50" s="4">
        <f t="shared" si="10"/>
        <v>1.3808974260071067E-2</v>
      </c>
      <c r="P50" s="4">
        <f t="shared" si="7"/>
        <v>1.3363925609289165E-2</v>
      </c>
      <c r="Q50" s="4">
        <f t="shared" si="8"/>
        <v>4.4319153729758523E-3</v>
      </c>
      <c r="R50" s="4">
        <f t="shared" si="9"/>
        <v>4.1639356626132065E-2</v>
      </c>
      <c r="S50" s="4">
        <f t="shared" si="9"/>
        <v>4.5795080799983651E-3</v>
      </c>
      <c r="T50" s="4">
        <f t="shared" si="9"/>
        <v>4.2890794229642889E-3</v>
      </c>
    </row>
    <row r="51" spans="5:20" x14ac:dyDescent="0.3">
      <c r="E51" s="2">
        <v>45293</v>
      </c>
      <c r="F51" s="3">
        <v>32000</v>
      </c>
      <c r="G51" s="3">
        <v>49205</v>
      </c>
      <c r="H51" s="3">
        <v>83180</v>
      </c>
      <c r="I51" s="4">
        <f t="shared" si="1"/>
        <v>1.7488076311605722E-2</v>
      </c>
      <c r="J51" s="4">
        <f t="shared" si="2"/>
        <v>3.4873761063751682E-3</v>
      </c>
      <c r="K51" s="4">
        <f t="shared" si="2"/>
        <v>5.0969095090086673E-2</v>
      </c>
      <c r="L51" s="4">
        <f t="shared" si="4"/>
        <v>-9.3744502521013566E-3</v>
      </c>
      <c r="M51" s="4">
        <f t="shared" si="5"/>
        <v>-9.9800416512229734E-3</v>
      </c>
      <c r="N51" s="4">
        <f t="shared" si="6"/>
        <v>2.2739524208247902E-2</v>
      </c>
      <c r="O51" s="4">
        <f t="shared" si="10"/>
        <v>9.355740397328924E-5</v>
      </c>
      <c r="P51" s="4">
        <f t="shared" si="7"/>
        <v>-2.1317053844667445E-4</v>
      </c>
      <c r="Q51" s="4">
        <f t="shared" si="8"/>
        <v>-2.2694139872730717E-4</v>
      </c>
      <c r="R51" s="4">
        <f t="shared" si="9"/>
        <v>8.7880317529123186E-5</v>
      </c>
      <c r="S51" s="4">
        <f t="shared" si="9"/>
        <v>9.9601231360145367E-5</v>
      </c>
      <c r="T51" s="4">
        <f t="shared" si="9"/>
        <v>5.1708596121749235E-4</v>
      </c>
    </row>
    <row r="52" spans="5:20" x14ac:dyDescent="0.3">
      <c r="E52" s="2">
        <v>45323</v>
      </c>
      <c r="F52" s="3">
        <v>30300</v>
      </c>
      <c r="G52" s="3">
        <v>47921</v>
      </c>
      <c r="H52" s="3">
        <v>82322</v>
      </c>
      <c r="I52" s="4">
        <f t="shared" si="1"/>
        <v>-5.3124999999999999E-2</v>
      </c>
      <c r="J52" s="4">
        <f t="shared" si="2"/>
        <v>-2.6094909053957931E-2</v>
      </c>
      <c r="K52" s="4">
        <f t="shared" si="2"/>
        <v>-1.0314979562394806E-2</v>
      </c>
      <c r="L52" s="4">
        <f t="shared" si="4"/>
        <v>-7.9987526563707084E-2</v>
      </c>
      <c r="M52" s="4">
        <f t="shared" si="5"/>
        <v>-3.9562326811556074E-2</v>
      </c>
      <c r="N52" s="4">
        <f t="shared" si="6"/>
        <v>-3.8544550444233577E-2</v>
      </c>
      <c r="O52" s="4">
        <f t="shared" si="10"/>
        <v>3.1644926667614027E-3</v>
      </c>
      <c r="P52" s="4">
        <f t="shared" si="7"/>
        <v>3.083083252544281E-3</v>
      </c>
      <c r="Q52" s="4">
        <f t="shared" si="8"/>
        <v>1.5249121014792777E-3</v>
      </c>
      <c r="R52" s="4">
        <f t="shared" si="9"/>
        <v>6.3980044057797463E-3</v>
      </c>
      <c r="S52" s="4">
        <f t="shared" si="9"/>
        <v>1.5651777027443686E-3</v>
      </c>
      <c r="T52" s="4">
        <f t="shared" si="9"/>
        <v>1.4856823689480669E-3</v>
      </c>
    </row>
    <row r="53" spans="5:20" x14ac:dyDescent="0.3">
      <c r="E53" s="2">
        <v>45352</v>
      </c>
      <c r="F53" s="3">
        <v>31200</v>
      </c>
      <c r="G53" s="3">
        <v>52371</v>
      </c>
      <c r="H53" s="3">
        <v>93739</v>
      </c>
      <c r="I53" s="4">
        <f t="shared" si="1"/>
        <v>2.9702970297029702E-2</v>
      </c>
      <c r="J53" s="4">
        <f t="shared" si="2"/>
        <v>9.2861167337910305E-2</v>
      </c>
      <c r="K53" s="4">
        <f t="shared" si="2"/>
        <v>0.1386871067272418</v>
      </c>
      <c r="L53" s="4">
        <f t="shared" si="4"/>
        <v>2.8404437333226229E-3</v>
      </c>
      <c r="M53" s="4">
        <f t="shared" si="5"/>
        <v>7.9393749580312159E-2</v>
      </c>
      <c r="N53" s="4">
        <f t="shared" si="6"/>
        <v>0.11045753584540302</v>
      </c>
      <c r="O53" s="4">
        <f t="shared" si="10"/>
        <v>2.2551347846038329E-4</v>
      </c>
      <c r="P53" s="4">
        <f t="shared" si="7"/>
        <v>3.1374841549033401E-4</v>
      </c>
      <c r="Q53" s="4">
        <f t="shared" si="8"/>
        <v>8.769637940168282E-3</v>
      </c>
      <c r="R53" s="4">
        <f t="shared" si="9"/>
        <v>8.0681206021717595E-6</v>
      </c>
      <c r="S53" s="4">
        <f t="shared" si="9"/>
        <v>6.3033674724213172E-3</v>
      </c>
      <c r="T53" s="4">
        <f t="shared" si="9"/>
        <v>1.2200867225038494E-2</v>
      </c>
    </row>
    <row r="54" spans="5:20" x14ac:dyDescent="0.3">
      <c r="E54" s="2">
        <v>45383</v>
      </c>
      <c r="F54" s="3">
        <v>34850</v>
      </c>
      <c r="G54" s="3">
        <v>54596</v>
      </c>
      <c r="H54" s="3">
        <v>99576</v>
      </c>
      <c r="I54" s="4">
        <f t="shared" si="1"/>
        <v>0.11698717948717949</v>
      </c>
      <c r="J54" s="4">
        <f t="shared" si="2"/>
        <v>4.2485344942811865E-2</v>
      </c>
      <c r="K54" s="4">
        <f t="shared" si="2"/>
        <v>6.2268639520370393E-2</v>
      </c>
      <c r="L54" s="4">
        <f t="shared" si="4"/>
        <v>9.0124652923472409E-2</v>
      </c>
      <c r="M54" s="4">
        <f t="shared" si="5"/>
        <v>2.9017927185213725E-2</v>
      </c>
      <c r="N54" s="4">
        <f t="shared" si="6"/>
        <v>3.4039068638531622E-2</v>
      </c>
      <c r="O54" s="4">
        <f t="shared" si="10"/>
        <v>2.6152306161259815E-3</v>
      </c>
      <c r="P54" s="4">
        <f t="shared" si="7"/>
        <v>3.0677592468859169E-3</v>
      </c>
      <c r="Q54" s="4">
        <f t="shared" si="8"/>
        <v>9.8774321520540267E-4</v>
      </c>
      <c r="R54" s="4">
        <f t="shared" si="9"/>
        <v>8.1224530645763633E-3</v>
      </c>
      <c r="S54" s="4">
        <f t="shared" si="9"/>
        <v>8.4204009812636571E-4</v>
      </c>
      <c r="T54" s="4">
        <f t="shared" si="9"/>
        <v>1.1586581937786671E-3</v>
      </c>
    </row>
    <row r="55" spans="5:20" x14ac:dyDescent="0.3">
      <c r="E55" s="2">
        <v>45414</v>
      </c>
      <c r="F55" s="3">
        <v>28650</v>
      </c>
      <c r="G55" s="3">
        <v>53217</v>
      </c>
      <c r="H55" s="3">
        <v>106272</v>
      </c>
      <c r="I55" s="4">
        <f t="shared" si="1"/>
        <v>-0.17790530846484937</v>
      </c>
      <c r="J55" s="4">
        <f t="shared" si="2"/>
        <v>-2.5258260678437981E-2</v>
      </c>
      <c r="K55" s="4">
        <f t="shared" si="2"/>
        <v>6.7245119305856832E-2</v>
      </c>
      <c r="L55" s="4">
        <f t="shared" si="4"/>
        <v>-0.20476783502855644</v>
      </c>
      <c r="M55" s="4">
        <f t="shared" si="5"/>
        <v>-3.8725678436036123E-2</v>
      </c>
      <c r="N55" s="4">
        <f t="shared" si="6"/>
        <v>3.9015548424018061E-2</v>
      </c>
      <c r="O55" s="4">
        <f t="shared" si="10"/>
        <v>7.9297733333591712E-3</v>
      </c>
      <c r="P55" s="4">
        <f t="shared" si="7"/>
        <v>-7.9891293832379858E-3</v>
      </c>
      <c r="Q55" s="4">
        <f t="shared" si="8"/>
        <v>-1.5109035822741194E-3</v>
      </c>
      <c r="R55" s="4">
        <f t="shared" si="9"/>
        <v>4.1929866262282109E-2</v>
      </c>
      <c r="S55" s="4">
        <f t="shared" si="9"/>
        <v>1.4996781703312731E-3</v>
      </c>
      <c r="T55" s="4">
        <f t="shared" si="9"/>
        <v>1.5222130188268983E-3</v>
      </c>
    </row>
    <row r="56" spans="5:20" x14ac:dyDescent="0.3">
      <c r="E56" s="2">
        <v>45446</v>
      </c>
      <c r="F56" s="3">
        <v>31750</v>
      </c>
      <c r="G56" s="3">
        <v>62500</v>
      </c>
      <c r="H56" s="3">
        <v>115886</v>
      </c>
      <c r="I56" s="4">
        <f t="shared" si="1"/>
        <v>0.10820244328097731</v>
      </c>
      <c r="J56" s="4">
        <f t="shared" si="2"/>
        <v>0.17443674013942914</v>
      </c>
      <c r="K56" s="4">
        <f t="shared" si="2"/>
        <v>9.0465974104185484E-2</v>
      </c>
      <c r="L56" s="4">
        <f t="shared" si="4"/>
        <v>8.1339916717270228E-2</v>
      </c>
      <c r="M56" s="4">
        <f t="shared" si="5"/>
        <v>0.16096932238183101</v>
      </c>
      <c r="N56" s="4">
        <f t="shared" si="6"/>
        <v>6.2236403222346713E-2</v>
      </c>
      <c r="O56" s="4">
        <f t="shared" si="10"/>
        <v>1.3093231276573556E-2</v>
      </c>
      <c r="P56" s="4">
        <f t="shared" si="7"/>
        <v>5.0623038548881297E-3</v>
      </c>
      <c r="Q56" s="4">
        <f t="shared" si="8"/>
        <v>1.0018151654183554E-2</v>
      </c>
      <c r="R56" s="4">
        <f t="shared" si="9"/>
        <v>6.6161820515724563E-3</v>
      </c>
      <c r="S56" s="4">
        <f t="shared" si="9"/>
        <v>2.591112274806584E-2</v>
      </c>
      <c r="T56" s="4">
        <f t="shared" si="9"/>
        <v>3.8733698860545281E-3</v>
      </c>
    </row>
    <row r="57" spans="5:20" x14ac:dyDescent="0.3">
      <c r="E57" s="2">
        <v>45474</v>
      </c>
      <c r="F57" s="3">
        <v>29000</v>
      </c>
      <c r="G57" s="3">
        <v>62600</v>
      </c>
      <c r="H57" s="3">
        <v>129496</v>
      </c>
      <c r="I57" s="4">
        <f t="shared" si="1"/>
        <v>-8.6614173228346455E-2</v>
      </c>
      <c r="J57" s="4">
        <f t="shared" si="2"/>
        <v>1.6000000000000001E-3</v>
      </c>
      <c r="K57" s="4">
        <f t="shared" si="2"/>
        <v>0.11744300433184336</v>
      </c>
      <c r="L57" s="4">
        <f t="shared" si="4"/>
        <v>-0.11347669979205353</v>
      </c>
      <c r="M57" s="4">
        <f t="shared" si="5"/>
        <v>-1.186741775759814E-2</v>
      </c>
      <c r="N57" s="4">
        <f t="shared" si="6"/>
        <v>8.9213433450004598E-2</v>
      </c>
      <c r="O57" s="4">
        <f t="shared" si="10"/>
        <v>1.3466754021858494E-3</v>
      </c>
      <c r="P57" s="4">
        <f t="shared" si="7"/>
        <v>-1.0123646005024519E-2</v>
      </c>
      <c r="Q57" s="4">
        <f t="shared" si="8"/>
        <v>-1.0587330843408844E-3</v>
      </c>
      <c r="R57" s="4">
        <f t="shared" si="9"/>
        <v>1.2876961395695843E-2</v>
      </c>
      <c r="S57" s="4">
        <f t="shared" si="9"/>
        <v>1.4083560423335567E-4</v>
      </c>
      <c r="T57" s="4">
        <f t="shared" si="9"/>
        <v>7.9590367079383998E-3</v>
      </c>
    </row>
    <row r="58" spans="5:20" x14ac:dyDescent="0.3">
      <c r="E58" s="2">
        <v>45505</v>
      </c>
      <c r="F58" s="3">
        <v>27200</v>
      </c>
      <c r="G58" s="3">
        <v>69400</v>
      </c>
      <c r="H58" s="3">
        <v>128702</v>
      </c>
      <c r="I58" s="4">
        <f t="shared" si="1"/>
        <v>-6.2068965517241378E-2</v>
      </c>
      <c r="J58" s="4">
        <f t="shared" si="2"/>
        <v>0.10862619808306709</v>
      </c>
      <c r="K58" s="4">
        <f t="shared" si="2"/>
        <v>-6.1314635201087288E-3</v>
      </c>
      <c r="L58" s="4">
        <f t="shared" si="4"/>
        <v>-8.8931492080948457E-2</v>
      </c>
      <c r="M58" s="4">
        <f t="shared" si="5"/>
        <v>9.5158780325468942E-2</v>
      </c>
      <c r="N58" s="4">
        <f t="shared" si="6"/>
        <v>-3.4361034401947502E-2</v>
      </c>
      <c r="O58" s="4">
        <f t="shared" si="10"/>
        <v>-8.4626123189471547E-3</v>
      </c>
      <c r="P58" s="4">
        <f t="shared" si="7"/>
        <v>3.0557780588099919E-3</v>
      </c>
      <c r="Q58" s="4">
        <f t="shared" si="8"/>
        <v>-3.2697541244108034E-3</v>
      </c>
      <c r="R58" s="4">
        <f t="shared" si="9"/>
        <v>7.908810283743798E-3</v>
      </c>
      <c r="S58" s="4">
        <f t="shared" si="9"/>
        <v>9.0551934730308554E-3</v>
      </c>
      <c r="T58" s="4">
        <f t="shared" si="9"/>
        <v>1.1806806851718198E-3</v>
      </c>
    </row>
    <row r="59" spans="5:20" x14ac:dyDescent="0.3">
      <c r="E59" s="2">
        <v>45539</v>
      </c>
      <c r="F59" s="3">
        <v>26350</v>
      </c>
      <c r="G59" s="3">
        <v>68000</v>
      </c>
      <c r="H59" s="3">
        <v>132078</v>
      </c>
      <c r="I59" s="4">
        <f t="shared" si="1"/>
        <v>-3.125E-2</v>
      </c>
      <c r="J59" s="4">
        <f t="shared" si="2"/>
        <v>-2.0172910662824207E-2</v>
      </c>
      <c r="K59" s="4">
        <f t="shared" si="2"/>
        <v>2.6231138599244766E-2</v>
      </c>
      <c r="L59" s="4">
        <f t="shared" si="4"/>
        <v>-5.8112526563707079E-2</v>
      </c>
      <c r="M59" s="4">
        <f t="shared" si="5"/>
        <v>-3.3640328420422347E-2</v>
      </c>
      <c r="N59" s="4">
        <f t="shared" si="6"/>
        <v>-1.9984322825940051E-3</v>
      </c>
      <c r="O59" s="4">
        <f t="shared" si="10"/>
        <v>1.9549244789436237E-3</v>
      </c>
      <c r="P59" s="4">
        <f t="shared" si="7"/>
        <v>1.161339491080139E-4</v>
      </c>
      <c r="Q59" s="4">
        <f t="shared" si="8"/>
        <v>6.7227918312436617E-5</v>
      </c>
      <c r="R59" s="4">
        <f t="shared" si="9"/>
        <v>3.377065743617561E-3</v>
      </c>
      <c r="S59" s="4">
        <f t="shared" si="9"/>
        <v>1.1316716962338756E-3</v>
      </c>
      <c r="T59" s="4">
        <f t="shared" si="9"/>
        <v>3.9937315881138855E-6</v>
      </c>
    </row>
    <row r="60" spans="5:20" x14ac:dyDescent="0.3">
      <c r="E60" s="2">
        <v>45566</v>
      </c>
      <c r="F60" s="3">
        <v>28300</v>
      </c>
      <c r="G60" s="3">
        <v>66700</v>
      </c>
      <c r="H60" s="3">
        <v>133767</v>
      </c>
      <c r="I60" s="4">
        <f t="shared" si="1"/>
        <v>7.4003795066413663E-2</v>
      </c>
      <c r="J60" s="4">
        <f t="shared" si="2"/>
        <v>-1.9117647058823531E-2</v>
      </c>
      <c r="K60" s="4">
        <f t="shared" si="2"/>
        <v>1.2787898060237132E-2</v>
      </c>
      <c r="L60" s="4">
        <f t="shared" si="4"/>
        <v>4.7141268502706585E-2</v>
      </c>
      <c r="M60" s="4">
        <f t="shared" si="5"/>
        <v>-3.258506481642167E-2</v>
      </c>
      <c r="N60" s="4">
        <f t="shared" si="6"/>
        <v>-1.5441672821601639E-2</v>
      </c>
      <c r="O60" s="4">
        <f t="shared" si="10"/>
        <v>-1.5361012896890314E-3</v>
      </c>
      <c r="P60" s="4">
        <f t="shared" si="7"/>
        <v>-7.2794004461406965E-4</v>
      </c>
      <c r="Q60" s="4">
        <f t="shared" si="8"/>
        <v>5.0316790976586627E-4</v>
      </c>
      <c r="R60" s="4">
        <f t="shared" si="9"/>
        <v>2.2222991960442759E-3</v>
      </c>
      <c r="S60" s="4">
        <f t="shared" si="9"/>
        <v>1.0617864490904015E-3</v>
      </c>
      <c r="T60" s="4">
        <f t="shared" si="9"/>
        <v>2.3844525952939073E-4</v>
      </c>
    </row>
    <row r="61" spans="5:20" x14ac:dyDescent="0.3">
      <c r="E61" s="2">
        <v>45597</v>
      </c>
      <c r="F61" s="3">
        <v>26300</v>
      </c>
      <c r="G61" s="3">
        <v>64000</v>
      </c>
      <c r="H61" s="3">
        <v>134064</v>
      </c>
      <c r="I61" s="4">
        <f t="shared" si="1"/>
        <v>-7.0671378091872794E-2</v>
      </c>
      <c r="J61" s="4">
        <f t="shared" si="2"/>
        <v>-4.0479760119940027E-2</v>
      </c>
      <c r="K61" s="4">
        <f t="shared" si="2"/>
        <v>2.2202785440355245E-3</v>
      </c>
      <c r="L61" s="4">
        <f t="shared" si="4"/>
        <v>-9.7533904655579873E-2</v>
      </c>
      <c r="M61" s="4">
        <f t="shared" si="5"/>
        <v>-5.3947177877538166E-2</v>
      </c>
      <c r="N61" s="4">
        <f t="shared" si="6"/>
        <v>-2.6009292337803247E-2</v>
      </c>
      <c r="O61" s="4">
        <f t="shared" si="10"/>
        <v>5.2616789035454152E-3</v>
      </c>
      <c r="P61" s="4">
        <f t="shared" si="7"/>
        <v>2.5367878390344062E-3</v>
      </c>
      <c r="Q61" s="4">
        <f t="shared" si="8"/>
        <v>1.4031279202163622E-3</v>
      </c>
      <c r="R61" s="4">
        <f t="shared" si="9"/>
        <v>9.5128625573637458E-3</v>
      </c>
      <c r="S61" s="4">
        <f t="shared" si="9"/>
        <v>2.9102980009507434E-3</v>
      </c>
      <c r="T61" s="4">
        <f t="shared" si="9"/>
        <v>6.7648328791331067E-4</v>
      </c>
    </row>
    <row r="62" spans="5:20" x14ac:dyDescent="0.3">
      <c r="E62" s="2">
        <v>45628</v>
      </c>
      <c r="F62" s="3">
        <v>27800</v>
      </c>
      <c r="G62" s="3">
        <v>67300</v>
      </c>
      <c r="H62" s="3">
        <v>144300</v>
      </c>
      <c r="I62" s="4">
        <f t="shared" si="1"/>
        <v>5.7034220532319393E-2</v>
      </c>
      <c r="J62" s="4">
        <f t="shared" si="2"/>
        <v>5.1562499999999997E-2</v>
      </c>
      <c r="K62" s="4">
        <f t="shared" si="2"/>
        <v>7.6351593268886506E-2</v>
      </c>
      <c r="L62" s="4">
        <f t="shared" si="4"/>
        <v>3.0171693968612315E-2</v>
      </c>
      <c r="M62" s="4">
        <f t="shared" si="5"/>
        <v>3.8095082242401858E-2</v>
      </c>
      <c r="N62" s="4">
        <f t="shared" si="6"/>
        <v>4.8122022387047735E-2</v>
      </c>
      <c r="O62" s="4">
        <f t="shared" si="10"/>
        <v>1.1493931631268663E-3</v>
      </c>
      <c r="P62" s="4">
        <f t="shared" si="7"/>
        <v>1.4519229326127149E-3</v>
      </c>
      <c r="Q62" s="4">
        <f t="shared" si="8"/>
        <v>1.8332124005052868E-3</v>
      </c>
      <c r="R62" s="4">
        <f t="shared" si="9"/>
        <v>9.1033111693559674E-4</v>
      </c>
      <c r="S62" s="4">
        <f t="shared" si="9"/>
        <v>1.4512352910553614E-3</v>
      </c>
      <c r="T62" s="4">
        <f t="shared" si="9"/>
        <v>2.3157290386195233E-3</v>
      </c>
    </row>
    <row r="63" spans="5:20" x14ac:dyDescent="0.3">
      <c r="E63" s="2">
        <v>45659</v>
      </c>
      <c r="F63" s="3">
        <v>27250</v>
      </c>
      <c r="G63" s="3">
        <v>67900</v>
      </c>
      <c r="H63" s="3">
        <v>152500</v>
      </c>
      <c r="I63" s="4">
        <f t="shared" si="1"/>
        <v>-1.9784172661870502E-2</v>
      </c>
      <c r="J63" s="4">
        <f t="shared" si="2"/>
        <v>8.9153046062407128E-3</v>
      </c>
      <c r="K63" s="4">
        <f t="shared" si="2"/>
        <v>5.6826056826056827E-2</v>
      </c>
      <c r="L63" s="4">
        <f t="shared" si="4"/>
        <v>-4.6646699225577584E-2</v>
      </c>
      <c r="M63" s="4">
        <f t="shared" si="5"/>
        <v>-4.5521131513574283E-3</v>
      </c>
      <c r="N63" s="4">
        <f t="shared" si="6"/>
        <v>2.8596485944218056E-2</v>
      </c>
      <c r="O63" s="4">
        <f t="shared" si="10"/>
        <v>2.1234105301216609E-4</v>
      </c>
      <c r="P63" s="4">
        <f t="shared" si="7"/>
        <v>-1.3339316787483967E-3</v>
      </c>
      <c r="Q63" s="4">
        <f t="shared" si="8"/>
        <v>-1.3017443974928285E-4</v>
      </c>
      <c r="R63" s="4">
        <f t="shared" si="9"/>
        <v>2.1759145486415004E-3</v>
      </c>
      <c r="S63" s="4">
        <f t="shared" si="9"/>
        <v>2.0721734142761259E-5</v>
      </c>
      <c r="T63" s="4">
        <f t="shared" si="9"/>
        <v>8.1775900835786078E-4</v>
      </c>
    </row>
    <row r="64" spans="5:20" x14ac:dyDescent="0.3">
      <c r="E64" s="2">
        <v>45691</v>
      </c>
      <c r="F64" s="3">
        <v>29000</v>
      </c>
      <c r="G64" s="3">
        <v>65200</v>
      </c>
      <c r="H64" s="3">
        <v>148000</v>
      </c>
      <c r="I64" s="4">
        <f t="shared" si="1"/>
        <v>6.4220183486238536E-2</v>
      </c>
      <c r="J64" s="4">
        <f t="shared" si="2"/>
        <v>-3.9764359351988215E-2</v>
      </c>
      <c r="K64" s="4">
        <f t="shared" si="2"/>
        <v>-2.9508196721311476E-2</v>
      </c>
      <c r="L64" s="4">
        <f t="shared" si="4"/>
        <v>3.7357656922531457E-2</v>
      </c>
      <c r="M64" s="4">
        <f t="shared" si="5"/>
        <v>-5.3231777109586355E-2</v>
      </c>
      <c r="N64" s="4">
        <f t="shared" si="6"/>
        <v>-5.7737767603150247E-2</v>
      </c>
      <c r="O64" s="4">
        <f t="shared" si="10"/>
        <v>-1.9886144666365901E-3</v>
      </c>
      <c r="P64" s="4">
        <f t="shared" si="7"/>
        <v>-2.1569477135913381E-3</v>
      </c>
      <c r="Q64" s="4">
        <f t="shared" si="8"/>
        <v>3.0734839758559899E-3</v>
      </c>
      <c r="R64" s="4">
        <f t="shared" si="9"/>
        <v>1.3955945307415625E-3</v>
      </c>
      <c r="S64" s="4">
        <f t="shared" si="9"/>
        <v>2.833622094244682E-3</v>
      </c>
      <c r="T64" s="4">
        <f t="shared" si="9"/>
        <v>3.3336498077953863E-3</v>
      </c>
    </row>
  </sheetData>
  <mergeCells count="8">
    <mergeCell ref="W11:Y11"/>
    <mergeCell ref="V3:Y3"/>
    <mergeCell ref="I1:K1"/>
    <mergeCell ref="F1:H1"/>
    <mergeCell ref="L1:Q1"/>
    <mergeCell ref="R1:T1"/>
    <mergeCell ref="W9:Y9"/>
    <mergeCell ref="W10:Y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C796B-3EB6-4BD7-A8A6-FDA318F9A684}">
  <dimension ref="E2:O35"/>
  <sheetViews>
    <sheetView showGridLines="0" topLeftCell="A11" zoomScaleNormal="100" workbookViewId="0">
      <selection activeCell="I19" sqref="I19"/>
    </sheetView>
  </sheetViews>
  <sheetFormatPr defaultRowHeight="14.4" x14ac:dyDescent="0.3"/>
  <cols>
    <col min="1" max="1" width="11" customWidth="1"/>
    <col min="2" max="2" width="11.109375" customWidth="1"/>
    <col min="3" max="3" width="11.5546875" customWidth="1"/>
    <col min="4" max="4" width="11.88671875" customWidth="1"/>
    <col min="5" max="5" width="18.77734375" bestFit="1" customWidth="1"/>
    <col min="6" max="6" width="11.77734375" customWidth="1"/>
    <col min="7" max="7" width="11.5546875" customWidth="1"/>
    <col min="8" max="8" width="14" bestFit="1" customWidth="1"/>
    <col min="9" max="9" width="12.77734375" bestFit="1" customWidth="1"/>
  </cols>
  <sheetData>
    <row r="2" spans="5:12" ht="16.8" x14ac:dyDescent="0.3">
      <c r="E2" s="43"/>
      <c r="F2" s="15" t="s">
        <v>23</v>
      </c>
      <c r="G2" s="15" t="s">
        <v>24</v>
      </c>
    </row>
    <row r="3" spans="5:12" ht="16.8" x14ac:dyDescent="0.3">
      <c r="E3" s="7" t="s">
        <v>1</v>
      </c>
      <c r="F3" s="12">
        <v>2.6862529999999999E-2</v>
      </c>
      <c r="G3" s="12">
        <v>0.15827658999999999</v>
      </c>
      <c r="I3" s="71">
        <v>0.30230000000000001</v>
      </c>
      <c r="J3">
        <v>2.7333174305439998E-2</v>
      </c>
      <c r="K3" s="71"/>
    </row>
    <row r="4" spans="5:12" ht="16.8" x14ac:dyDescent="0.3">
      <c r="E4" s="7" t="s">
        <v>2</v>
      </c>
      <c r="F4" s="12">
        <v>1.3467420000000001E-2</v>
      </c>
      <c r="G4" s="12">
        <v>8.9036169999999998E-2</v>
      </c>
      <c r="I4" s="71">
        <v>0.38650000000000001</v>
      </c>
      <c r="J4" s="10">
        <v>8.7280570475574901E-2</v>
      </c>
      <c r="K4" s="71">
        <v>0.22723470065987</v>
      </c>
    </row>
    <row r="5" spans="5:12" ht="16.8" x14ac:dyDescent="0.3">
      <c r="E5" s="7" t="s">
        <v>3</v>
      </c>
      <c r="F5" s="12">
        <v>2.8229569999999999E-2</v>
      </c>
      <c r="G5" s="12">
        <v>9.2174339999999994E-2</v>
      </c>
    </row>
    <row r="6" spans="5:12" ht="16.8" x14ac:dyDescent="0.3">
      <c r="E6" s="7" t="s">
        <v>20</v>
      </c>
      <c r="F6" s="52">
        <v>4.1621481968340396E-3</v>
      </c>
      <c r="G6" s="53"/>
      <c r="H6" s="1"/>
    </row>
    <row r="7" spans="5:12" ht="16.8" x14ac:dyDescent="0.3">
      <c r="E7" s="7" t="s">
        <v>21</v>
      </c>
      <c r="F7" s="52">
        <v>5.0810575766921098E-3</v>
      </c>
      <c r="G7" s="53"/>
      <c r="H7" s="1"/>
      <c r="J7" s="44"/>
    </row>
    <row r="8" spans="5:12" ht="16.8" x14ac:dyDescent="0.3">
      <c r="E8" s="7" t="s">
        <v>22</v>
      </c>
      <c r="F8" s="52">
        <v>3.8350607619681001E-3</v>
      </c>
      <c r="G8" s="53"/>
      <c r="H8" s="1"/>
      <c r="J8" s="44"/>
    </row>
    <row r="10" spans="5:12" ht="24.6" x14ac:dyDescent="0.3">
      <c r="E10" s="61" t="s">
        <v>28</v>
      </c>
      <c r="F10" s="61"/>
      <c r="G10" s="61"/>
      <c r="H10" s="61"/>
      <c r="I10" s="61"/>
      <c r="J10" s="61"/>
    </row>
    <row r="12" spans="5:12" ht="16.8" x14ac:dyDescent="0.3">
      <c r="E12" s="16"/>
      <c r="F12" s="15" t="s">
        <v>29</v>
      </c>
      <c r="H12" s="7" t="s">
        <v>27</v>
      </c>
      <c r="I12" s="11">
        <f>9%/12</f>
        <v>7.4999999999999997E-3</v>
      </c>
      <c r="K12" s="10"/>
    </row>
    <row r="13" spans="5:12" ht="16.8" x14ac:dyDescent="0.3">
      <c r="E13" s="7" t="s">
        <v>1</v>
      </c>
      <c r="F13" s="11">
        <v>0.115789</v>
      </c>
      <c r="H13" s="7" t="s">
        <v>31</v>
      </c>
      <c r="I13" s="32">
        <f>F13*F3+F14*F4+F15*F5</f>
        <v>2.7333174305439998E-2</v>
      </c>
      <c r="K13" s="10"/>
    </row>
    <row r="14" spans="5:12" ht="16.8" x14ac:dyDescent="0.3">
      <c r="E14" s="7" t="s">
        <v>2</v>
      </c>
      <c r="F14" s="11">
        <v>0.05</v>
      </c>
      <c r="H14" s="7" t="s">
        <v>32</v>
      </c>
      <c r="I14" s="32">
        <f>(F13^2*G3^2+F14^2*G4^2+F15^2*G5^2+2*F13*F14*F6+2*F14*F15*F8+2*F13*F15*F7)^0.5</f>
        <v>8.7280570475574928E-2</v>
      </c>
      <c r="K14" s="10"/>
      <c r="L14" s="39"/>
    </row>
    <row r="15" spans="5:12" ht="16.8" x14ac:dyDescent="0.3">
      <c r="E15" s="7" t="s">
        <v>3</v>
      </c>
      <c r="F15" s="11">
        <v>0.83421100000000004</v>
      </c>
      <c r="H15" s="9" t="s">
        <v>33</v>
      </c>
      <c r="I15" s="45">
        <f>(I13-I12)/I14</f>
        <v>0.22723470065987048</v>
      </c>
    </row>
    <row r="16" spans="5:12" ht="16.8" x14ac:dyDescent="0.3">
      <c r="E16" s="9" t="s">
        <v>30</v>
      </c>
      <c r="F16" s="33">
        <f>SUM(F13:F15)</f>
        <v>1</v>
      </c>
      <c r="K16" s="39"/>
    </row>
    <row r="18" spans="5:15" ht="24.6" x14ac:dyDescent="0.3">
      <c r="E18" s="61" t="s">
        <v>34</v>
      </c>
      <c r="F18" s="61"/>
      <c r="G18" s="61"/>
      <c r="H18" s="61"/>
      <c r="I18" s="61"/>
      <c r="J18" s="61"/>
    </row>
    <row r="20" spans="5:15" ht="16.8" x14ac:dyDescent="0.3">
      <c r="E20" s="7" t="s">
        <v>35</v>
      </c>
      <c r="F20" s="11">
        <v>0.86783230958893098</v>
      </c>
      <c r="H20" s="7" t="s">
        <v>47</v>
      </c>
      <c r="I20" s="12">
        <f>F20*I13+F21*I12</f>
        <v>2.4711869401962308E-2</v>
      </c>
    </row>
    <row r="21" spans="5:15" ht="16.8" x14ac:dyDescent="0.3">
      <c r="E21" s="7" t="s">
        <v>36</v>
      </c>
      <c r="F21" s="11">
        <v>0.132167682143399</v>
      </c>
      <c r="H21" s="7" t="s">
        <v>48</v>
      </c>
      <c r="I21" s="12">
        <f>F20*I14</f>
        <v>7.5744899058057646E-2</v>
      </c>
    </row>
    <row r="22" spans="5:15" ht="16.8" x14ac:dyDescent="0.3">
      <c r="E22" s="9" t="s">
        <v>30</v>
      </c>
      <c r="F22" s="33">
        <f>SUM(F20:F21)</f>
        <v>0.99999999173233001</v>
      </c>
      <c r="H22" s="7" t="s">
        <v>49</v>
      </c>
      <c r="I22" s="40">
        <v>3</v>
      </c>
    </row>
    <row r="23" spans="5:15" ht="16.8" x14ac:dyDescent="0.3">
      <c r="H23" s="9" t="s">
        <v>52</v>
      </c>
      <c r="I23" s="12">
        <f>I20-0.5*I22*I21^2</f>
        <v>1.6105934801989297E-2</v>
      </c>
    </row>
    <row r="25" spans="5:15" ht="24.6" x14ac:dyDescent="0.3">
      <c r="E25" s="61" t="s">
        <v>53</v>
      </c>
      <c r="F25" s="61"/>
      <c r="G25" s="61"/>
      <c r="H25" s="61"/>
      <c r="I25" s="61"/>
      <c r="J25" s="61"/>
    </row>
    <row r="27" spans="5:15" ht="18" customHeight="1" x14ac:dyDescent="0.3">
      <c r="E27" s="1"/>
      <c r="F27" s="1"/>
      <c r="G27" s="1"/>
      <c r="H27" s="57" t="s">
        <v>58</v>
      </c>
      <c r="I27" s="57"/>
      <c r="J27" s="17"/>
    </row>
    <row r="28" spans="5:15" ht="16.8" x14ac:dyDescent="0.3">
      <c r="E28" s="54" t="s">
        <v>54</v>
      </c>
      <c r="F28" s="55"/>
      <c r="G28" s="56"/>
      <c r="H28" s="33">
        <f>H29+H33</f>
        <v>0.99999999173233001</v>
      </c>
      <c r="I28" s="36">
        <v>1000</v>
      </c>
      <c r="J28" s="1"/>
    </row>
    <row r="29" spans="5:15" ht="16.8" x14ac:dyDescent="0.3">
      <c r="E29" s="58" t="s">
        <v>55</v>
      </c>
      <c r="F29" s="59"/>
      <c r="G29" s="60"/>
      <c r="H29" s="34">
        <v>0.86783230958893098</v>
      </c>
      <c r="I29" s="35">
        <f>H29*I28</f>
        <v>867.83230958893103</v>
      </c>
      <c r="J29" s="1"/>
      <c r="O29" s="39"/>
    </row>
    <row r="30" spans="5:15" ht="16.8" x14ac:dyDescent="0.3">
      <c r="E30" s="54" t="s">
        <v>1</v>
      </c>
      <c r="F30" s="55"/>
      <c r="G30" s="56"/>
      <c r="H30" s="37">
        <f>F13*$H$29</f>
        <v>0.10048543529499274</v>
      </c>
      <c r="I30" s="36">
        <f>H30*$I$29</f>
        <v>87.204507392102627</v>
      </c>
      <c r="J30" s="1"/>
      <c r="O30" s="39"/>
    </row>
    <row r="31" spans="5:15" ht="16.8" x14ac:dyDescent="0.3">
      <c r="E31" s="54" t="s">
        <v>2</v>
      </c>
      <c r="F31" s="55"/>
      <c r="G31" s="56"/>
      <c r="H31" s="37">
        <f t="shared" ref="H31:H32" si="0">F14*$H$29</f>
        <v>4.3391615479446553E-2</v>
      </c>
      <c r="I31" s="36">
        <f t="shared" ref="I31:I32" si="1">H31*$I$29</f>
        <v>37.656645878322912</v>
      </c>
      <c r="J31" s="1"/>
      <c r="O31" s="39"/>
    </row>
    <row r="32" spans="5:15" ht="16.8" x14ac:dyDescent="0.3">
      <c r="E32" s="54" t="s">
        <v>3</v>
      </c>
      <c r="F32" s="55"/>
      <c r="G32" s="56"/>
      <c r="H32" s="37">
        <f t="shared" si="0"/>
        <v>0.72395525881449174</v>
      </c>
      <c r="I32" s="36">
        <f t="shared" si="1"/>
        <v>628.27176429603264</v>
      </c>
      <c r="J32" s="1"/>
      <c r="O32" s="39"/>
    </row>
    <row r="33" spans="5:15" ht="16.8" x14ac:dyDescent="0.3">
      <c r="E33" s="58" t="s">
        <v>56</v>
      </c>
      <c r="F33" s="59"/>
      <c r="G33" s="60"/>
      <c r="H33" s="34">
        <v>0.132167682143399</v>
      </c>
      <c r="I33" s="35">
        <f>H33*I28</f>
        <v>132.16768214339899</v>
      </c>
      <c r="J33" s="1"/>
      <c r="O33" s="39"/>
    </row>
    <row r="34" spans="5:15" ht="16.8" x14ac:dyDescent="0.3">
      <c r="E34" s="54" t="s">
        <v>57</v>
      </c>
      <c r="F34" s="55"/>
      <c r="G34" s="56"/>
      <c r="H34" s="37">
        <f>H33</f>
        <v>0.132167682143399</v>
      </c>
      <c r="I34" s="36">
        <f>I33</f>
        <v>132.16768214339899</v>
      </c>
      <c r="J34" s="1"/>
    </row>
    <row r="35" spans="5:15" x14ac:dyDescent="0.3">
      <c r="H35" s="71"/>
      <c r="I35" s="38"/>
    </row>
  </sheetData>
  <mergeCells count="14">
    <mergeCell ref="F6:G6"/>
    <mergeCell ref="F7:G7"/>
    <mergeCell ref="F8:G8"/>
    <mergeCell ref="E34:G34"/>
    <mergeCell ref="H27:I27"/>
    <mergeCell ref="E31:G31"/>
    <mergeCell ref="E32:G32"/>
    <mergeCell ref="E28:G28"/>
    <mergeCell ref="E29:G29"/>
    <mergeCell ref="E30:G30"/>
    <mergeCell ref="E18:J18"/>
    <mergeCell ref="E33:G33"/>
    <mergeCell ref="E10:J10"/>
    <mergeCell ref="E25:J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C5C8-60E6-452A-B574-58D2C965226B}">
  <dimension ref="A1:P88"/>
  <sheetViews>
    <sheetView showGridLines="0" tabSelected="1" topLeftCell="A28" zoomScale="70" zoomScaleNormal="70" workbookViewId="0">
      <selection activeCell="L69" sqref="L69"/>
    </sheetView>
  </sheetViews>
  <sheetFormatPr defaultRowHeight="14.4" x14ac:dyDescent="0.3"/>
  <cols>
    <col min="1" max="1" width="12.21875" style="22" customWidth="1"/>
    <col min="2" max="2" width="11.44140625" style="22" customWidth="1"/>
    <col min="3" max="3" width="11.77734375" style="22" customWidth="1"/>
    <col min="4" max="4" width="11.109375" style="22" customWidth="1"/>
    <col min="5" max="5" width="17.6640625" style="22" customWidth="1"/>
    <col min="6" max="6" width="16.77734375" style="22" bestFit="1" customWidth="1"/>
    <col min="7" max="9" width="15.77734375" style="22" customWidth="1"/>
    <col min="10" max="10" width="18.77734375" style="22" bestFit="1" customWidth="1"/>
    <col min="11" max="11" width="22.21875" style="22" bestFit="1" customWidth="1"/>
    <col min="12" max="15" width="8.88671875" style="22"/>
    <col min="16" max="16" width="9.6640625" style="22" bestFit="1" customWidth="1"/>
    <col min="17" max="16384" width="8.88671875" style="22"/>
  </cols>
  <sheetData>
    <row r="1" spans="1:11" ht="24.6" x14ac:dyDescent="0.3">
      <c r="A1"/>
      <c r="B1"/>
      <c r="C1"/>
      <c r="D1"/>
      <c r="E1" s="61" t="s">
        <v>51</v>
      </c>
      <c r="F1" s="61"/>
      <c r="G1" s="61"/>
      <c r="H1" s="61"/>
      <c r="I1" s="61"/>
      <c r="J1" s="61"/>
    </row>
    <row r="2" spans="1:11" ht="16.8" x14ac:dyDescent="0.3">
      <c r="A2"/>
      <c r="B2"/>
      <c r="C2"/>
      <c r="D2"/>
      <c r="E2" s="27"/>
      <c r="F2" s="15" t="s">
        <v>23</v>
      </c>
      <c r="G2" s="15" t="s">
        <v>24</v>
      </c>
      <c r="H2" s="15" t="s">
        <v>29</v>
      </c>
      <c r="J2" s="7" t="s">
        <v>20</v>
      </c>
      <c r="K2" s="12">
        <v>4.1619999999999999E-3</v>
      </c>
    </row>
    <row r="3" spans="1:11" ht="16.8" x14ac:dyDescent="0.3">
      <c r="A3"/>
      <c r="B3"/>
      <c r="C3"/>
      <c r="D3"/>
      <c r="E3" s="7" t="s">
        <v>1</v>
      </c>
      <c r="F3" s="12">
        <v>2.6862529999999999E-2</v>
      </c>
      <c r="G3" s="12">
        <v>0.15827658999999999</v>
      </c>
      <c r="H3" s="11">
        <v>0.115789</v>
      </c>
      <c r="J3" s="7" t="s">
        <v>21</v>
      </c>
      <c r="K3" s="12">
        <v>5.0809999999999996E-3</v>
      </c>
    </row>
    <row r="4" spans="1:11" ht="16.8" x14ac:dyDescent="0.3">
      <c r="A4"/>
      <c r="B4"/>
      <c r="C4"/>
      <c r="D4"/>
      <c r="E4" s="7" t="s">
        <v>2</v>
      </c>
      <c r="F4" s="12">
        <v>1.3467420000000001E-2</v>
      </c>
      <c r="G4" s="12">
        <v>8.9036169999999998E-2</v>
      </c>
      <c r="H4" s="11">
        <v>0.05</v>
      </c>
      <c r="J4" s="7" t="s">
        <v>22</v>
      </c>
      <c r="K4" s="12">
        <v>3.9880000000000002E-3</v>
      </c>
    </row>
    <row r="5" spans="1:11" ht="16.8" x14ac:dyDescent="0.3">
      <c r="E5" s="7" t="s">
        <v>3</v>
      </c>
      <c r="F5" s="12">
        <v>2.8229569999999999E-2</v>
      </c>
      <c r="G5" s="12">
        <v>9.2174339999999994E-2</v>
      </c>
      <c r="H5" s="11">
        <v>0.83421100000000004</v>
      </c>
    </row>
    <row r="6" spans="1:11" ht="16.8" x14ac:dyDescent="0.3">
      <c r="H6" s="12">
        <f>SUM(H3:H5)</f>
        <v>1</v>
      </c>
      <c r="J6" s="7" t="s">
        <v>31</v>
      </c>
      <c r="K6" s="12">
        <v>2.7333174305439998E-2</v>
      </c>
    </row>
    <row r="7" spans="1:11" ht="16.8" x14ac:dyDescent="0.3">
      <c r="J7" s="7" t="s">
        <v>32</v>
      </c>
      <c r="K7" s="12">
        <v>8.7280570475574928E-2</v>
      </c>
    </row>
    <row r="8" spans="1:11" ht="16.8" x14ac:dyDescent="0.3">
      <c r="J8" s="9" t="s">
        <v>33</v>
      </c>
      <c r="K8" s="45">
        <v>0.22723470065987048</v>
      </c>
    </row>
    <row r="10" spans="1:11" ht="24.6" x14ac:dyDescent="0.3">
      <c r="E10" s="61" t="s">
        <v>59</v>
      </c>
      <c r="F10" s="61"/>
      <c r="G10" s="61"/>
      <c r="H10" s="61"/>
      <c r="I10" s="61"/>
      <c r="J10" s="61"/>
    </row>
    <row r="13" spans="1:11" ht="16.8" x14ac:dyDescent="0.3">
      <c r="E13" s="27"/>
      <c r="F13" s="15" t="s">
        <v>23</v>
      </c>
      <c r="G13" s="15" t="s">
        <v>24</v>
      </c>
      <c r="H13" s="15" t="s">
        <v>29</v>
      </c>
      <c r="J13" s="7" t="s">
        <v>20</v>
      </c>
      <c r="K13" s="12">
        <v>4.1621481968340396E-3</v>
      </c>
    </row>
    <row r="14" spans="1:11" ht="16.8" x14ac:dyDescent="0.3">
      <c r="E14" s="7" t="s">
        <v>1</v>
      </c>
      <c r="F14" s="12">
        <v>2.6862529999999999E-2</v>
      </c>
      <c r="G14" s="12">
        <v>0.15827658999999999</v>
      </c>
      <c r="H14" s="11">
        <v>0.201174920586462</v>
      </c>
      <c r="J14" s="7" t="s">
        <v>21</v>
      </c>
      <c r="K14" s="12">
        <v>5.0810575766921098E-3</v>
      </c>
    </row>
    <row r="15" spans="1:11" ht="16.8" x14ac:dyDescent="0.3">
      <c r="E15" s="7" t="s">
        <v>2</v>
      </c>
      <c r="F15" s="12">
        <v>1.3467420000000001E-2</v>
      </c>
      <c r="G15" s="12">
        <v>8.9036169999999998E-2</v>
      </c>
      <c r="H15" s="11">
        <v>0.10735242905900801</v>
      </c>
      <c r="J15" s="7" t="s">
        <v>22</v>
      </c>
      <c r="K15" s="12">
        <v>3.8350607619681001E-3</v>
      </c>
    </row>
    <row r="16" spans="1:11" ht="16.8" x14ac:dyDescent="0.3">
      <c r="E16" s="7" t="s">
        <v>3</v>
      </c>
      <c r="F16" s="12">
        <v>2.8229569999999999E-2</v>
      </c>
      <c r="G16" s="12">
        <v>9.2174339999999994E-2</v>
      </c>
      <c r="H16" s="11">
        <v>0.69147349467174402</v>
      </c>
    </row>
    <row r="17" spans="5:11" ht="16.8" x14ac:dyDescent="0.3">
      <c r="H17" s="12">
        <f>SUM(H14:H16)</f>
        <v>1.0000008443172139</v>
      </c>
    </row>
    <row r="18" spans="5:11" ht="16.8" x14ac:dyDescent="0.3">
      <c r="J18" s="7" t="s">
        <v>27</v>
      </c>
      <c r="K18" s="11">
        <v>7.4999999999999997E-3</v>
      </c>
    </row>
    <row r="19" spans="5:11" ht="16.8" x14ac:dyDescent="0.3">
      <c r="E19" s="9" t="s">
        <v>25</v>
      </c>
      <c r="F19" s="7" t="s">
        <v>1</v>
      </c>
      <c r="G19" s="7" t="s">
        <v>2</v>
      </c>
      <c r="H19" s="7" t="s">
        <v>3</v>
      </c>
      <c r="J19" s="7" t="s">
        <v>118</v>
      </c>
      <c r="K19" s="12">
        <f>H14*F14+H15*F15+H16*F16</f>
        <v>2.6369827010639942E-2</v>
      </c>
    </row>
    <row r="20" spans="5:11" ht="16.8" x14ac:dyDescent="0.3">
      <c r="E20" s="7" t="s">
        <v>1</v>
      </c>
      <c r="F20" s="11">
        <v>1</v>
      </c>
      <c r="G20" s="13">
        <v>0.29534822844727027</v>
      </c>
      <c r="H20" s="13">
        <v>0.34827909204272478</v>
      </c>
      <c r="J20" s="7" t="s">
        <v>24</v>
      </c>
      <c r="K20" s="12">
        <f>(G14^2*H14^2+G15^2*H15^2+G16^2*H16^2+2*H14*H15*K13+2*H14*H16*K14*2*H15*H16*K15)^0.5</f>
        <v>7.3130710831209186E-2</v>
      </c>
    </row>
    <row r="21" spans="5:11" ht="16.8" x14ac:dyDescent="0.3">
      <c r="E21" s="7" t="s">
        <v>2</v>
      </c>
      <c r="F21" s="13">
        <v>0.29534822844727027</v>
      </c>
      <c r="G21" s="11">
        <v>1</v>
      </c>
      <c r="H21" s="13">
        <v>0.48596422385214072</v>
      </c>
      <c r="J21" s="9" t="s">
        <v>33</v>
      </c>
      <c r="K21" s="12">
        <f>(K19-K18)/K20</f>
        <v>0.2580287651543936</v>
      </c>
    </row>
    <row r="22" spans="5:11" ht="16.8" x14ac:dyDescent="0.3">
      <c r="E22" s="7" t="s">
        <v>3</v>
      </c>
      <c r="F22" s="13">
        <v>0.34827909204272478</v>
      </c>
      <c r="G22" s="13">
        <v>0.48596422385214072</v>
      </c>
      <c r="H22" s="11">
        <v>1</v>
      </c>
    </row>
    <row r="24" spans="5:11" ht="16.8" x14ac:dyDescent="0.3">
      <c r="E24" s="8" t="s">
        <v>50</v>
      </c>
      <c r="F24" s="15" t="s">
        <v>1</v>
      </c>
      <c r="G24" s="15" t="s">
        <v>2</v>
      </c>
      <c r="H24" s="15" t="s">
        <v>3</v>
      </c>
    </row>
    <row r="25" spans="5:11" ht="16.8" x14ac:dyDescent="0.3">
      <c r="E25" s="15" t="s">
        <v>1</v>
      </c>
      <c r="F25" s="19">
        <f>VARP(CHARACTERISTICS!$I$3:$I$64)</f>
        <v>2.4640800165251244E-2</v>
      </c>
      <c r="G25" s="20">
        <v>4.1621481968340396E-3</v>
      </c>
      <c r="H25" s="20">
        <v>5.0810575766921098E-3</v>
      </c>
    </row>
    <row r="26" spans="5:11" ht="16.8" x14ac:dyDescent="0.3">
      <c r="E26" s="15" t="s">
        <v>2</v>
      </c>
      <c r="F26" s="20">
        <v>4.1621481968340396E-3</v>
      </c>
      <c r="G26" s="19">
        <f>VARP(CHARACTERISTICS!$J$3:$J$64)</f>
        <v>7.7974816753024808E-3</v>
      </c>
      <c r="H26" s="20">
        <v>3.8350607619681001E-3</v>
      </c>
    </row>
    <row r="27" spans="5:11" ht="16.8" x14ac:dyDescent="0.3">
      <c r="E27" s="15" t="s">
        <v>3</v>
      </c>
      <c r="F27" s="20">
        <v>5.0810575766921098E-3</v>
      </c>
      <c r="G27" s="20">
        <v>3.8350607619681001E-3</v>
      </c>
      <c r="H27" s="19">
        <f>VARP(CHARACTERISTICS!$K$3:$K$64)</f>
        <v>8.3568277249282917E-3</v>
      </c>
    </row>
    <row r="31" spans="5:11" ht="16.8" x14ac:dyDescent="0.3">
      <c r="E31" s="15" t="s">
        <v>1</v>
      </c>
      <c r="F31" s="15" t="s">
        <v>2</v>
      </c>
      <c r="G31" s="15" t="s">
        <v>3</v>
      </c>
      <c r="H31" s="15" t="s">
        <v>112</v>
      </c>
      <c r="I31" s="15" t="s">
        <v>32</v>
      </c>
      <c r="J31" s="15" t="s">
        <v>31</v>
      </c>
      <c r="K31" s="15" t="s">
        <v>33</v>
      </c>
    </row>
    <row r="32" spans="5:11" ht="16.8" x14ac:dyDescent="0.3">
      <c r="E32" s="11">
        <v>0</v>
      </c>
      <c r="F32" s="11">
        <v>1</v>
      </c>
      <c r="G32" s="11">
        <v>0</v>
      </c>
      <c r="H32" s="11">
        <f>SUM(E32:G32)</f>
        <v>1</v>
      </c>
      <c r="I32" s="11">
        <f>($G$14^2*E32^2+$G$15^2*F32^2+$G$16^2*G32^2+2*E32*F32*$K$13+2*E32*G32*$K$14*2*F32*G32*$K$15)^0.5</f>
        <v>8.9036169999999998E-2</v>
      </c>
      <c r="J32" s="11">
        <f>E32*$F$14+F32*$F$15+G32*$F$16</f>
        <v>1.3467420000000001E-2</v>
      </c>
      <c r="K32" s="42">
        <f>(J32-$K$18)/I32</f>
        <v>6.7022424706723135E-2</v>
      </c>
    </row>
    <row r="33" spans="5:16" ht="16.8" x14ac:dyDescent="0.3">
      <c r="E33" s="11">
        <v>6.361532953811107E-3</v>
      </c>
      <c r="F33" s="11">
        <v>0.96333349272265156</v>
      </c>
      <c r="G33" s="11">
        <v>3.0304974323537411E-2</v>
      </c>
      <c r="H33" s="11">
        <f>SUM(E33:G33)</f>
        <v>1.0000000000000002</v>
      </c>
      <c r="I33" s="11">
        <f>($G$14^2*E33^2+$G$15^2*F33^2+$G$16^2*G33^2+2*E33*F33*$K$13+2*E33*G33*$K$14*2*F33*G33*$K$15)^0.5</f>
        <v>8.6119597307564064E-2</v>
      </c>
      <c r="J33" s="11">
        <f>E33*$F$14+F33*$F$15+G33*$F$16</f>
        <v>1.4000000010395135E-2</v>
      </c>
      <c r="K33" s="42">
        <f>(J33-$K$18)/I33</f>
        <v>7.5476432932928106E-2</v>
      </c>
    </row>
    <row r="34" spans="5:16" ht="16.8" x14ac:dyDescent="0.3">
      <c r="E34" s="11">
        <v>3.784127549981342E-2</v>
      </c>
      <c r="F34" s="11">
        <v>0.75719588451356534</v>
      </c>
      <c r="G34" s="11">
        <v>0.20496283998663778</v>
      </c>
      <c r="H34" s="11">
        <f>SUM(E34:G34)</f>
        <v>1.0000000000000164</v>
      </c>
      <c r="I34" s="11">
        <f>($G$14^2*E34^2+$G$15^2*F34^2+$G$16^2*G34^2+2*E34*F34*$K$13+2*E34*G34*$K$14*2*F34*G34*$K$15)^0.5</f>
        <v>7.1948363482919234E-2</v>
      </c>
      <c r="J34" s="11">
        <f>E34*$F$14+F34*$F$15+G34*$F$16</f>
        <v>1.7000000236169273E-2</v>
      </c>
      <c r="K34" s="42">
        <f>(J34-$K$18)/I34</f>
        <v>0.13203914274470749</v>
      </c>
    </row>
    <row r="35" spans="5:16" ht="16.8" x14ac:dyDescent="0.3">
      <c r="E35" s="11">
        <v>5.4524330789310405E-2</v>
      </c>
      <c r="F35" s="11">
        <v>0.62016936719370241</v>
      </c>
      <c r="G35" s="11">
        <v>0.32530630504035729</v>
      </c>
      <c r="H35" s="11">
        <f>SUM(E35:G35)</f>
        <v>1.00000000302337</v>
      </c>
      <c r="I35" s="11">
        <f>($G$14^2*E35^2+$G$15^2*F35^2+$G$16^2*G35^2+2*E35*F35*$K$13+2*E35*G35*$K$14*2*F35*G35*$K$15)^0.5</f>
        <v>6.5607177123833876E-2</v>
      </c>
      <c r="J35" s="11">
        <f>E35*$F$14+F35*$F$15+G35*$F$16</f>
        <v>1.8999999920267706E-2</v>
      </c>
      <c r="K35" s="42">
        <f>(J35-$K$18)/I35</f>
        <v>0.17528569928502485</v>
      </c>
    </row>
    <row r="36" spans="5:16" ht="16.8" x14ac:dyDescent="0.3">
      <c r="E36" s="11">
        <v>6.8605686001951799E-2</v>
      </c>
      <c r="F36" s="11">
        <v>0.50451188127462399</v>
      </c>
      <c r="G36" s="11">
        <v>0.42688243684767901</v>
      </c>
      <c r="H36" s="11">
        <f>SUM(E36:G36)</f>
        <v>1.0000000041242547</v>
      </c>
      <c r="I36" s="11">
        <f>($G$14^2*E36^2+$G$15^2*F36^2+$G$16^2*G36^2+2*E36*F36*$K$13+2*E36*G36*$K$14*2*F36*G36*$K$15)^0.5</f>
        <v>6.3028162535739687E-2</v>
      </c>
      <c r="J36" s="11">
        <f>E36*$F$14+F36*$F$15+G36*$F$16</f>
        <v>2.0688103331275638E-2</v>
      </c>
      <c r="K36" s="42">
        <f>(J36-$K$18)/I36</f>
        <v>0.20924143748911314</v>
      </c>
    </row>
    <row r="37" spans="5:16" ht="17.399999999999999" customHeight="1" x14ac:dyDescent="0.3">
      <c r="E37" s="11">
        <v>7.120735661366108E-2</v>
      </c>
      <c r="F37" s="11">
        <v>0.48314280027794637</v>
      </c>
      <c r="G37" s="11">
        <v>0.4456498351988803</v>
      </c>
      <c r="H37" s="11">
        <f>SUM(E37:G37)</f>
        <v>0.99999999209048784</v>
      </c>
      <c r="I37" s="11">
        <f>($G$14^2*E37^2+$G$15^2*F37^2+$G$16^2*G37^2+2*E37*F37*$K$13+2*E37*G37*$K$14*2*F37*G37*$K$15)^0.5</f>
        <v>6.2863158578144535E-2</v>
      </c>
      <c r="J37" s="11">
        <f>E37*$F$14+F37*$F$15+G37*$F$16</f>
        <v>2.0999999982809645E-2</v>
      </c>
      <c r="K37" s="42">
        <f>(J37-$K$18)/I37</f>
        <v>0.21475217421708037</v>
      </c>
    </row>
    <row r="38" spans="5:16" ht="16.8" x14ac:dyDescent="0.3">
      <c r="E38" s="11">
        <v>7.9548883506460513E-2</v>
      </c>
      <c r="F38" s="11">
        <v>0.41462947764145741</v>
      </c>
      <c r="G38" s="11">
        <v>0.50582162984257284</v>
      </c>
      <c r="H38" s="11">
        <f>SUM(E38:G38)</f>
        <v>0.99999999099049075</v>
      </c>
      <c r="I38" s="11">
        <f>($G$14^2*E38^2+$G$15^2*F38^2+$G$16^2*G38^2+2*E38*F38*$K$13+2*E38*G38*$K$14*2*F38*G38*$K$15)^0.5</f>
        <v>6.301102933728854E-2</v>
      </c>
      <c r="J38" s="11">
        <f>E38*$F$14+F38*$F$15+G38*$F$16</f>
        <v>2.2000000696591915E-2</v>
      </c>
      <c r="K38" s="42">
        <f>(J38-$K$18)/I38</f>
        <v>0.23011845464348149</v>
      </c>
    </row>
    <row r="39" spans="5:16" ht="16.8" x14ac:dyDescent="0.3">
      <c r="E39" s="11">
        <v>8.7890418270227352E-2</v>
      </c>
      <c r="F39" s="11">
        <v>0.34611623399292374</v>
      </c>
      <c r="G39" s="11">
        <v>0.56599335495900982</v>
      </c>
      <c r="H39" s="11">
        <f>SUM(E39:G39)</f>
        <v>1.0000000072221609</v>
      </c>
      <c r="I39" s="11">
        <f>($G$14^2*E39^2+$G$15^2*F39^2+$G$16^2*G39^2+2*E39*F39*$K$13+2*E39*G39*$K$14*2*F39*G39*$K$15)^0.5</f>
        <v>6.417863855454442E-2</v>
      </c>
      <c r="J39" s="11">
        <f>E39*$F$14+F39*$F$15+G39*$F$16</f>
        <v>2.3000000722847726E-2</v>
      </c>
      <c r="K39" s="42">
        <f>(J39-$K$18)/I39</f>
        <v>0.24151339249234025</v>
      </c>
    </row>
    <row r="40" spans="5:16" ht="16.8" x14ac:dyDescent="0.3">
      <c r="E40" s="11">
        <v>9.6231924835957716E-2</v>
      </c>
      <c r="F40" s="11">
        <v>0.27760298727657484</v>
      </c>
      <c r="G40" s="11">
        <v>0.62616508694044903</v>
      </c>
      <c r="H40" s="11">
        <f>SUM(E40:G40)</f>
        <v>0.99999999905298154</v>
      </c>
      <c r="I40" s="11">
        <f>($G$14^2*E40^2+$G$15^2*F40^2+$G$16^2*G40^2+2*E40*F40*$K$13+2*E40*G40*$K$14*2*F40*G40*$K$15)^0.5</f>
        <v>6.6311976939233921E-2</v>
      </c>
      <c r="J40" s="11">
        <f>E40*$F$14+F40*$F$15+G40*$F$16</f>
        <v>2.400000014411344E-2</v>
      </c>
      <c r="K40" s="42">
        <f>(J40-$K$18)/I40</f>
        <v>0.24882383101371702</v>
      </c>
    </row>
    <row r="41" spans="5:16" ht="16.8" x14ac:dyDescent="0.3">
      <c r="E41" s="11">
        <v>0.116602317368804</v>
      </c>
      <c r="F41" s="11">
        <v>0.132683635454034</v>
      </c>
      <c r="G41" s="11">
        <v>0.75071404586589796</v>
      </c>
      <c r="H41" s="11">
        <f>SUM(E41:G41)</f>
        <v>0.99999999868873601</v>
      </c>
      <c r="I41" s="11">
        <f>($G$14^2*E41^2+$G$15^2*F41^2+$G$16^2*G41^2+2*E41*F41*$K$13+2*E41*G41*$K$14*2*F41*G41*$K$15)^0.5</f>
        <v>7.3469699465291513E-2</v>
      </c>
      <c r="J41" s="11">
        <f>E41*$F$14+F41*$F$15+G41*$F$16</f>
        <v>2.6111474201929961E-2</v>
      </c>
      <c r="K41" s="42">
        <f>(J41-$K$18)/I41</f>
        <v>0.25332176853020033</v>
      </c>
    </row>
    <row r="42" spans="5:16" ht="16.8" x14ac:dyDescent="0.3">
      <c r="E42" s="11">
        <v>0.12876252732098201</v>
      </c>
      <c r="F42" s="11">
        <v>3.9960315324986097E-2</v>
      </c>
      <c r="G42" s="11">
        <v>0.83127715585820705</v>
      </c>
      <c r="H42" s="11">
        <f>SUM(E42:G42)</f>
        <v>0.9999999985041752</v>
      </c>
      <c r="I42" s="11">
        <f>($G$14^2*E42^2+$G$15^2*F42^2+$G$16^2*G42^2+2*E42*F42*$K$13+2*E42*G42*$K$14*2*F42*G42*$K$15)^0.5</f>
        <v>7.9637375681017725E-2</v>
      </c>
      <c r="J42" s="11">
        <f>E42*$F$14+F42*$F$15+G42*$F$16</f>
        <v>2.7463646263549888E-2</v>
      </c>
      <c r="K42" s="42">
        <f>(J42-$K$18)/I42</f>
        <v>0.25068187007458609</v>
      </c>
    </row>
    <row r="43" spans="5:16" ht="16.8" x14ac:dyDescent="0.3">
      <c r="E43" s="72">
        <v>0.201174920586462</v>
      </c>
      <c r="F43" s="72">
        <v>0.10735242905900801</v>
      </c>
      <c r="G43" s="72">
        <v>0.69147349467174402</v>
      </c>
      <c r="H43" s="72">
        <f>SUM(E43:G43)</f>
        <v>1.0000008443172139</v>
      </c>
      <c r="I43" s="72">
        <f>($G$14^2*E43^2+$G$15^2*F43^2+$G$16^2*G43^2+2*E43*F43*$K$13+2*E43*G43*$K$14*2*F43*G43*$K$15)^0.5</f>
        <v>7.3130710831209186E-2</v>
      </c>
      <c r="J43" s="72">
        <f>E43*$F$14+F43*$F$15+G43*$F$16</f>
        <v>2.6369827010639942E-2</v>
      </c>
      <c r="K43" s="73">
        <f>(J43-$K$18)/I43</f>
        <v>0.2580287651543936</v>
      </c>
    </row>
    <row r="44" spans="5:16" ht="16.8" x14ac:dyDescent="0.3">
      <c r="E44" s="11">
        <v>0.173167008329774</v>
      </c>
      <c r="F44" s="11">
        <v>-9.21145136454221E-2</v>
      </c>
      <c r="G44" s="11">
        <v>0.91894778544990297</v>
      </c>
      <c r="H44" s="11">
        <f>SUM(E44:G44)</f>
        <v>1.0000002801342549</v>
      </c>
      <c r="I44" s="11">
        <f>($G$14^2*E44^2+$G$15^2*F44^2+$G$16^2*G44^2+2*E44*F44*$K$13+2*E44*G44*$K$14*2*F44*G44*$K$15)^0.5</f>
        <v>8.8652769356756839E-2</v>
      </c>
      <c r="J44" s="11">
        <f>E44*$F$14+F44*$F$15+G44*$F$16</f>
        <v>2.9352659948613191E-2</v>
      </c>
      <c r="K44" s="42">
        <f>(J44-$K$18)/I44</f>
        <v>0.24649720597755528</v>
      </c>
    </row>
    <row r="45" spans="5:16" ht="16.8" x14ac:dyDescent="0.3">
      <c r="E45" s="11">
        <v>0.18764460994784901</v>
      </c>
      <c r="F45" s="11">
        <v>-0.17867954785665199</v>
      </c>
      <c r="G45" s="11">
        <v>0.99103525039687601</v>
      </c>
      <c r="H45" s="11">
        <f>SUM(E45:G45)</f>
        <v>1.000000312488073</v>
      </c>
      <c r="I45" s="11">
        <f>($G$14^2*E45^2+$G$15^2*F45^2+$G$16^2*G45^2+2*E45*F45*$K$13+2*E45*G45*$K$14*2*F45*G45*$K$15)^0.5</f>
        <v>9.5906019094054232E-2</v>
      </c>
      <c r="J45" s="11">
        <f>E45*$F$14+F45*$F$15+G45*$F$16</f>
        <v>3.0610755421212898E-2</v>
      </c>
      <c r="K45" s="42">
        <f>(J45-$K$18)/I45</f>
        <v>0.24097294037977296</v>
      </c>
      <c r="P45" s="41"/>
    </row>
    <row r="46" spans="5:16" ht="16.8" x14ac:dyDescent="0.3">
      <c r="E46" s="11">
        <v>0.202122211565923</v>
      </c>
      <c r="F46" s="11">
        <v>-0.26524458206789198</v>
      </c>
      <c r="G46" s="11">
        <v>1.0631227153438501</v>
      </c>
      <c r="H46" s="11">
        <f>SUM(E46:G46)</f>
        <v>1.0000003448418811</v>
      </c>
      <c r="I46" s="11">
        <f>($G$14^2*E46^2+$G$15^2*F46^2+$G$16^2*G46^2+2*E46*F46*$K$13+2*E46*G46*$K$14*2*F46*G46*$K$15)^0.5</f>
        <v>0.1035988568163774</v>
      </c>
      <c r="J46" s="11">
        <f>E46*$F$14+F46*$F$15+G46*$F$16</f>
        <v>3.1868850893812473E-2</v>
      </c>
      <c r="K46" s="42">
        <f>(J46-$K$18)/I46</f>
        <v>0.2352231640644912</v>
      </c>
    </row>
    <row r="47" spans="5:16" ht="16.8" x14ac:dyDescent="0.3">
      <c r="E47" s="11">
        <v>0.21659981318399801</v>
      </c>
      <c r="F47" s="11">
        <v>-0.35180961627913199</v>
      </c>
      <c r="G47" s="11">
        <v>1.1352101802908201</v>
      </c>
      <c r="H47" s="11">
        <f>SUM(E47:G47)</f>
        <v>1.0000003771956862</v>
      </c>
      <c r="I47" s="11">
        <f>($G$14^2*E47^2+$G$15^2*F47^2+$G$16^2*G47^2+2*E47*F47*$K$13+2*E47*G47*$K$14*2*F47*G47*$K$15)^0.5</f>
        <v>0.11163983975842194</v>
      </c>
      <c r="J47" s="11">
        <f>E47*$F$14+F47*$F$15+G47*$F$16</f>
        <v>3.3126946366411961E-2</v>
      </c>
      <c r="K47" s="42">
        <f>(J47-$K$18)/I47</f>
        <v>0.22955018944729991</v>
      </c>
    </row>
    <row r="48" spans="5:16" ht="16.8" x14ac:dyDescent="0.3">
      <c r="E48" s="11">
        <v>0.231077414802073</v>
      </c>
      <c r="F48" s="11">
        <v>-0.438374650490372</v>
      </c>
      <c r="G48" s="11">
        <v>1.2072976452377899</v>
      </c>
      <c r="H48" s="11">
        <f>SUM(E48:G48)</f>
        <v>1.000000409549491</v>
      </c>
      <c r="I48" s="11">
        <f>($G$14^2*E48^2+$G$15^2*F48^2+$G$16^2*G48^2+2*E48*F48*$K$13+2*E48*G48*$K$14*2*F48*G48*$K$15)^0.5</f>
        <v>0.11995836269048257</v>
      </c>
      <c r="J48" s="11">
        <f>E48*$F$14+F48*$F$15+G48*$F$16</f>
        <v>3.4385041839011442E-2</v>
      </c>
      <c r="K48" s="42">
        <f>(J48-$K$18)/I48</f>
        <v>0.22411977986378839</v>
      </c>
    </row>
    <row r="49" spans="5:12" ht="16.8" x14ac:dyDescent="0.3">
      <c r="E49" s="11">
        <v>0.24555501642014799</v>
      </c>
      <c r="F49" s="11">
        <v>-0.52493968470160202</v>
      </c>
      <c r="G49" s="11">
        <v>1.27938511018477</v>
      </c>
      <c r="H49" s="11">
        <f>SUM(E49:G49)</f>
        <v>1.0000004419033159</v>
      </c>
      <c r="I49" s="11">
        <f>($G$14^2*E49^2+$G$15^2*F49^2+$G$16^2*G49^2+2*E49*F49*$K$13+2*E49*G49*$K$14*2*F49*G49*$K$15)^0.5</f>
        <v>0.12849991456388199</v>
      </c>
      <c r="J49" s="11">
        <f>E49*$F$14+F49*$F$15+G49*$F$16</f>
        <v>3.5643137311611346E-2</v>
      </c>
      <c r="K49" s="42">
        <f>(J49-$K$18)/I49</f>
        <v>0.21901288734025084</v>
      </c>
    </row>
    <row r="50" spans="5:12" ht="16.8" x14ac:dyDescent="0.3">
      <c r="E50" s="11">
        <v>0.26003261803822297</v>
      </c>
      <c r="F50" s="11">
        <v>-0.61150471891284197</v>
      </c>
      <c r="G50" s="11">
        <v>1.35147257513174</v>
      </c>
      <c r="H50" s="11">
        <f>SUM(E50:G50)</f>
        <v>1.0000004742571211</v>
      </c>
      <c r="I50" s="11">
        <f>($G$14^2*E50^2+$G$15^2*F50^2+$G$16^2*G50^2+2*E50*F50*$K$13+2*E50*G50*$K$14*2*F50*G50*$K$15)^0.5</f>
        <v>0.13722222656639757</v>
      </c>
      <c r="J50" s="11">
        <f>E50*$F$14+F50*$F$15+G50*$F$16</f>
        <v>3.6901232784210827E-2</v>
      </c>
      <c r="K50" s="42">
        <f>(J50-$K$18)/I50</f>
        <v>0.21425998921526379</v>
      </c>
    </row>
    <row r="51" spans="5:12" ht="16.8" x14ac:dyDescent="0.3">
      <c r="E51" s="11">
        <v>0.27451021965629802</v>
      </c>
      <c r="F51" s="11">
        <v>-0.69806975312408204</v>
      </c>
      <c r="G51" s="11">
        <v>1.4235600400787101</v>
      </c>
      <c r="H51" s="11">
        <f>SUM(E51:G51)</f>
        <v>1.0000005066109261</v>
      </c>
      <c r="I51" s="11">
        <f>($G$14^2*E51^2+$G$15^2*F51^2+$G$16^2*G51^2+2*E51*F51*$K$13+2*E51*G51*$K$14*2*F51*G51*$K$15)^0.5</f>
        <v>0.14609229518011269</v>
      </c>
      <c r="J51" s="11">
        <f>E51*$F$14+F51*$F$15+G51*$F$16</f>
        <v>3.8159328256810315E-2</v>
      </c>
      <c r="K51" s="42">
        <f>(J51-$K$18)/I51</f>
        <v>0.20986273245287423</v>
      </c>
    </row>
    <row r="52" spans="5:12" ht="16.8" x14ac:dyDescent="0.3">
      <c r="E52" s="11">
        <v>0.288987821274373</v>
      </c>
      <c r="F52" s="11">
        <v>-0.784634787335312</v>
      </c>
      <c r="G52" s="11">
        <v>1.4956475050256799</v>
      </c>
      <c r="H52" s="11">
        <f>SUM(E52:G52)</f>
        <v>1.0000005389647408</v>
      </c>
      <c r="I52" s="11">
        <f>($G$14^2*E52^2+$G$15^2*F52^2+$G$16^2*G52^2+2*E52*F52*$K$13+2*E52*G52*$K$14*2*F52*G52*$K$15)^0.5</f>
        <v>0.15508413610101043</v>
      </c>
      <c r="J52" s="11">
        <f>E52*$F$14+F52*$F$15+G52*$F$16</f>
        <v>3.9417423729409935E-2</v>
      </c>
      <c r="K52" s="42">
        <f>(J52-$K$18)/I52</f>
        <v>0.20580714786083126</v>
      </c>
    </row>
    <row r="53" spans="5:12" ht="16.8" x14ac:dyDescent="0.3">
      <c r="E53" s="11">
        <v>0.30346542289244799</v>
      </c>
      <c r="F53" s="11">
        <v>-0.87119982154655196</v>
      </c>
      <c r="G53" s="11">
        <v>1.5677349699726599</v>
      </c>
      <c r="H53" s="11">
        <f>SUM(E53:G53)</f>
        <v>1.000000571318556</v>
      </c>
      <c r="I53" s="11">
        <f>($G$14^2*E53^2+$G$15^2*F53^2+$G$16^2*G53^2+2*E53*F53*$K$13+2*E53*G53*$K$14*2*F53*G53*$K$15)^0.5</f>
        <v>0.16417710694310181</v>
      </c>
      <c r="J53" s="11">
        <f>E53*$F$14+F53*$F$15+G53*$F$16</f>
        <v>4.0675519202009701E-2</v>
      </c>
      <c r="K53" s="42">
        <f>(J53-$K$18)/I53</f>
        <v>0.20207153006726575</v>
      </c>
    </row>
    <row r="54" spans="5:12" ht="16.8" x14ac:dyDescent="0.3">
      <c r="E54" s="11">
        <v>0.31794302451052298</v>
      </c>
      <c r="F54" s="11">
        <v>-0.95776485575779202</v>
      </c>
      <c r="G54" s="11">
        <v>1.63982243491963</v>
      </c>
      <c r="H54" s="11">
        <f>SUM(E54:G54)</f>
        <v>1.000000603672361</v>
      </c>
      <c r="I54" s="11">
        <f>($G$14^2*E54^2+$G$15^2*F54^2+$G$16^2*G54^2+2*E54*F54*$K$13+2*E54*G54*$K$14*2*F54*G54*$K$15)^0.5</f>
        <v>0.17335465771856987</v>
      </c>
      <c r="J54" s="11">
        <f>E54*$F$14+F54*$F$15+G54*$F$16</f>
        <v>4.1933614674609189E-2</v>
      </c>
      <c r="K54" s="42">
        <f>(J54-$K$18)/I54</f>
        <v>0.19863103263432325</v>
      </c>
    </row>
    <row r="55" spans="5:12" ht="16.8" x14ac:dyDescent="0.3">
      <c r="E55" s="11">
        <v>0.33242062612859702</v>
      </c>
      <c r="F55" s="11">
        <v>-1.0443298899690301</v>
      </c>
      <c r="G55" s="11">
        <v>1.7119098998666</v>
      </c>
      <c r="H55" s="11">
        <f>SUM(E55:G55)</f>
        <v>1.0000006360261668</v>
      </c>
      <c r="I55" s="11">
        <f>($G$14^2*E55^2+$G$15^2*F55^2+$G$16^2*G55^2+2*E55*F55*$K$13+2*E55*G55*$K$14*2*F55*G55*$K$15)^0.5</f>
        <v>0.18260339792125638</v>
      </c>
      <c r="J55" s="11">
        <f>E55*$F$14+F55*$F$15+G55*$F$16</f>
        <v>4.3191710147208677E-2</v>
      </c>
      <c r="K55" s="42">
        <f>(J55-$K$18)/I55</f>
        <v>0.19546027376007497</v>
      </c>
    </row>
    <row r="59" spans="5:12" ht="24.6" x14ac:dyDescent="0.3">
      <c r="E59" s="61" t="s">
        <v>114</v>
      </c>
      <c r="F59" s="61"/>
      <c r="G59" s="61"/>
      <c r="H59" s="61"/>
      <c r="I59" s="61"/>
      <c r="J59" s="61"/>
    </row>
    <row r="62" spans="5:12" ht="16.8" x14ac:dyDescent="0.3">
      <c r="E62" s="27"/>
      <c r="F62" s="15" t="s">
        <v>23</v>
      </c>
      <c r="G62" s="15" t="s">
        <v>24</v>
      </c>
    </row>
    <row r="63" spans="5:12" ht="16.8" x14ac:dyDescent="0.3">
      <c r="E63" s="7" t="s">
        <v>115</v>
      </c>
      <c r="F63" s="12">
        <f>J43</f>
        <v>2.6369827010639942E-2</v>
      </c>
      <c r="G63" s="12">
        <f>I43</f>
        <v>7.3130710831209186E-2</v>
      </c>
      <c r="K63" s="74"/>
      <c r="L63" s="74"/>
    </row>
    <row r="64" spans="5:12" ht="16.8" x14ac:dyDescent="0.3">
      <c r="E64" s="7" t="s">
        <v>116</v>
      </c>
      <c r="F64" s="12">
        <f>9%/12</f>
        <v>7.4999999999999997E-3</v>
      </c>
      <c r="G64" s="12">
        <v>0</v>
      </c>
    </row>
    <row r="68" spans="5:9" ht="16.8" x14ac:dyDescent="0.3">
      <c r="E68" s="15" t="s">
        <v>115</v>
      </c>
      <c r="F68" s="15" t="s">
        <v>116</v>
      </c>
      <c r="G68" s="15" t="s">
        <v>112</v>
      </c>
      <c r="H68" s="15" t="s">
        <v>48</v>
      </c>
      <c r="I68" s="15" t="s">
        <v>117</v>
      </c>
    </row>
    <row r="69" spans="5:9" ht="16.8" x14ac:dyDescent="0.3">
      <c r="E69" s="4">
        <v>0</v>
      </c>
      <c r="F69" s="4">
        <v>1</v>
      </c>
      <c r="G69" s="4">
        <f t="shared" ref="G69:G88" si="0">SUM(E69:F69)</f>
        <v>1</v>
      </c>
      <c r="H69" s="4">
        <f t="shared" ref="H69:H88" si="1">$G$63*E69</f>
        <v>0</v>
      </c>
      <c r="I69" s="4">
        <f t="shared" ref="I69:I88" si="2">E69*$F$63+F69*$F$64</f>
        <v>7.4999999999999997E-3</v>
      </c>
    </row>
    <row r="70" spans="5:9" ht="16.8" x14ac:dyDescent="0.3">
      <c r="E70" s="4">
        <v>9.9999999999999978E-2</v>
      </c>
      <c r="F70" s="4">
        <v>0.9</v>
      </c>
      <c r="G70" s="4">
        <f t="shared" si="0"/>
        <v>1</v>
      </c>
      <c r="H70" s="4">
        <f t="shared" si="1"/>
        <v>7.3130710831209172E-3</v>
      </c>
      <c r="I70" s="4">
        <f t="shared" si="2"/>
        <v>9.3869827010639936E-3</v>
      </c>
    </row>
    <row r="71" spans="5:9" ht="16.8" x14ac:dyDescent="0.3">
      <c r="E71" s="4">
        <v>0.19999999999999996</v>
      </c>
      <c r="F71" s="4">
        <v>0.8</v>
      </c>
      <c r="G71" s="4">
        <f t="shared" si="0"/>
        <v>1</v>
      </c>
      <c r="H71" s="4">
        <f t="shared" si="1"/>
        <v>1.4626142166241834E-2</v>
      </c>
      <c r="I71" s="4">
        <f t="shared" si="2"/>
        <v>1.1273965402127988E-2</v>
      </c>
    </row>
    <row r="72" spans="5:9" ht="16.8" x14ac:dyDescent="0.3">
      <c r="E72" s="4">
        <v>0.29999999999999993</v>
      </c>
      <c r="F72" s="4">
        <v>0.70000000000000007</v>
      </c>
      <c r="G72" s="4">
        <f t="shared" si="0"/>
        <v>1</v>
      </c>
      <c r="H72" s="4">
        <f t="shared" si="1"/>
        <v>2.1939213249362752E-2</v>
      </c>
      <c r="I72" s="4">
        <f t="shared" si="2"/>
        <v>1.3160948103191981E-2</v>
      </c>
    </row>
    <row r="73" spans="5:9" ht="16.8" x14ac:dyDescent="0.3">
      <c r="E73" s="4">
        <v>0.39999999999999991</v>
      </c>
      <c r="F73" s="4">
        <v>0.60000000000000009</v>
      </c>
      <c r="G73" s="4">
        <f t="shared" si="0"/>
        <v>1</v>
      </c>
      <c r="H73" s="4">
        <f t="shared" si="1"/>
        <v>2.9252284332483669E-2</v>
      </c>
      <c r="I73" s="4">
        <f t="shared" si="2"/>
        <v>1.5047930804255975E-2</v>
      </c>
    </row>
    <row r="74" spans="5:9" ht="16.8" x14ac:dyDescent="0.3">
      <c r="E74" s="4">
        <v>0.49999999999999989</v>
      </c>
      <c r="F74" s="4">
        <v>0.50000000000000011</v>
      </c>
      <c r="G74" s="4">
        <f t="shared" si="0"/>
        <v>1</v>
      </c>
      <c r="H74" s="4">
        <f t="shared" si="1"/>
        <v>3.6565355415604586E-2</v>
      </c>
      <c r="I74" s="4">
        <f t="shared" si="2"/>
        <v>1.6934913505319969E-2</v>
      </c>
    </row>
    <row r="75" spans="5:9" ht="16.8" x14ac:dyDescent="0.3">
      <c r="E75" s="4">
        <v>0.59999999999999987</v>
      </c>
      <c r="F75" s="4">
        <v>0.40000000000000013</v>
      </c>
      <c r="G75" s="4">
        <f t="shared" si="0"/>
        <v>1</v>
      </c>
      <c r="H75" s="4">
        <f t="shared" si="1"/>
        <v>4.3878426498725503E-2</v>
      </c>
      <c r="I75" s="4">
        <f t="shared" si="2"/>
        <v>1.8821896206383963E-2</v>
      </c>
    </row>
    <row r="76" spans="5:9" ht="16.8" x14ac:dyDescent="0.3">
      <c r="E76" s="4">
        <v>0.69999999999999984</v>
      </c>
      <c r="F76" s="4">
        <v>0.30000000000000016</v>
      </c>
      <c r="G76" s="4">
        <f t="shared" si="0"/>
        <v>1</v>
      </c>
      <c r="H76" s="4">
        <f t="shared" si="1"/>
        <v>5.1191497581846421E-2</v>
      </c>
      <c r="I76" s="4">
        <f t="shared" si="2"/>
        <v>2.0708878907447957E-2</v>
      </c>
    </row>
    <row r="77" spans="5:9" ht="16.8" x14ac:dyDescent="0.3">
      <c r="E77" s="4">
        <v>0.79999999999999982</v>
      </c>
      <c r="F77" s="4">
        <v>0.20000000000000015</v>
      </c>
      <c r="G77" s="4">
        <f t="shared" si="0"/>
        <v>1</v>
      </c>
      <c r="H77" s="4">
        <f t="shared" si="1"/>
        <v>5.8504568664967338E-2</v>
      </c>
      <c r="I77" s="4">
        <f t="shared" si="2"/>
        <v>2.2595861608511951E-2</v>
      </c>
    </row>
    <row r="78" spans="5:9" ht="16.8" x14ac:dyDescent="0.3">
      <c r="E78" s="4">
        <v>0.89999999999999991</v>
      </c>
      <c r="F78" s="4">
        <v>0.10000000000000014</v>
      </c>
      <c r="G78" s="4">
        <f t="shared" si="0"/>
        <v>1</v>
      </c>
      <c r="H78" s="4">
        <f t="shared" si="1"/>
        <v>6.5817639748088255E-2</v>
      </c>
      <c r="I78" s="4">
        <f t="shared" si="2"/>
        <v>2.4482844309575945E-2</v>
      </c>
    </row>
    <row r="79" spans="5:9" ht="16.8" x14ac:dyDescent="0.3">
      <c r="E79" s="4">
        <v>0.99999999999999989</v>
      </c>
      <c r="F79" s="4">
        <v>1.3877787807814457E-16</v>
      </c>
      <c r="G79" s="4">
        <f t="shared" si="0"/>
        <v>1</v>
      </c>
      <c r="H79" s="4">
        <f t="shared" si="1"/>
        <v>7.3130710831209172E-2</v>
      </c>
      <c r="I79" s="4">
        <f t="shared" si="2"/>
        <v>2.6369827010639939E-2</v>
      </c>
    </row>
    <row r="80" spans="5:9" ht="16.8" x14ac:dyDescent="0.3">
      <c r="E80" s="4">
        <v>1.0999999999999999</v>
      </c>
      <c r="F80" s="4">
        <v>-9.9999999999999867E-2</v>
      </c>
      <c r="G80" s="4">
        <f t="shared" si="0"/>
        <v>1</v>
      </c>
      <c r="H80" s="4">
        <f t="shared" si="1"/>
        <v>8.044378191433009E-2</v>
      </c>
      <c r="I80" s="4">
        <f t="shared" si="2"/>
        <v>2.8256809711703933E-2</v>
      </c>
    </row>
    <row r="81" spans="5:9" ht="16.8" x14ac:dyDescent="0.3">
      <c r="E81" s="4">
        <v>1.2</v>
      </c>
      <c r="F81" s="4">
        <v>-0.19999999999999987</v>
      </c>
      <c r="G81" s="4">
        <f t="shared" si="0"/>
        <v>1</v>
      </c>
      <c r="H81" s="4">
        <f t="shared" si="1"/>
        <v>8.7756852997451021E-2</v>
      </c>
      <c r="I81" s="4">
        <f t="shared" si="2"/>
        <v>3.014379241276793E-2</v>
      </c>
    </row>
    <row r="82" spans="5:9" ht="16.8" x14ac:dyDescent="0.3">
      <c r="E82" s="4">
        <v>1.2999999999999998</v>
      </c>
      <c r="F82" s="4">
        <v>-0.29999999999999988</v>
      </c>
      <c r="G82" s="4">
        <f t="shared" si="0"/>
        <v>1</v>
      </c>
      <c r="H82" s="4">
        <f t="shared" si="1"/>
        <v>9.5069924080571924E-2</v>
      </c>
      <c r="I82" s="4">
        <f t="shared" si="2"/>
        <v>3.203077511383192E-2</v>
      </c>
    </row>
    <row r="83" spans="5:9" ht="16.8" x14ac:dyDescent="0.3">
      <c r="E83" s="4">
        <v>1.4</v>
      </c>
      <c r="F83" s="4">
        <v>-0.39999999999999991</v>
      </c>
      <c r="G83" s="4">
        <f t="shared" si="0"/>
        <v>1</v>
      </c>
      <c r="H83" s="4">
        <f t="shared" si="1"/>
        <v>0.10238299516369286</v>
      </c>
      <c r="I83" s="4">
        <f t="shared" si="2"/>
        <v>3.3917757814895921E-2</v>
      </c>
    </row>
    <row r="84" spans="5:9" ht="16.8" x14ac:dyDescent="0.3">
      <c r="E84" s="4">
        <v>1.5</v>
      </c>
      <c r="F84" s="4">
        <v>-0.5</v>
      </c>
      <c r="G84" s="4">
        <f t="shared" si="0"/>
        <v>1</v>
      </c>
      <c r="H84" s="4">
        <f t="shared" si="1"/>
        <v>0.10969606624681377</v>
      </c>
      <c r="I84" s="4">
        <f t="shared" si="2"/>
        <v>3.5804740515959915E-2</v>
      </c>
    </row>
    <row r="85" spans="5:9" ht="16.8" x14ac:dyDescent="0.3">
      <c r="E85" s="4">
        <v>1.6</v>
      </c>
      <c r="F85" s="4">
        <v>-0.6</v>
      </c>
      <c r="G85" s="4">
        <f t="shared" si="0"/>
        <v>1</v>
      </c>
      <c r="H85" s="4">
        <f t="shared" si="1"/>
        <v>0.1170091373299347</v>
      </c>
      <c r="I85" s="4">
        <f t="shared" si="2"/>
        <v>3.7691723217023916E-2</v>
      </c>
    </row>
    <row r="86" spans="5:9" ht="16.8" x14ac:dyDescent="0.3">
      <c r="E86" s="4">
        <v>1.7</v>
      </c>
      <c r="F86" s="4">
        <v>-0.7</v>
      </c>
      <c r="G86" s="4">
        <f t="shared" si="0"/>
        <v>1</v>
      </c>
      <c r="H86" s="4">
        <f t="shared" si="1"/>
        <v>0.12432220841305561</v>
      </c>
      <c r="I86" s="4">
        <f t="shared" si="2"/>
        <v>3.9578705918087903E-2</v>
      </c>
    </row>
    <row r="87" spans="5:9" ht="16.8" x14ac:dyDescent="0.3">
      <c r="E87" s="4">
        <v>1.8</v>
      </c>
      <c r="F87" s="4">
        <v>-0.8</v>
      </c>
      <c r="G87" s="4">
        <f t="shared" si="0"/>
        <v>1</v>
      </c>
      <c r="H87" s="4">
        <f t="shared" si="1"/>
        <v>0.13163527949617654</v>
      </c>
      <c r="I87" s="4">
        <f t="shared" si="2"/>
        <v>4.1465688619151897E-2</v>
      </c>
    </row>
    <row r="88" spans="5:9" ht="16.8" x14ac:dyDescent="0.3">
      <c r="E88" s="4">
        <v>1.9</v>
      </c>
      <c r="F88" s="4">
        <v>-0.9</v>
      </c>
      <c r="G88" s="4">
        <f t="shared" si="0"/>
        <v>0.99999999999999989</v>
      </c>
      <c r="H88" s="4">
        <f t="shared" si="1"/>
        <v>0.13894835057929744</v>
      </c>
      <c r="I88" s="4">
        <f t="shared" si="2"/>
        <v>4.3352671320215891E-2</v>
      </c>
    </row>
  </sheetData>
  <autoFilter ref="E31:K31" xr:uid="{63A2C5C8-60E6-452A-B574-58D2C965226B}"/>
  <mergeCells count="3">
    <mergeCell ref="E1:J1"/>
    <mergeCell ref="E10:J10"/>
    <mergeCell ref="E59:J5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EB22-1F24-4F96-ABBF-F387B3B602FB}">
  <dimension ref="E1:Z138"/>
  <sheetViews>
    <sheetView showGridLines="0" zoomScale="90" zoomScaleNormal="90" workbookViewId="0">
      <selection activeCell="Q115" sqref="Q115"/>
    </sheetView>
  </sheetViews>
  <sheetFormatPr defaultRowHeight="14.4" x14ac:dyDescent="0.3"/>
  <cols>
    <col min="5" max="5" width="28.33203125" bestFit="1" customWidth="1"/>
    <col min="6" max="9" width="9" bestFit="1" customWidth="1"/>
    <col min="10" max="10" width="9.5546875" bestFit="1" customWidth="1"/>
  </cols>
  <sheetData>
    <row r="1" spans="5:10" ht="18.600000000000001" x14ac:dyDescent="0.3">
      <c r="E1" s="25" t="s">
        <v>1</v>
      </c>
      <c r="F1" s="1"/>
      <c r="G1" s="1"/>
      <c r="H1" s="1"/>
      <c r="I1" s="1"/>
      <c r="J1" s="1"/>
    </row>
    <row r="2" spans="5:10" ht="16.8" x14ac:dyDescent="0.3">
      <c r="E2" s="24" t="s">
        <v>95</v>
      </c>
      <c r="F2" s="24">
        <v>2020</v>
      </c>
      <c r="G2" s="24">
        <v>2021</v>
      </c>
      <c r="H2" s="24">
        <v>2022</v>
      </c>
      <c r="I2" s="24">
        <v>2023</v>
      </c>
      <c r="J2" s="24">
        <v>2024</v>
      </c>
    </row>
    <row r="3" spans="5:10" ht="16.8" x14ac:dyDescent="0.3">
      <c r="E3" s="28" t="s">
        <v>97</v>
      </c>
      <c r="F3" s="29">
        <v>0.99</v>
      </c>
      <c r="G3" s="29">
        <v>1.28</v>
      </c>
      <c r="H3" s="29">
        <v>1.69</v>
      </c>
      <c r="I3" s="29">
        <v>1.72</v>
      </c>
      <c r="J3" s="29">
        <v>1.61</v>
      </c>
    </row>
    <row r="4" spans="5:10" ht="16.8" x14ac:dyDescent="0.3">
      <c r="E4" s="28" t="s">
        <v>92</v>
      </c>
      <c r="F4" s="29">
        <v>51.18</v>
      </c>
      <c r="G4" s="29">
        <v>38.44</v>
      </c>
      <c r="H4" s="29">
        <v>10.72</v>
      </c>
      <c r="I4" s="29">
        <v>12</v>
      </c>
      <c r="J4" s="29">
        <v>48.99</v>
      </c>
    </row>
    <row r="5" spans="5:10" ht="16.8" x14ac:dyDescent="0.3">
      <c r="E5" s="28" t="s">
        <v>102</v>
      </c>
      <c r="F5" s="29">
        <v>0.48</v>
      </c>
      <c r="G5" s="29">
        <v>1.59</v>
      </c>
      <c r="H5" s="29">
        <v>2.2559999999999998</v>
      </c>
      <c r="I5" s="29">
        <v>2.65</v>
      </c>
      <c r="J5" s="29">
        <v>0.56000000000000005</v>
      </c>
    </row>
    <row r="6" spans="5:10" ht="16.8" x14ac:dyDescent="0.3">
      <c r="E6" s="28" t="s">
        <v>99</v>
      </c>
      <c r="F6" s="29">
        <v>2.1</v>
      </c>
      <c r="G6" s="29">
        <v>5.83</v>
      </c>
      <c r="H6" s="29">
        <v>8.9700000000000006</v>
      </c>
      <c r="I6" s="29">
        <v>10.67</v>
      </c>
      <c r="J6" s="29">
        <v>2.08</v>
      </c>
    </row>
    <row r="7" spans="5:10" ht="16.8" x14ac:dyDescent="0.3">
      <c r="E7" s="28" t="s">
        <v>100</v>
      </c>
      <c r="F7" s="29">
        <v>55.21</v>
      </c>
      <c r="G7" s="29">
        <v>47.16</v>
      </c>
      <c r="H7" s="29">
        <v>48.88</v>
      </c>
      <c r="I7" s="29">
        <v>39.520000000000003</v>
      </c>
      <c r="J7" s="29">
        <v>53.8</v>
      </c>
    </row>
    <row r="8" spans="5:10" ht="16.8" x14ac:dyDescent="0.3">
      <c r="E8" s="28" t="s">
        <v>101</v>
      </c>
      <c r="F8" s="64">
        <v>22874.62</v>
      </c>
      <c r="G8" s="65"/>
      <c r="H8" s="65"/>
      <c r="I8" s="65"/>
      <c r="J8" s="66"/>
    </row>
    <row r="9" spans="5:10" ht="17.399999999999999" x14ac:dyDescent="0.35">
      <c r="E9" s="28" t="s">
        <v>105</v>
      </c>
      <c r="F9" s="30" t="s">
        <v>106</v>
      </c>
      <c r="G9" s="29">
        <f>G4-F4</f>
        <v>-12.740000000000002</v>
      </c>
      <c r="H9" s="29">
        <f t="shared" ref="H9:J10" si="0">H4-G4</f>
        <v>-27.72</v>
      </c>
      <c r="I9" s="29">
        <f t="shared" si="0"/>
        <v>1.2799999999999994</v>
      </c>
      <c r="J9" s="29">
        <f t="shared" si="0"/>
        <v>36.99</v>
      </c>
    </row>
    <row r="10" spans="5:10" ht="17.399999999999999" x14ac:dyDescent="0.35">
      <c r="E10" s="28" t="s">
        <v>104</v>
      </c>
      <c r="F10" s="30" t="s">
        <v>106</v>
      </c>
      <c r="G10" s="29">
        <f>G5-F5</f>
        <v>1.1100000000000001</v>
      </c>
      <c r="H10" s="29">
        <f t="shared" ref="H10" si="1">H5-G5</f>
        <v>0.6659999999999997</v>
      </c>
      <c r="I10" s="29">
        <f t="shared" si="0"/>
        <v>0.39400000000000013</v>
      </c>
      <c r="J10" s="29">
        <f>J5-I5</f>
        <v>-2.09</v>
      </c>
    </row>
    <row r="11" spans="5:10" ht="17.399999999999999" x14ac:dyDescent="0.35">
      <c r="E11" s="28" t="s">
        <v>103</v>
      </c>
      <c r="F11" s="30" t="s">
        <v>106</v>
      </c>
      <c r="G11" s="29">
        <f>G6-F6</f>
        <v>3.73</v>
      </c>
      <c r="H11" s="29">
        <f>H6-G6</f>
        <v>3.1400000000000006</v>
      </c>
      <c r="I11" s="29">
        <f>I6-H6</f>
        <v>1.6999999999999993</v>
      </c>
      <c r="J11" s="29">
        <f>J6-I6</f>
        <v>-8.59</v>
      </c>
    </row>
    <row r="12" spans="5:10" ht="18.600000000000001" x14ac:dyDescent="0.3">
      <c r="E12" s="26" t="s">
        <v>96</v>
      </c>
      <c r="F12" s="1"/>
      <c r="G12" s="1"/>
      <c r="H12" s="1"/>
      <c r="I12" s="1"/>
      <c r="J12" s="1"/>
    </row>
    <row r="13" spans="5:10" ht="16.8" x14ac:dyDescent="0.3">
      <c r="E13" s="24" t="s">
        <v>95</v>
      </c>
      <c r="F13" s="24">
        <v>2020</v>
      </c>
      <c r="G13" s="24">
        <v>2021</v>
      </c>
      <c r="H13" s="24">
        <v>2022</v>
      </c>
      <c r="I13" s="24">
        <v>2023</v>
      </c>
      <c r="J13" s="24">
        <v>2024</v>
      </c>
    </row>
    <row r="14" spans="5:10" ht="16.8" x14ac:dyDescent="0.3">
      <c r="E14" s="28" t="s">
        <v>92</v>
      </c>
      <c r="F14" s="29">
        <v>19.45</v>
      </c>
      <c r="G14" s="29">
        <v>23.34</v>
      </c>
      <c r="H14" s="29">
        <v>13.93</v>
      </c>
      <c r="I14" s="29">
        <v>14.79</v>
      </c>
      <c r="J14" s="29">
        <v>14.16</v>
      </c>
    </row>
    <row r="15" spans="5:10" ht="16.8" x14ac:dyDescent="0.3">
      <c r="E15" s="28" t="s">
        <v>102</v>
      </c>
      <c r="F15" s="29">
        <v>2.488</v>
      </c>
      <c r="G15" s="29">
        <v>2.5150000000000001</v>
      </c>
      <c r="H15" s="29">
        <v>2.093</v>
      </c>
      <c r="I15" s="29">
        <v>1.9019999999999999</v>
      </c>
      <c r="J15" s="29">
        <v>1.843</v>
      </c>
    </row>
    <row r="16" spans="5:10" ht="16.8" x14ac:dyDescent="0.3">
      <c r="E16" s="28" t="s">
        <v>99</v>
      </c>
      <c r="F16" s="29">
        <v>12.83</v>
      </c>
      <c r="G16" s="29">
        <v>10.87</v>
      </c>
      <c r="H16" s="29">
        <v>9.0299999999999994</v>
      </c>
      <c r="I16" s="29">
        <v>8.83</v>
      </c>
      <c r="J16" s="29">
        <v>7.85</v>
      </c>
    </row>
    <row r="17" spans="5:26" ht="16.8" x14ac:dyDescent="0.3">
      <c r="E17" s="28" t="s">
        <v>100</v>
      </c>
      <c r="F17" s="29">
        <v>63.29</v>
      </c>
      <c r="G17" s="29">
        <v>58.43</v>
      </c>
      <c r="H17" s="29">
        <v>65.650000000000006</v>
      </c>
      <c r="I17" s="29">
        <v>65.27</v>
      </c>
      <c r="J17" s="29">
        <v>67.62</v>
      </c>
    </row>
    <row r="18" spans="5:26" ht="18.600000000000001" x14ac:dyDescent="0.3">
      <c r="E18" s="62" t="s">
        <v>98</v>
      </c>
      <c r="F18" s="62"/>
      <c r="G18" s="1"/>
      <c r="H18" s="1"/>
      <c r="I18" s="1"/>
      <c r="J18" s="1"/>
    </row>
    <row r="19" spans="5:26" ht="16.8" x14ac:dyDescent="0.3">
      <c r="E19" s="24" t="s">
        <v>95</v>
      </c>
      <c r="F19" s="24">
        <v>2020</v>
      </c>
      <c r="G19" s="24">
        <v>2021</v>
      </c>
      <c r="H19" s="24">
        <v>2022</v>
      </c>
      <c r="I19" s="24">
        <v>2023</v>
      </c>
      <c r="J19" s="24">
        <v>2024</v>
      </c>
    </row>
    <row r="20" spans="5:26" ht="16.8" x14ac:dyDescent="0.3">
      <c r="E20" s="28" t="s">
        <v>92</v>
      </c>
      <c r="F20" s="29">
        <f t="shared" ref="F20:J22" si="2">F4-F14</f>
        <v>31.73</v>
      </c>
      <c r="G20" s="29">
        <f t="shared" si="2"/>
        <v>15.099999999999998</v>
      </c>
      <c r="H20" s="29">
        <f t="shared" si="2"/>
        <v>-3.2099999999999991</v>
      </c>
      <c r="I20" s="29">
        <f t="shared" si="2"/>
        <v>-2.7899999999999991</v>
      </c>
      <c r="J20" s="29">
        <f t="shared" si="2"/>
        <v>34.83</v>
      </c>
    </row>
    <row r="21" spans="5:26" ht="16.8" x14ac:dyDescent="0.3">
      <c r="E21" s="28" t="s">
        <v>102</v>
      </c>
      <c r="F21" s="29">
        <f t="shared" si="2"/>
        <v>-2.008</v>
      </c>
      <c r="G21" s="29">
        <f t="shared" si="2"/>
        <v>-0.92500000000000004</v>
      </c>
      <c r="H21" s="29">
        <f t="shared" si="2"/>
        <v>0.16299999999999981</v>
      </c>
      <c r="I21" s="29">
        <f t="shared" si="2"/>
        <v>0.748</v>
      </c>
      <c r="J21" s="29">
        <f t="shared" si="2"/>
        <v>-1.2829999999999999</v>
      </c>
    </row>
    <row r="22" spans="5:26" ht="16.8" x14ac:dyDescent="0.3">
      <c r="E22" s="28" t="s">
        <v>99</v>
      </c>
      <c r="F22" s="29">
        <f t="shared" si="2"/>
        <v>-10.73</v>
      </c>
      <c r="G22" s="29">
        <f t="shared" si="2"/>
        <v>-5.0399999999999991</v>
      </c>
      <c r="H22" s="29">
        <f t="shared" si="2"/>
        <v>-5.9999999999998721E-2</v>
      </c>
      <c r="I22" s="29">
        <f t="shared" si="2"/>
        <v>1.8399999999999999</v>
      </c>
      <c r="J22" s="29">
        <f t="shared" si="2"/>
        <v>-5.77</v>
      </c>
    </row>
    <row r="23" spans="5:26" ht="16.8" x14ac:dyDescent="0.3">
      <c r="E23" s="28" t="s">
        <v>100</v>
      </c>
      <c r="F23" s="29">
        <f>F7-F17</f>
        <v>-8.0799999999999983</v>
      </c>
      <c r="G23" s="29">
        <f t="shared" ref="G23:I23" si="3">G7-G17</f>
        <v>-11.270000000000003</v>
      </c>
      <c r="H23" s="29">
        <f t="shared" si="3"/>
        <v>-16.770000000000003</v>
      </c>
      <c r="I23" s="29">
        <f t="shared" si="3"/>
        <v>-25.749999999999993</v>
      </c>
      <c r="J23" s="29">
        <f>J7-J17</f>
        <v>-13.820000000000007</v>
      </c>
    </row>
    <row r="28" spans="5:26" x14ac:dyDescent="0.3"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30" spans="5:26" ht="18.600000000000001" x14ac:dyDescent="0.3">
      <c r="E30" s="25" t="s">
        <v>93</v>
      </c>
      <c r="F30" s="1"/>
      <c r="G30" s="1"/>
      <c r="H30" s="1"/>
      <c r="I30" s="1"/>
      <c r="J30" s="1"/>
    </row>
    <row r="31" spans="5:26" ht="16.8" x14ac:dyDescent="0.3">
      <c r="E31" s="24" t="s">
        <v>95</v>
      </c>
      <c r="F31" s="24">
        <v>2020</v>
      </c>
      <c r="G31" s="24">
        <v>2021</v>
      </c>
      <c r="H31" s="24">
        <v>2022</v>
      </c>
      <c r="I31" s="24">
        <v>2023</v>
      </c>
      <c r="J31" s="24">
        <v>2024</v>
      </c>
    </row>
    <row r="32" spans="5:26" ht="16.8" x14ac:dyDescent="0.3">
      <c r="E32" s="28" t="s">
        <v>97</v>
      </c>
      <c r="F32" s="29">
        <v>0.75</v>
      </c>
      <c r="G32" s="29">
        <v>0.84</v>
      </c>
      <c r="H32" s="29">
        <v>1.35</v>
      </c>
      <c r="I32" s="29">
        <v>1.53</v>
      </c>
      <c r="J32" s="29">
        <v>1.2</v>
      </c>
    </row>
    <row r="33" spans="5:10" ht="16.8" x14ac:dyDescent="0.3">
      <c r="E33" s="28" t="s">
        <v>92</v>
      </c>
      <c r="F33" s="31">
        <v>13.83</v>
      </c>
      <c r="G33" s="31">
        <v>25.43</v>
      </c>
      <c r="H33" s="31">
        <v>16.28</v>
      </c>
      <c r="I33" s="31">
        <v>32.28</v>
      </c>
      <c r="J33" s="31">
        <v>38.590000000000003</v>
      </c>
    </row>
    <row r="34" spans="5:10" ht="16.8" x14ac:dyDescent="0.3">
      <c r="E34" s="28" t="s">
        <v>102</v>
      </c>
      <c r="F34" s="29">
        <v>2.12</v>
      </c>
      <c r="G34" s="29">
        <v>2.0059999999999998</v>
      </c>
      <c r="H34" s="29">
        <v>1.627</v>
      </c>
      <c r="I34" s="29">
        <v>0.97199999999999998</v>
      </c>
      <c r="J34" s="29">
        <v>0.93500000000000005</v>
      </c>
    </row>
    <row r="35" spans="5:10" ht="16.8" x14ac:dyDescent="0.3">
      <c r="E35" s="28" t="s">
        <v>99</v>
      </c>
      <c r="F35" s="31">
        <v>14.57</v>
      </c>
      <c r="G35" s="31">
        <v>13.09</v>
      </c>
      <c r="H35" s="31">
        <v>10.02</v>
      </c>
      <c r="I35" s="31">
        <v>5.24</v>
      </c>
      <c r="J35" s="31">
        <v>4.63</v>
      </c>
    </row>
    <row r="36" spans="5:10" ht="16.8" x14ac:dyDescent="0.3">
      <c r="E36" s="28" t="s">
        <v>100</v>
      </c>
      <c r="F36" s="29">
        <v>41.45</v>
      </c>
      <c r="G36" s="29">
        <v>28.88</v>
      </c>
      <c r="H36" s="29">
        <v>45.24</v>
      </c>
      <c r="I36" s="29">
        <v>41.38</v>
      </c>
      <c r="J36" s="29">
        <v>36.75</v>
      </c>
    </row>
    <row r="37" spans="5:10" ht="16.8" x14ac:dyDescent="0.3">
      <c r="E37" s="28" t="s">
        <v>101</v>
      </c>
      <c r="F37" s="67">
        <v>32761.02</v>
      </c>
      <c r="G37" s="68"/>
      <c r="H37" s="68"/>
      <c r="I37" s="68"/>
      <c r="J37" s="69"/>
    </row>
    <row r="38" spans="5:10" ht="17.399999999999999" x14ac:dyDescent="0.35">
      <c r="E38" s="28" t="s">
        <v>105</v>
      </c>
      <c r="F38" s="30" t="s">
        <v>106</v>
      </c>
      <c r="G38" s="29">
        <f>G33-F33</f>
        <v>11.6</v>
      </c>
      <c r="H38" s="29">
        <f t="shared" ref="H38:J39" si="4">H33-G33</f>
        <v>-9.1499999999999986</v>
      </c>
      <c r="I38" s="29">
        <f t="shared" si="4"/>
        <v>16</v>
      </c>
      <c r="J38" s="29">
        <f t="shared" si="4"/>
        <v>6.3100000000000023</v>
      </c>
    </row>
    <row r="39" spans="5:10" ht="17.399999999999999" x14ac:dyDescent="0.35">
      <c r="E39" s="28" t="s">
        <v>104</v>
      </c>
      <c r="F39" s="30" t="s">
        <v>106</v>
      </c>
      <c r="G39" s="29">
        <f>G34-F34</f>
        <v>-0.11400000000000032</v>
      </c>
      <c r="H39" s="29">
        <f t="shared" si="4"/>
        <v>-0.37899999999999978</v>
      </c>
      <c r="I39" s="29">
        <f t="shared" si="4"/>
        <v>-0.65500000000000003</v>
      </c>
      <c r="J39" s="29">
        <f>J34-I34</f>
        <v>-3.6999999999999922E-2</v>
      </c>
    </row>
    <row r="40" spans="5:10" ht="17.399999999999999" x14ac:dyDescent="0.35">
      <c r="E40" s="28" t="s">
        <v>103</v>
      </c>
      <c r="F40" s="30" t="s">
        <v>106</v>
      </c>
      <c r="G40" s="29">
        <f>G35-F35</f>
        <v>-1.4800000000000004</v>
      </c>
      <c r="H40" s="29">
        <f>H35-G35</f>
        <v>-3.0700000000000003</v>
      </c>
      <c r="I40" s="29">
        <f>I35-H35</f>
        <v>-4.7799999999999994</v>
      </c>
      <c r="J40" s="29">
        <f>J35-I35</f>
        <v>-0.61000000000000032</v>
      </c>
    </row>
    <row r="41" spans="5:10" ht="18.600000000000001" x14ac:dyDescent="0.3">
      <c r="E41" s="26" t="s">
        <v>96</v>
      </c>
      <c r="F41" s="1"/>
      <c r="G41" s="1"/>
      <c r="H41" s="1"/>
      <c r="I41" s="1"/>
      <c r="J41" s="1"/>
    </row>
    <row r="42" spans="5:10" ht="16.8" x14ac:dyDescent="0.3">
      <c r="E42" s="24" t="s">
        <v>95</v>
      </c>
      <c r="F42" s="24">
        <v>2020</v>
      </c>
      <c r="G42" s="24">
        <v>2021</v>
      </c>
      <c r="H42" s="24">
        <v>2022</v>
      </c>
      <c r="I42" s="24">
        <v>2023</v>
      </c>
      <c r="J42" s="24">
        <v>2024</v>
      </c>
    </row>
    <row r="43" spans="5:10" ht="16.8" x14ac:dyDescent="0.3">
      <c r="E43" s="28" t="s">
        <v>92</v>
      </c>
      <c r="F43" s="29">
        <v>19.45</v>
      </c>
      <c r="G43" s="29">
        <v>23.34</v>
      </c>
      <c r="H43" s="29">
        <v>13.93</v>
      </c>
      <c r="I43" s="29">
        <v>14.79</v>
      </c>
      <c r="J43" s="29">
        <v>14.16</v>
      </c>
    </row>
    <row r="44" spans="5:10" ht="16.8" x14ac:dyDescent="0.3">
      <c r="E44" s="28" t="s">
        <v>102</v>
      </c>
      <c r="F44" s="29">
        <v>2.488</v>
      </c>
      <c r="G44" s="29">
        <v>2.5150000000000001</v>
      </c>
      <c r="H44" s="29">
        <v>2.093</v>
      </c>
      <c r="I44" s="29">
        <v>1.9019999999999999</v>
      </c>
      <c r="J44" s="29">
        <v>1.843</v>
      </c>
    </row>
    <row r="45" spans="5:10" ht="16.8" x14ac:dyDescent="0.3">
      <c r="E45" s="28" t="s">
        <v>99</v>
      </c>
      <c r="F45" s="29">
        <v>12.83</v>
      </c>
      <c r="G45" s="29">
        <v>10.87</v>
      </c>
      <c r="H45" s="29">
        <v>9.0299999999999994</v>
      </c>
      <c r="I45" s="29">
        <v>8.83</v>
      </c>
      <c r="J45" s="29">
        <v>7.85</v>
      </c>
    </row>
    <row r="46" spans="5:10" ht="16.8" x14ac:dyDescent="0.3">
      <c r="E46" s="28" t="s">
        <v>100</v>
      </c>
      <c r="F46" s="29">
        <v>63.29</v>
      </c>
      <c r="G46" s="29">
        <v>58.43</v>
      </c>
      <c r="H46" s="29">
        <v>65.650000000000006</v>
      </c>
      <c r="I46" s="29">
        <v>65.27</v>
      </c>
      <c r="J46" s="29">
        <v>67.62</v>
      </c>
    </row>
    <row r="47" spans="5:10" ht="18.600000000000001" x14ac:dyDescent="0.3">
      <c r="E47" s="62" t="s">
        <v>107</v>
      </c>
      <c r="F47" s="62"/>
      <c r="G47" s="1"/>
      <c r="H47" s="1"/>
      <c r="I47" s="1"/>
      <c r="J47" s="1"/>
    </row>
    <row r="48" spans="5:10" ht="16.8" x14ac:dyDescent="0.3">
      <c r="E48" s="24" t="s">
        <v>95</v>
      </c>
      <c r="F48" s="24">
        <v>2020</v>
      </c>
      <c r="G48" s="24">
        <v>2021</v>
      </c>
      <c r="H48" s="24">
        <v>2022</v>
      </c>
      <c r="I48" s="24">
        <v>2023</v>
      </c>
      <c r="J48" s="24">
        <v>2024</v>
      </c>
    </row>
    <row r="49" spans="5:26" ht="16.8" x14ac:dyDescent="0.3">
      <c r="E49" s="28" t="s">
        <v>92</v>
      </c>
      <c r="F49" s="29">
        <f t="shared" ref="F49:J50" si="5">F33-F43</f>
        <v>-5.6199999999999992</v>
      </c>
      <c r="G49" s="29">
        <f t="shared" si="5"/>
        <v>2.09</v>
      </c>
      <c r="H49" s="29">
        <f t="shared" si="5"/>
        <v>2.3500000000000014</v>
      </c>
      <c r="I49" s="29">
        <f t="shared" si="5"/>
        <v>17.490000000000002</v>
      </c>
      <c r="J49" s="29">
        <f t="shared" si="5"/>
        <v>24.430000000000003</v>
      </c>
    </row>
    <row r="50" spans="5:26" ht="16.8" x14ac:dyDescent="0.3">
      <c r="E50" s="28" t="s">
        <v>102</v>
      </c>
      <c r="F50" s="29">
        <f t="shared" si="5"/>
        <v>-0.36799999999999988</v>
      </c>
      <c r="G50" s="29">
        <f t="shared" si="5"/>
        <v>-0.50900000000000034</v>
      </c>
      <c r="H50" s="29">
        <f t="shared" si="5"/>
        <v>-0.46599999999999997</v>
      </c>
      <c r="I50" s="29">
        <f t="shared" si="5"/>
        <v>-0.92999999999999994</v>
      </c>
      <c r="J50" s="29">
        <f t="shared" si="5"/>
        <v>-0.90799999999999992</v>
      </c>
    </row>
    <row r="51" spans="5:26" ht="16.8" x14ac:dyDescent="0.3">
      <c r="E51" s="28" t="s">
        <v>99</v>
      </c>
      <c r="F51" s="29">
        <f>F35-F45</f>
        <v>1.7400000000000002</v>
      </c>
      <c r="G51" s="29">
        <f t="shared" ref="G51:J51" si="6">G35-G45</f>
        <v>2.2200000000000006</v>
      </c>
      <c r="H51" s="29">
        <f t="shared" si="6"/>
        <v>0.99000000000000021</v>
      </c>
      <c r="I51" s="29">
        <f t="shared" si="6"/>
        <v>-3.59</v>
      </c>
      <c r="J51" s="29">
        <f t="shared" si="6"/>
        <v>-3.2199999999999998</v>
      </c>
    </row>
    <row r="52" spans="5:26" ht="16.8" x14ac:dyDescent="0.3">
      <c r="E52" s="28" t="s">
        <v>100</v>
      </c>
      <c r="F52" s="29">
        <f>F36-F46</f>
        <v>-21.839999999999996</v>
      </c>
      <c r="G52" s="29">
        <f t="shared" ref="G52:J52" si="7">G36-G46</f>
        <v>-29.55</v>
      </c>
      <c r="H52" s="29">
        <f t="shared" si="7"/>
        <v>-20.410000000000004</v>
      </c>
      <c r="I52" s="29">
        <f t="shared" si="7"/>
        <v>-23.889999999999993</v>
      </c>
      <c r="J52" s="29">
        <f t="shared" si="7"/>
        <v>-30.870000000000005</v>
      </c>
    </row>
    <row r="57" spans="5:26" x14ac:dyDescent="0.3"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5:26" x14ac:dyDescent="0.3"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60" spans="5:26" ht="18.600000000000001" x14ac:dyDescent="0.3">
      <c r="E60" s="25" t="s">
        <v>94</v>
      </c>
      <c r="F60" s="1"/>
      <c r="G60" s="1"/>
      <c r="H60" s="1"/>
      <c r="I60" s="1"/>
      <c r="J60" s="1"/>
    </row>
    <row r="61" spans="5:26" ht="16.8" x14ac:dyDescent="0.3">
      <c r="E61" s="24" t="s">
        <v>95</v>
      </c>
      <c r="F61" s="24">
        <v>2020</v>
      </c>
      <c r="G61" s="24">
        <v>2021</v>
      </c>
      <c r="H61" s="24">
        <v>2022</v>
      </c>
      <c r="I61" s="24">
        <v>2023</v>
      </c>
      <c r="J61" s="24">
        <v>2024</v>
      </c>
    </row>
    <row r="62" spans="5:26" ht="16.8" x14ac:dyDescent="0.3">
      <c r="E62" s="28" t="s">
        <v>97</v>
      </c>
      <c r="F62" s="29">
        <v>1.1000000000000001</v>
      </c>
      <c r="G62" s="29">
        <v>1.22</v>
      </c>
      <c r="H62" s="29">
        <v>1.39</v>
      </c>
      <c r="I62" s="29">
        <v>1.34</v>
      </c>
      <c r="J62" s="29">
        <v>1.1399999999999999</v>
      </c>
    </row>
    <row r="63" spans="5:26" ht="16.8" x14ac:dyDescent="0.3">
      <c r="E63" s="28" t="s">
        <v>92</v>
      </c>
      <c r="F63" s="31">
        <v>6.91</v>
      </c>
      <c r="G63" s="31">
        <v>7.39</v>
      </c>
      <c r="H63" s="31">
        <v>3.95</v>
      </c>
      <c r="I63" s="31">
        <v>4.37</v>
      </c>
      <c r="J63" s="31">
        <v>5.86</v>
      </c>
    </row>
    <row r="64" spans="5:26" ht="16.8" x14ac:dyDescent="0.3">
      <c r="E64" s="28" t="s">
        <v>102</v>
      </c>
      <c r="F64" s="29">
        <v>3.3290000000000002</v>
      </c>
      <c r="G64" s="29">
        <v>3.903</v>
      </c>
      <c r="H64" s="29">
        <v>4.3280000000000003</v>
      </c>
      <c r="I64" s="29">
        <v>4.2640000000000002</v>
      </c>
      <c r="J64" s="29">
        <v>4.2830000000000004</v>
      </c>
    </row>
    <row r="65" spans="5:10" ht="16.8" x14ac:dyDescent="0.3">
      <c r="E65" s="28" t="s">
        <v>113</v>
      </c>
      <c r="F65" s="31">
        <v>1.82</v>
      </c>
      <c r="G65" s="31">
        <v>2.2999999999999998</v>
      </c>
      <c r="H65" s="31">
        <v>2.62</v>
      </c>
      <c r="I65" s="31">
        <v>2.4700000000000002</v>
      </c>
      <c r="J65" s="31">
        <v>2.1800000000000002</v>
      </c>
    </row>
    <row r="66" spans="5:10" ht="16.8" x14ac:dyDescent="0.3">
      <c r="E66" s="28" t="s">
        <v>108</v>
      </c>
      <c r="F66" s="29">
        <v>4.75</v>
      </c>
      <c r="G66" s="29">
        <v>5.08</v>
      </c>
      <c r="H66" s="29">
        <v>5.72</v>
      </c>
      <c r="I66" s="29">
        <v>4.9400000000000004</v>
      </c>
      <c r="J66" s="29">
        <v>4.1900000000000004</v>
      </c>
    </row>
    <row r="67" spans="5:10" ht="16.8" x14ac:dyDescent="0.3">
      <c r="E67" s="28" t="s">
        <v>101</v>
      </c>
      <c r="F67" s="67">
        <v>148285.23000000001</v>
      </c>
      <c r="G67" s="68"/>
      <c r="H67" s="68"/>
      <c r="I67" s="68"/>
      <c r="J67" s="69"/>
    </row>
    <row r="68" spans="5:10" ht="17.399999999999999" x14ac:dyDescent="0.35">
      <c r="E68" s="28" t="s">
        <v>105</v>
      </c>
      <c r="F68" s="30" t="s">
        <v>106</v>
      </c>
      <c r="G68" s="29">
        <f>G63-F63</f>
        <v>0.47999999999999954</v>
      </c>
      <c r="H68" s="29">
        <f t="shared" ref="H68:J68" si="8">H63-G63</f>
        <v>-3.4399999999999995</v>
      </c>
      <c r="I68" s="29">
        <f t="shared" si="8"/>
        <v>0.41999999999999993</v>
      </c>
      <c r="J68" s="29">
        <f t="shared" si="8"/>
        <v>1.4900000000000002</v>
      </c>
    </row>
    <row r="69" spans="5:10" ht="17.399999999999999" x14ac:dyDescent="0.35">
      <c r="E69" s="28" t="s">
        <v>104</v>
      </c>
      <c r="F69" s="30" t="s">
        <v>106</v>
      </c>
      <c r="G69" s="29">
        <f>G64-F64</f>
        <v>0.57399999999999984</v>
      </c>
      <c r="H69" s="29">
        <f t="shared" ref="H69:I69" si="9">H64-G64</f>
        <v>0.42500000000000027</v>
      </c>
      <c r="I69" s="29">
        <f t="shared" si="9"/>
        <v>-6.4000000000000057E-2</v>
      </c>
      <c r="J69" s="29">
        <f>J64-I64</f>
        <v>1.9000000000000128E-2</v>
      </c>
    </row>
    <row r="70" spans="5:10" ht="17.399999999999999" x14ac:dyDescent="0.35">
      <c r="E70" s="28" t="s">
        <v>103</v>
      </c>
      <c r="F70" s="30" t="s">
        <v>106</v>
      </c>
      <c r="G70" s="29">
        <f>G65-F65</f>
        <v>0.47999999999999976</v>
      </c>
      <c r="H70" s="29">
        <f>H65-G65</f>
        <v>0.32000000000000028</v>
      </c>
      <c r="I70" s="29">
        <f>I65-H65</f>
        <v>-0.14999999999999991</v>
      </c>
      <c r="J70" s="29">
        <f>J65-I65</f>
        <v>-0.29000000000000004</v>
      </c>
    </row>
    <row r="71" spans="5:10" ht="18.600000000000001" x14ac:dyDescent="0.3">
      <c r="E71" s="26" t="s">
        <v>96</v>
      </c>
      <c r="F71" s="1"/>
      <c r="G71" s="1"/>
      <c r="H71" s="1"/>
      <c r="I71" s="1"/>
      <c r="J71" s="1"/>
    </row>
    <row r="72" spans="5:10" ht="16.8" x14ac:dyDescent="0.3">
      <c r="E72" s="24" t="s">
        <v>95</v>
      </c>
      <c r="F72" s="24">
        <v>2020</v>
      </c>
      <c r="G72" s="24">
        <v>2021</v>
      </c>
      <c r="H72" s="24">
        <v>2022</v>
      </c>
      <c r="I72" s="24">
        <v>2023</v>
      </c>
      <c r="J72" s="24">
        <v>2024</v>
      </c>
    </row>
    <row r="73" spans="5:10" ht="16.8" x14ac:dyDescent="0.3">
      <c r="E73" s="28" t="s">
        <v>92</v>
      </c>
      <c r="F73" s="29">
        <v>11.88</v>
      </c>
      <c r="G73" s="29">
        <v>11.01</v>
      </c>
      <c r="H73" s="29">
        <v>7.17</v>
      </c>
      <c r="I73" s="29">
        <v>8.07</v>
      </c>
      <c r="J73" s="29">
        <v>8.51</v>
      </c>
    </row>
    <row r="74" spans="5:10" ht="16.8" x14ac:dyDescent="0.3">
      <c r="E74" s="28" t="s">
        <v>102</v>
      </c>
      <c r="F74" s="29">
        <v>2.8650000000000002</v>
      </c>
      <c r="G74" s="29">
        <v>3.4129999999999998</v>
      </c>
      <c r="H74" s="29">
        <v>3.6890000000000001</v>
      </c>
      <c r="I74" s="29">
        <v>3.2970000000000002</v>
      </c>
      <c r="J74" s="29">
        <v>3.3159999999999998</v>
      </c>
    </row>
    <row r="75" spans="5:10" ht="16.8" x14ac:dyDescent="0.3">
      <c r="E75" s="28" t="s">
        <v>113</v>
      </c>
      <c r="F75" s="29">
        <v>1.23</v>
      </c>
      <c r="G75" s="29">
        <v>1.43</v>
      </c>
      <c r="H75" s="29">
        <v>1.65</v>
      </c>
      <c r="I75" s="29">
        <v>1.47</v>
      </c>
      <c r="J75" s="29">
        <v>1.48</v>
      </c>
    </row>
    <row r="76" spans="5:10" ht="18.600000000000001" x14ac:dyDescent="0.3">
      <c r="E76" s="62" t="s">
        <v>111</v>
      </c>
      <c r="F76" s="62"/>
      <c r="G76" s="1"/>
      <c r="H76" s="1"/>
      <c r="I76" s="1"/>
      <c r="J76" s="1"/>
    </row>
    <row r="77" spans="5:10" ht="16.8" x14ac:dyDescent="0.3">
      <c r="E77" s="24" t="s">
        <v>95</v>
      </c>
      <c r="F77" s="24">
        <v>2020</v>
      </c>
      <c r="G77" s="24">
        <v>2021</v>
      </c>
      <c r="H77" s="24">
        <v>2022</v>
      </c>
      <c r="I77" s="24">
        <v>2023</v>
      </c>
      <c r="J77" s="24">
        <v>2024</v>
      </c>
    </row>
    <row r="78" spans="5:10" ht="16.8" x14ac:dyDescent="0.3">
      <c r="E78" s="28" t="s">
        <v>92</v>
      </c>
      <c r="F78" s="29">
        <f t="shared" ref="F78:J80" si="10">F63-F73</f>
        <v>-4.9700000000000006</v>
      </c>
      <c r="G78" s="29">
        <f t="shared" si="10"/>
        <v>-3.62</v>
      </c>
      <c r="H78" s="29">
        <f t="shared" si="10"/>
        <v>-3.2199999999999998</v>
      </c>
      <c r="I78" s="29">
        <f t="shared" si="10"/>
        <v>-3.7</v>
      </c>
      <c r="J78" s="29">
        <f t="shared" si="10"/>
        <v>-2.6499999999999995</v>
      </c>
    </row>
    <row r="79" spans="5:10" ht="16.8" x14ac:dyDescent="0.3">
      <c r="E79" s="28" t="s">
        <v>102</v>
      </c>
      <c r="F79" s="29">
        <f t="shared" si="10"/>
        <v>0.46399999999999997</v>
      </c>
      <c r="G79" s="29">
        <f t="shared" si="10"/>
        <v>0.49000000000000021</v>
      </c>
      <c r="H79" s="29">
        <f t="shared" si="10"/>
        <v>0.63900000000000023</v>
      </c>
      <c r="I79" s="29">
        <f t="shared" si="10"/>
        <v>0.96700000000000008</v>
      </c>
      <c r="J79" s="29">
        <f t="shared" si="10"/>
        <v>0.96700000000000053</v>
      </c>
    </row>
    <row r="80" spans="5:10" ht="16.8" x14ac:dyDescent="0.3">
      <c r="E80" s="28" t="s">
        <v>99</v>
      </c>
      <c r="F80" s="29">
        <f t="shared" si="10"/>
        <v>0.59000000000000008</v>
      </c>
      <c r="G80" s="29">
        <f t="shared" si="10"/>
        <v>0.86999999999999988</v>
      </c>
      <c r="H80" s="29">
        <f t="shared" si="10"/>
        <v>0.9700000000000002</v>
      </c>
      <c r="I80" s="29">
        <f t="shared" si="10"/>
        <v>1.0000000000000002</v>
      </c>
      <c r="J80" s="29">
        <f t="shared" si="10"/>
        <v>0.70000000000000018</v>
      </c>
    </row>
    <row r="85" spans="5:26" x14ac:dyDescent="0.3"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8" spans="5:26" ht="18.600000000000001" x14ac:dyDescent="0.3">
      <c r="E88" s="25" t="s">
        <v>3</v>
      </c>
      <c r="F88" s="1"/>
      <c r="G88" s="1"/>
      <c r="H88" s="1"/>
      <c r="I88" s="1"/>
      <c r="J88" s="1"/>
    </row>
    <row r="89" spans="5:26" ht="16.8" x14ac:dyDescent="0.3">
      <c r="E89" s="24" t="s">
        <v>95</v>
      </c>
      <c r="F89" s="24">
        <v>2020</v>
      </c>
      <c r="G89" s="24">
        <v>2021</v>
      </c>
      <c r="H89" s="24">
        <v>2022</v>
      </c>
      <c r="I89" s="24">
        <v>2023</v>
      </c>
      <c r="J89" s="24">
        <v>2024</v>
      </c>
    </row>
    <row r="90" spans="5:26" ht="16.8" x14ac:dyDescent="0.3">
      <c r="E90" s="28" t="s">
        <v>97</v>
      </c>
      <c r="F90" s="23">
        <v>0.84</v>
      </c>
      <c r="G90" s="23">
        <v>0.92</v>
      </c>
      <c r="H90" s="23">
        <v>0.87</v>
      </c>
      <c r="I90" s="23">
        <v>0.77</v>
      </c>
      <c r="J90" s="23">
        <v>0.96</v>
      </c>
    </row>
    <row r="91" spans="5:26" ht="16.8" x14ac:dyDescent="0.3">
      <c r="E91" s="28" t="s">
        <v>92</v>
      </c>
      <c r="F91" s="23">
        <v>12.44</v>
      </c>
      <c r="G91" s="23">
        <v>18.36</v>
      </c>
      <c r="H91" s="23">
        <v>14.64</v>
      </c>
      <c r="I91" s="23">
        <v>17.559999999999999</v>
      </c>
      <c r="J91" s="23">
        <v>26.74</v>
      </c>
    </row>
    <row r="92" spans="5:26" ht="16.8" x14ac:dyDescent="0.3">
      <c r="E92" s="28" t="s">
        <v>102</v>
      </c>
      <c r="F92" s="23">
        <v>4.7439999999999998</v>
      </c>
      <c r="G92" s="23">
        <v>5.0650000000000004</v>
      </c>
      <c r="H92" s="23">
        <v>5.2510000000000003</v>
      </c>
      <c r="I92" s="23">
        <v>5.4710000000000001</v>
      </c>
      <c r="J92" s="23">
        <v>5.7030000000000003</v>
      </c>
    </row>
    <row r="93" spans="5:26" ht="16.8" x14ac:dyDescent="0.3">
      <c r="E93" s="28" t="s">
        <v>99</v>
      </c>
      <c r="F93" s="23">
        <v>19.989999999999998</v>
      </c>
      <c r="G93" s="23">
        <v>21.67</v>
      </c>
      <c r="H93" s="23">
        <v>22.71</v>
      </c>
      <c r="I93" s="23">
        <v>23.39</v>
      </c>
      <c r="J93" s="23">
        <v>23.93</v>
      </c>
    </row>
    <row r="94" spans="5:26" ht="16.8" x14ac:dyDescent="0.3">
      <c r="E94" s="28" t="s">
        <v>100</v>
      </c>
      <c r="F94" s="23">
        <v>55.42</v>
      </c>
      <c r="G94" s="23">
        <v>60.11</v>
      </c>
      <c r="H94" s="23">
        <v>50.91</v>
      </c>
      <c r="I94" s="23">
        <v>50.35</v>
      </c>
      <c r="J94" s="23">
        <v>50.38</v>
      </c>
    </row>
    <row r="95" spans="5:26" ht="16.8" x14ac:dyDescent="0.3">
      <c r="E95" s="28" t="s">
        <v>101</v>
      </c>
      <c r="F95" s="67">
        <v>188296.86</v>
      </c>
      <c r="G95" s="68"/>
      <c r="H95" s="68"/>
      <c r="I95" s="68"/>
      <c r="J95" s="69"/>
    </row>
    <row r="96" spans="5:26" ht="17.399999999999999" x14ac:dyDescent="0.35">
      <c r="E96" s="28" t="s">
        <v>105</v>
      </c>
      <c r="F96" s="30" t="s">
        <v>106</v>
      </c>
      <c r="G96" s="29">
        <f>G91-F91</f>
        <v>5.92</v>
      </c>
      <c r="H96" s="29">
        <f t="shared" ref="H96:J96" si="11">H91-G91</f>
        <v>-3.7199999999999989</v>
      </c>
      <c r="I96" s="29">
        <f t="shared" si="11"/>
        <v>2.9199999999999982</v>
      </c>
      <c r="J96" s="29">
        <f t="shared" si="11"/>
        <v>9.18</v>
      </c>
    </row>
    <row r="97" spans="5:10" ht="17.399999999999999" x14ac:dyDescent="0.35">
      <c r="E97" s="28" t="s">
        <v>104</v>
      </c>
      <c r="F97" s="30" t="s">
        <v>106</v>
      </c>
      <c r="G97" s="29">
        <f>G92-F92</f>
        <v>0.32100000000000062</v>
      </c>
      <c r="H97" s="29">
        <f t="shared" ref="H97:I97" si="12">H92-G92</f>
        <v>0.18599999999999994</v>
      </c>
      <c r="I97" s="29">
        <f t="shared" si="12"/>
        <v>0.21999999999999975</v>
      </c>
      <c r="J97" s="29">
        <f>J92-I92</f>
        <v>0.23200000000000021</v>
      </c>
    </row>
    <row r="98" spans="5:10" ht="17.399999999999999" x14ac:dyDescent="0.35">
      <c r="E98" s="28" t="s">
        <v>103</v>
      </c>
      <c r="F98" s="30" t="s">
        <v>106</v>
      </c>
      <c r="G98" s="29">
        <f>G93-F93</f>
        <v>1.6800000000000033</v>
      </c>
      <c r="H98" s="29">
        <f>H93-G93</f>
        <v>1.0399999999999991</v>
      </c>
      <c r="I98" s="29">
        <f>I93-H93</f>
        <v>0.67999999999999972</v>
      </c>
      <c r="J98" s="29">
        <f>J93-I93</f>
        <v>0.53999999999999915</v>
      </c>
    </row>
    <row r="99" spans="5:10" ht="18.600000000000001" x14ac:dyDescent="0.3">
      <c r="E99" s="26" t="s">
        <v>96</v>
      </c>
      <c r="F99" s="1"/>
      <c r="G99" s="1"/>
      <c r="H99" s="1"/>
      <c r="I99" s="1"/>
      <c r="J99" s="1"/>
    </row>
    <row r="100" spans="5:10" ht="16.8" x14ac:dyDescent="0.3">
      <c r="E100" s="24" t="s">
        <v>95</v>
      </c>
      <c r="F100" s="24">
        <v>2020</v>
      </c>
      <c r="G100" s="24">
        <v>2021</v>
      </c>
      <c r="H100" s="24">
        <v>2022</v>
      </c>
      <c r="I100" s="24">
        <v>2023</v>
      </c>
      <c r="J100" s="24">
        <v>2024</v>
      </c>
    </row>
    <row r="101" spans="5:10" ht="16.8" x14ac:dyDescent="0.3">
      <c r="E101" s="28" t="s">
        <v>92</v>
      </c>
      <c r="F101" s="23">
        <v>17.48</v>
      </c>
      <c r="G101" s="23">
        <v>19.170000000000002</v>
      </c>
      <c r="H101" s="23">
        <v>18.600000000000001</v>
      </c>
      <c r="I101" s="23">
        <v>19.53</v>
      </c>
      <c r="J101" s="23">
        <v>26.09</v>
      </c>
    </row>
    <row r="102" spans="5:10" ht="16.8" x14ac:dyDescent="0.3">
      <c r="E102" s="28" t="s">
        <v>102</v>
      </c>
      <c r="F102" s="23">
        <v>2.177</v>
      </c>
      <c r="G102" s="23">
        <v>3.339</v>
      </c>
      <c r="H102" s="23">
        <v>2.8460000000000001</v>
      </c>
      <c r="I102" s="23">
        <v>3.4670000000000001</v>
      </c>
      <c r="J102" s="23">
        <v>4.516</v>
      </c>
    </row>
    <row r="103" spans="5:10" ht="16.8" x14ac:dyDescent="0.3">
      <c r="E103" s="28" t="s">
        <v>99</v>
      </c>
      <c r="F103" s="23">
        <v>15.3</v>
      </c>
      <c r="G103" s="23">
        <v>21.28</v>
      </c>
      <c r="H103" s="23">
        <v>18.899999999999999</v>
      </c>
      <c r="I103" s="23">
        <v>22.3</v>
      </c>
      <c r="J103" s="23">
        <v>25.97</v>
      </c>
    </row>
    <row r="104" spans="5:10" ht="16.8" x14ac:dyDescent="0.3">
      <c r="E104" s="28" t="s">
        <v>100</v>
      </c>
      <c r="F104" s="23">
        <v>57.88</v>
      </c>
      <c r="G104" s="23">
        <v>60.62</v>
      </c>
      <c r="H104" s="23">
        <v>54.43</v>
      </c>
      <c r="I104" s="23">
        <v>53.65</v>
      </c>
      <c r="J104" s="23">
        <v>52.83</v>
      </c>
    </row>
    <row r="105" spans="5:10" ht="18.600000000000001" x14ac:dyDescent="0.3">
      <c r="E105" s="62" t="s">
        <v>110</v>
      </c>
      <c r="F105" s="63"/>
      <c r="G105" s="1"/>
      <c r="H105" s="1"/>
      <c r="I105" s="1"/>
      <c r="J105" s="1"/>
    </row>
    <row r="106" spans="5:10" ht="16.8" x14ac:dyDescent="0.3">
      <c r="E106" s="24" t="s">
        <v>95</v>
      </c>
      <c r="F106" s="24">
        <v>2020</v>
      </c>
      <c r="G106" s="24">
        <v>2021</v>
      </c>
      <c r="H106" s="24">
        <v>2022</v>
      </c>
      <c r="I106" s="24">
        <v>2023</v>
      </c>
      <c r="J106" s="24">
        <v>2024</v>
      </c>
    </row>
    <row r="107" spans="5:10" ht="16.8" x14ac:dyDescent="0.3">
      <c r="E107" s="28" t="s">
        <v>92</v>
      </c>
      <c r="F107" s="29">
        <f t="shared" ref="F107:J108" si="13">F91-F101</f>
        <v>-5.0400000000000009</v>
      </c>
      <c r="G107" s="29">
        <f t="shared" si="13"/>
        <v>-0.81000000000000227</v>
      </c>
      <c r="H107" s="29">
        <f t="shared" si="13"/>
        <v>-3.9600000000000009</v>
      </c>
      <c r="I107" s="29">
        <f t="shared" si="13"/>
        <v>-1.9700000000000024</v>
      </c>
      <c r="J107" s="29">
        <f t="shared" si="13"/>
        <v>0.64999999999999858</v>
      </c>
    </row>
    <row r="108" spans="5:10" ht="16.8" x14ac:dyDescent="0.3">
      <c r="E108" s="28" t="s">
        <v>102</v>
      </c>
      <c r="F108" s="29">
        <f t="shared" si="13"/>
        <v>2.5669999999999997</v>
      </c>
      <c r="G108" s="29">
        <f t="shared" si="13"/>
        <v>1.7260000000000004</v>
      </c>
      <c r="H108" s="29">
        <f t="shared" si="13"/>
        <v>2.4050000000000002</v>
      </c>
      <c r="I108" s="29">
        <f t="shared" si="13"/>
        <v>2.004</v>
      </c>
      <c r="J108" s="29">
        <f t="shared" si="13"/>
        <v>1.1870000000000003</v>
      </c>
    </row>
    <row r="109" spans="5:10" ht="16.8" x14ac:dyDescent="0.3">
      <c r="E109" s="28" t="s">
        <v>99</v>
      </c>
      <c r="F109" s="29">
        <f>F93-F103</f>
        <v>4.6899999999999977</v>
      </c>
      <c r="G109" s="29">
        <f t="shared" ref="G109:J109" si="14">G93-G103</f>
        <v>0.39000000000000057</v>
      </c>
      <c r="H109" s="29">
        <f t="shared" si="14"/>
        <v>3.8100000000000023</v>
      </c>
      <c r="I109" s="29">
        <f t="shared" si="14"/>
        <v>1.0899999999999999</v>
      </c>
      <c r="J109" s="29">
        <f t="shared" si="14"/>
        <v>-2.0399999999999991</v>
      </c>
    </row>
    <row r="110" spans="5:10" ht="16.8" x14ac:dyDescent="0.3">
      <c r="E110" s="28" t="s">
        <v>100</v>
      </c>
      <c r="F110" s="29">
        <f>F94-F104</f>
        <v>-2.4600000000000009</v>
      </c>
      <c r="G110" s="29">
        <f t="shared" ref="G110:I110" si="15">G94-G104</f>
        <v>-0.50999999999999801</v>
      </c>
      <c r="H110" s="29">
        <f t="shared" si="15"/>
        <v>-3.5200000000000031</v>
      </c>
      <c r="I110" s="29">
        <f t="shared" si="15"/>
        <v>-3.2999999999999972</v>
      </c>
      <c r="J110" s="29">
        <f>J94-J104</f>
        <v>-2.4499999999999957</v>
      </c>
    </row>
    <row r="114" spans="5:26" x14ac:dyDescent="0.3"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6" spans="5:26" ht="18.600000000000001" x14ac:dyDescent="0.3">
      <c r="E116" s="25" t="s">
        <v>2</v>
      </c>
      <c r="F116" s="1"/>
      <c r="G116" s="1"/>
      <c r="H116" s="1"/>
      <c r="I116" s="1"/>
      <c r="J116" s="1"/>
    </row>
    <row r="117" spans="5:26" ht="16.8" x14ac:dyDescent="0.3">
      <c r="E117" s="24" t="s">
        <v>95</v>
      </c>
      <c r="F117" s="24">
        <v>2020</v>
      </c>
      <c r="G117" s="24">
        <v>2021</v>
      </c>
      <c r="H117" s="24">
        <v>2022</v>
      </c>
      <c r="I117" s="24">
        <v>2023</v>
      </c>
      <c r="J117" s="24">
        <v>2024</v>
      </c>
    </row>
    <row r="118" spans="5:26" ht="16.8" x14ac:dyDescent="0.3">
      <c r="E118" s="28" t="s">
        <v>97</v>
      </c>
      <c r="F118" s="23">
        <v>0.63</v>
      </c>
      <c r="G118" s="23">
        <v>0.57999999999999996</v>
      </c>
      <c r="H118" s="23">
        <v>0.81</v>
      </c>
      <c r="I118" s="23">
        <v>0.87</v>
      </c>
      <c r="J118" s="23">
        <v>0.85</v>
      </c>
    </row>
    <row r="119" spans="5:26" ht="16.8" x14ac:dyDescent="0.3">
      <c r="E119" s="28" t="s">
        <v>92</v>
      </c>
      <c r="F119" s="23">
        <v>9.32</v>
      </c>
      <c r="G119" s="23">
        <v>11.51</v>
      </c>
      <c r="H119" s="23">
        <v>8.9700000000000006</v>
      </c>
      <c r="I119" s="23">
        <v>10.07</v>
      </c>
      <c r="J119" s="23">
        <v>15.2</v>
      </c>
    </row>
    <row r="120" spans="5:26" ht="16.8" x14ac:dyDescent="0.3">
      <c r="E120" s="28" t="s">
        <v>102</v>
      </c>
      <c r="F120" s="23">
        <v>5.2510000000000003</v>
      </c>
      <c r="G120" s="23">
        <v>6.0019999999999998</v>
      </c>
      <c r="H120" s="23">
        <v>7.9720000000000004</v>
      </c>
      <c r="I120" s="23">
        <v>5.64</v>
      </c>
      <c r="J120" s="23">
        <v>4.47</v>
      </c>
    </row>
    <row r="121" spans="5:26" ht="16.8" x14ac:dyDescent="0.3">
      <c r="E121" s="28" t="s">
        <v>99</v>
      </c>
      <c r="F121" s="23">
        <v>13.97</v>
      </c>
      <c r="G121" s="23">
        <v>12.99</v>
      </c>
      <c r="H121" s="23">
        <v>15.14</v>
      </c>
      <c r="I121" s="23">
        <v>10.95</v>
      </c>
      <c r="J121" s="23">
        <v>9.2200000000000006</v>
      </c>
    </row>
    <row r="122" spans="5:26" ht="16.8" x14ac:dyDescent="0.3">
      <c r="E122" s="28" t="s">
        <v>100</v>
      </c>
      <c r="F122" s="23">
        <v>40.51</v>
      </c>
      <c r="G122" s="23">
        <v>48.6</v>
      </c>
      <c r="H122" s="23">
        <v>43.38</v>
      </c>
      <c r="I122" s="23">
        <v>40.51</v>
      </c>
      <c r="J122" s="23">
        <v>38.25</v>
      </c>
    </row>
    <row r="123" spans="5:26" ht="16.8" x14ac:dyDescent="0.3">
      <c r="E123" s="28" t="s">
        <v>101</v>
      </c>
      <c r="F123" s="67">
        <v>33677.46</v>
      </c>
      <c r="G123" s="68"/>
      <c r="H123" s="68"/>
      <c r="I123" s="68"/>
      <c r="J123" s="69"/>
    </row>
    <row r="124" spans="5:26" ht="17.399999999999999" x14ac:dyDescent="0.35">
      <c r="E124" s="28" t="s">
        <v>105</v>
      </c>
      <c r="F124" s="30" t="s">
        <v>106</v>
      </c>
      <c r="G124" s="29">
        <f>G119-F119</f>
        <v>2.1899999999999995</v>
      </c>
      <c r="H124" s="29">
        <f t="shared" ref="H124:J124" si="16">H119-G119</f>
        <v>-2.5399999999999991</v>
      </c>
      <c r="I124" s="29">
        <f t="shared" si="16"/>
        <v>1.0999999999999996</v>
      </c>
      <c r="J124" s="29">
        <f t="shared" si="16"/>
        <v>5.129999999999999</v>
      </c>
    </row>
    <row r="125" spans="5:26" ht="17.399999999999999" x14ac:dyDescent="0.35">
      <c r="E125" s="28" t="s">
        <v>104</v>
      </c>
      <c r="F125" s="30" t="s">
        <v>106</v>
      </c>
      <c r="G125" s="29">
        <f>G120-F120</f>
        <v>0.75099999999999945</v>
      </c>
      <c r="H125" s="29">
        <f t="shared" ref="H125:I125" si="17">H120-G120</f>
        <v>1.9700000000000006</v>
      </c>
      <c r="I125" s="29">
        <f t="shared" si="17"/>
        <v>-2.3320000000000007</v>
      </c>
      <c r="J125" s="29">
        <f>J120-I120</f>
        <v>-1.17</v>
      </c>
    </row>
    <row r="126" spans="5:26" ht="17.399999999999999" x14ac:dyDescent="0.35">
      <c r="E126" s="28" t="s">
        <v>103</v>
      </c>
      <c r="F126" s="30" t="s">
        <v>106</v>
      </c>
      <c r="G126" s="29">
        <f>G121-F121</f>
        <v>-0.98000000000000043</v>
      </c>
      <c r="H126" s="29">
        <f>H121-G121</f>
        <v>2.1500000000000004</v>
      </c>
      <c r="I126" s="29">
        <f>I121-H121</f>
        <v>-4.1900000000000013</v>
      </c>
      <c r="J126" s="29">
        <f>J121-I121</f>
        <v>-1.7299999999999986</v>
      </c>
    </row>
    <row r="127" spans="5:26" ht="18.600000000000001" x14ac:dyDescent="0.3">
      <c r="E127" s="26" t="s">
        <v>96</v>
      </c>
      <c r="F127" s="1"/>
      <c r="G127" s="1"/>
      <c r="H127" s="1"/>
      <c r="I127" s="1"/>
      <c r="J127" s="1"/>
    </row>
    <row r="128" spans="5:26" ht="16.8" x14ac:dyDescent="0.3">
      <c r="E128" s="24" t="s">
        <v>95</v>
      </c>
      <c r="F128" s="24">
        <v>2020</v>
      </c>
      <c r="G128" s="24">
        <v>2021</v>
      </c>
      <c r="H128" s="24">
        <v>2022</v>
      </c>
      <c r="I128" s="24">
        <v>2023</v>
      </c>
      <c r="J128" s="24">
        <v>2024</v>
      </c>
    </row>
    <row r="129" spans="5:10" ht="16.8" x14ac:dyDescent="0.3">
      <c r="E129" s="28" t="s">
        <v>92</v>
      </c>
      <c r="F129" s="23">
        <v>14.3</v>
      </c>
      <c r="G129" s="23">
        <v>16.399999999999999</v>
      </c>
      <c r="H129" s="23">
        <v>10.78</v>
      </c>
      <c r="I129" s="23">
        <v>14.02</v>
      </c>
      <c r="J129" s="23">
        <v>16.53</v>
      </c>
    </row>
    <row r="130" spans="5:10" ht="16.8" x14ac:dyDescent="0.3">
      <c r="E130" s="28" t="s">
        <v>102</v>
      </c>
      <c r="F130" s="23">
        <v>2.016</v>
      </c>
      <c r="G130" s="23">
        <v>2.1320000000000001</v>
      </c>
      <c r="H130" s="23">
        <v>2.8159999999999998</v>
      </c>
      <c r="I130" s="23">
        <v>1.97</v>
      </c>
      <c r="J130" s="23">
        <v>1.74</v>
      </c>
    </row>
    <row r="131" spans="5:10" ht="16.8" x14ac:dyDescent="0.3">
      <c r="E131" s="28" t="s">
        <v>99</v>
      </c>
      <c r="F131" s="23">
        <v>13.06</v>
      </c>
      <c r="G131" s="23">
        <v>13.29</v>
      </c>
      <c r="H131" s="23">
        <v>17.010000000000002</v>
      </c>
      <c r="I131" s="23">
        <v>11.41</v>
      </c>
      <c r="J131" s="23">
        <v>10.25</v>
      </c>
    </row>
    <row r="132" spans="5:10" ht="16.8" x14ac:dyDescent="0.3">
      <c r="E132" s="28" t="s">
        <v>100</v>
      </c>
      <c r="F132" s="23">
        <v>49.33</v>
      </c>
      <c r="G132" s="23">
        <v>49.09</v>
      </c>
      <c r="H132" s="23">
        <v>46.41</v>
      </c>
      <c r="I132" s="23">
        <v>46.27</v>
      </c>
      <c r="J132" s="23">
        <v>46.31</v>
      </c>
    </row>
    <row r="133" spans="5:10" ht="18.600000000000001" x14ac:dyDescent="0.3">
      <c r="E133" s="62" t="s">
        <v>109</v>
      </c>
      <c r="F133" s="63"/>
      <c r="G133" s="1"/>
      <c r="H133" s="1"/>
      <c r="I133" s="1"/>
      <c r="J133" s="1"/>
    </row>
    <row r="134" spans="5:10" ht="16.8" x14ac:dyDescent="0.3">
      <c r="E134" s="24" t="s">
        <v>95</v>
      </c>
      <c r="F134" s="24">
        <v>2020</v>
      </c>
      <c r="G134" s="24">
        <v>2021</v>
      </c>
      <c r="H134" s="24">
        <v>2022</v>
      </c>
      <c r="I134" s="24">
        <v>2023</v>
      </c>
      <c r="J134" s="24">
        <v>2024</v>
      </c>
    </row>
    <row r="135" spans="5:10" ht="16.8" x14ac:dyDescent="0.3">
      <c r="E135" s="28" t="s">
        <v>92</v>
      </c>
      <c r="F135" s="29">
        <f t="shared" ref="F135:J136" si="18">F119-F129</f>
        <v>-4.9800000000000004</v>
      </c>
      <c r="G135" s="29">
        <f t="shared" si="18"/>
        <v>-4.8899999999999988</v>
      </c>
      <c r="H135" s="29">
        <f t="shared" si="18"/>
        <v>-1.8099999999999987</v>
      </c>
      <c r="I135" s="29">
        <f t="shared" si="18"/>
        <v>-3.9499999999999993</v>
      </c>
      <c r="J135" s="29">
        <f t="shared" si="18"/>
        <v>-1.3300000000000018</v>
      </c>
    </row>
    <row r="136" spans="5:10" ht="16.8" x14ac:dyDescent="0.3">
      <c r="E136" s="28" t="s">
        <v>102</v>
      </c>
      <c r="F136" s="29">
        <f t="shared" si="18"/>
        <v>3.2350000000000003</v>
      </c>
      <c r="G136" s="29">
        <f t="shared" si="18"/>
        <v>3.8699999999999997</v>
      </c>
      <c r="H136" s="29">
        <f t="shared" si="18"/>
        <v>5.1560000000000006</v>
      </c>
      <c r="I136" s="29">
        <f t="shared" si="18"/>
        <v>3.67</v>
      </c>
      <c r="J136" s="29">
        <f t="shared" si="18"/>
        <v>2.7299999999999995</v>
      </c>
    </row>
    <row r="137" spans="5:10" ht="16.8" x14ac:dyDescent="0.3">
      <c r="E137" s="28" t="s">
        <v>99</v>
      </c>
      <c r="F137" s="29">
        <f>F121-F131</f>
        <v>0.91000000000000014</v>
      </c>
      <c r="G137" s="29">
        <f t="shared" ref="G137:J137" si="19">G121-G131</f>
        <v>-0.29999999999999893</v>
      </c>
      <c r="H137" s="29">
        <f t="shared" si="19"/>
        <v>-1.870000000000001</v>
      </c>
      <c r="I137" s="29">
        <f t="shared" si="19"/>
        <v>-0.46000000000000085</v>
      </c>
      <c r="J137" s="29">
        <f t="shared" si="19"/>
        <v>-1.0299999999999994</v>
      </c>
    </row>
    <row r="138" spans="5:10" ht="16.8" x14ac:dyDescent="0.3">
      <c r="E138" s="28" t="s">
        <v>100</v>
      </c>
      <c r="F138" s="29">
        <f>F122-F132</f>
        <v>-8.82</v>
      </c>
      <c r="G138" s="29">
        <f t="shared" ref="G138:I138" si="20">G122-G132</f>
        <v>-0.49000000000000199</v>
      </c>
      <c r="H138" s="29">
        <f t="shared" si="20"/>
        <v>-3.029999999999994</v>
      </c>
      <c r="I138" s="29">
        <f t="shared" si="20"/>
        <v>-5.7600000000000051</v>
      </c>
      <c r="J138" s="29">
        <f>J122-J132</f>
        <v>-8.0600000000000023</v>
      </c>
    </row>
  </sheetData>
  <mergeCells count="14">
    <mergeCell ref="E133:F133"/>
    <mergeCell ref="E18:F18"/>
    <mergeCell ref="F8:J8"/>
    <mergeCell ref="F37:J37"/>
    <mergeCell ref="E47:F47"/>
    <mergeCell ref="F67:J67"/>
    <mergeCell ref="E76:F76"/>
    <mergeCell ref="E28:Z28"/>
    <mergeCell ref="E57:Z57"/>
    <mergeCell ref="E85:Z85"/>
    <mergeCell ref="E114:Z114"/>
    <mergeCell ref="F95:J95"/>
    <mergeCell ref="E105:F105"/>
    <mergeCell ref="F123:J12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u B R 3 W p M s J D m m A A A A 9 w A A A B I A H A B D b 2 5 m a W c v U G F j a 2 F n Z S 5 4 b W w g o h g A K K A U A A A A A A A A A A A A A A A A A A A A A A A A A A A A h Y + x D o I w G I R 3 E 9 + B d K c t i A v 5 K Y O r J C Z E 4 9 p A I 4 3 w 1 9 A i v J u D j + Q r C F H U z f H u v u T u H r c 7 p E N T e 1 f V W m 0 w I Q H l x L N O Y i l r g y o h a E g q l g v Y y e I s T 8 o b a b T x Y M u E V M 5 d Y s b 6 v q f 9 i p r 2 x E L O A 3 b M t n l R q U a S D 6 z / w 7 7 G q b Z Q R M D h t U a E N I g 4 j f i a c m C z C Z n G L x C O g 6 f 0 x 4 R N V 7 u u V U K h v 8 + B z R L Y + 4 N 4 A l B L A w Q U A A I A C A C 4 F H d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B R 3 W n W k z o V g A Q A A X w c A A B M A H A B G b 3 J t d W x h c y 9 T Z W N 0 a W 9 u M S 5 t I K I Y A C i g F A A A A A A A A A A A A A A A A A A A A A A A A A A A A O 1 S z U r D Q B i 8 B / I O H / G S Q C i 0 9 Q e U H C R V F E U K q X p o i m y T z y Z 0 s y u 7 G 0 w p f Q N v P k 6 f p m / i x r S m 2 O b Y W / e y M D P M z C Y j M V I p Z x B U d / v K M G R C B M Z w Y j 2 u l l 8 + + H 0 L P K C o T A P 0 C X g u I t T I T R E h b b 1 y M R 1 z P r V v U 4 o t n z O F T E n b 8 i / D Z 4 l C h k n Y 4 5 + M c h L L U C o e T Y E w Q m c y l a 2 C y s J y X G A 5 p S 4 o k a P j V i F 1 N r w F C a I q K 1 T J 8 + G 9 w s y r B Z b 7 k L L Y s y r d a D H s E U V G f 0 Z 9 w T O u 9 H v u k M S 6 U O k 0 I G N d d s 2 s c X s 3 0 4 X h W n N N a R A R S o T 0 y p q j u q e f E D b R 7 o P Z B 9 b W A 0 G Y f O c i 8 z n N M 1 a S Z c B O F 3 c + t y p J W 6 c p L Q O F h V q 4 s M E 7 G 5 z l 2 R j F F t N t Z E 4 b m b N G 5 r y R u d g w h M 1 + 4 a d J v l p + M / i P v 6 S o q j + 8 z S w c 0 0 j Z 3 s + 1 b 2 t g d 5 z j 3 o 5 7 O 8 j e T M P c t 7 j u c X H H x R 1 m c T 9 Q S w E C L Q A U A A I A C A C 4 F H d a k y w k O a Y A A A D 3 A A A A E g A A A A A A A A A A A A A A A A A A A A A A Q 2 9 u Z m l n L 1 B h Y 2 t h Z 2 U u e G 1 s U E s B A i 0 A F A A C A A g A u B R 3 W l N y O C y b A A A A 4 Q A A A B M A A A A A A A A A A A A A A A A A 8 g A A A F t D b 2 5 0 Z W 5 0 X 1 R 5 c G V z X S 5 4 b W x Q S w E C L Q A U A A I A C A C 4 F H d a d a T O h W A B A A B f B w A A E w A A A A A A A A A A A A A A A A D a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I A A A A A A A A C 8 g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M J U U x J U J C J T h D Q y U y M E N Q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O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J U M D g 6 N T k 6 N D A u M T c 5 O T Y 0 O V o i I C 8 + P E V u d H J 5 I F R 5 c G U 9 I k Z p b G x D b 2 x 1 b W 5 U e X B l c y I g V m F s d W U 9 I n N C Z 1 V G Q l F V R k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O Z 3 X h u 5 N u I C Z x d W 9 0 O y w m c X V v d D t W a W V 0 c 3 R v Y 2 s g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Y 4 M 2 U 3 Z T l i L T V l Y j I t N D Q 1 N C 1 h Z D V m L T h l Z D g y M G N h N G I 0 Y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V E 9 D S y B B T k F M W V N J U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O G 7 j E M g Q 1 A v Q 2 h h b m d l Z C B U e X B l L n t D b 2 x 1 b W 4 x L D B 9 J n F 1 b 3 Q 7 L C Z x d W 9 0 O 1 N l Y 3 R p b 2 4 x L 0 z h u 4 x D I E N Q L 0 N o Y W 5 n Z W Q g V H l w Z S 5 7 Q 2 9 s d W 1 u M i w x f S Z x d W 9 0 O y w m c X V v d D t T Z W N 0 a W 9 u M S 9 M 4 b u M Q y B D U C 9 D a G F u Z 2 V k I F R 5 c G U u e 0 N v b H V t b j M s M n 0 m c X V v d D s s J n F 1 b 3 Q 7 U 2 V j d G l v b j E v T O G 7 j E M g Q 1 A v Q 2 h h b m d l Z C B U e X B l L n t D b 2 x 1 b W 4 0 L D N 9 J n F 1 b 3 Q 7 L C Z x d W 9 0 O 1 N l Y 3 R p b 2 4 x L 0 z h u 4 x D I E N Q L 0 N o Y W 5 n Z W Q g V H l w Z S 5 7 Q 2 9 s d W 1 u N S w 0 f S Z x d W 9 0 O y w m c X V v d D t T Z W N 0 a W 9 u M S 9 M 4 b u M Q y B D U C 9 D a G F u Z 2 V k I F R 5 c G U u e 0 N v b H V t b j Y s N X 0 m c X V v d D s s J n F 1 b 3 Q 7 U 2 V j d G l v b j E v T O G 7 j E M g Q 1 A v Q 2 h h b m d l Z C B U e X B l L n t D b 2 x 1 b W 4 3 L D Z 9 J n F 1 b 3 Q 7 L C Z x d W 9 0 O 1 N l Y 3 R p b 2 4 x L 0 z h u 4 x D I E N Q L 0 N o Y W 5 n Z W Q g V H l w Z S 5 7 T m d 1 4 b u T b i A s N 3 0 m c X V v d D s s J n F 1 b 3 Q 7 U 2 V j d G l v b j E v T O G 7 j E M g Q 1 A v Q 2 h h b m d l Z C B U e X B l L n t W a W V 0 c 3 R v Y 2 s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h u 4 x D I E N Q L 0 N o Y W 5 n Z W Q g V H l w Z S 5 7 Q 2 9 s d W 1 u M S w w f S Z x d W 9 0 O y w m c X V v d D t T Z W N 0 a W 9 u M S 9 M 4 b u M Q y B D U C 9 D a G F u Z 2 V k I F R 5 c G U u e 0 N v b H V t b j I s M X 0 m c X V v d D s s J n F 1 b 3 Q 7 U 2 V j d G l v b j E v T O G 7 j E M g Q 1 A v Q 2 h h b m d l Z C B U e X B l L n t D b 2 x 1 b W 4 z L D J 9 J n F 1 b 3 Q 7 L C Z x d W 9 0 O 1 N l Y 3 R p b 2 4 x L 0 z h u 4 x D I E N Q L 0 N o Y W 5 n Z W Q g V H l w Z S 5 7 Q 2 9 s d W 1 u N C w z f S Z x d W 9 0 O y w m c X V v d D t T Z W N 0 a W 9 u M S 9 M 4 b u M Q y B D U C 9 D a G F u Z 2 V k I F R 5 c G U u e 0 N v b H V t b j U s N H 0 m c X V v d D s s J n F 1 b 3 Q 7 U 2 V j d G l v b j E v T O G 7 j E M g Q 1 A v Q 2 h h b m d l Z C B U e X B l L n t D b 2 x 1 b W 4 2 L D V 9 J n F 1 b 3 Q 7 L C Z x d W 9 0 O 1 N l Y 3 R p b 2 4 x L 0 z h u 4 x D I E N Q L 0 N o Y W 5 n Z W Q g V H l w Z S 5 7 Q 2 9 s d W 1 u N y w 2 f S Z x d W 9 0 O y w m c X V v d D t T Z W N 0 a W 9 u M S 9 M 4 b u M Q y B D U C 9 D a G F u Z 2 V k I F R 5 c G U u e 0 5 n d e G 7 k 2 4 g L D d 9 J n F 1 b 3 Q 7 L C Z x d W 9 0 O 1 N l Y 3 R p b 2 4 x L 0 z h u 4 x D I E N Q L 0 N o Y W 5 n Z W Q g V H l w Z S 5 7 V m l l d H N 0 b 2 N r I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l R T E l Q k I l O E N D J T I w Q 1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J U M D k 6 M D A 6 M j A u O D Y 2 M z U w N V o i I C 8 + P E V u d H J 5 I F R 5 c G U 9 I k Z p b G x D b 2 x 1 b W 5 U e X B l c y I g V m F s d W U 9 I n N C Z 1 V G Q l F V R k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O Z 3 X h u 5 N u I C Z x d W 9 0 O y w m c X V v d D t W a W V 0 c 3 R v Y 2 s g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h Z j E 0 M m U 2 L T I y M m Q t N D Q y M C 1 i Y T B h L W N i M z Y w Z D B j Y j c 0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O G 7 j E M g Q 1 A g K D I p L 0 F 1 d G 9 S Z W 1 v d m V k Q 2 9 s d W 1 u c z E u e 0 N v b H V t b j E s M H 0 m c X V v d D s s J n F 1 b 3 Q 7 U 2 V j d G l v b j E v T O G 7 j E M g Q 1 A g K D I p L 0 F 1 d G 9 S Z W 1 v d m V k Q 2 9 s d W 1 u c z E u e 0 N v b H V t b j I s M X 0 m c X V v d D s s J n F 1 b 3 Q 7 U 2 V j d G l v b j E v T O G 7 j E M g Q 1 A g K D I p L 0 F 1 d G 9 S Z W 1 v d m V k Q 2 9 s d W 1 u c z E u e 0 N v b H V t b j M s M n 0 m c X V v d D s s J n F 1 b 3 Q 7 U 2 V j d G l v b j E v T O G 7 j E M g Q 1 A g K D I p L 0 F 1 d G 9 S Z W 1 v d m V k Q 2 9 s d W 1 u c z E u e 0 N v b H V t b j Q s M 3 0 m c X V v d D s s J n F 1 b 3 Q 7 U 2 V j d G l v b j E v T O G 7 j E M g Q 1 A g K D I p L 0 F 1 d G 9 S Z W 1 v d m V k Q 2 9 s d W 1 u c z E u e 0 N v b H V t b j U s N H 0 m c X V v d D s s J n F 1 b 3 Q 7 U 2 V j d G l v b j E v T O G 7 j E M g Q 1 A g K D I p L 0 F 1 d G 9 S Z W 1 v d m V k Q 2 9 s d W 1 u c z E u e 0 N v b H V t b j Y s N X 0 m c X V v d D s s J n F 1 b 3 Q 7 U 2 V j d G l v b j E v T O G 7 j E M g Q 1 A g K D I p L 0 F 1 d G 9 S Z W 1 v d m V k Q 2 9 s d W 1 u c z E u e 0 N v b H V t b j c s N n 0 m c X V v d D s s J n F 1 b 3 Q 7 U 2 V j d G l v b j E v T O G 7 j E M g Q 1 A g K D I p L 0 F 1 d G 9 S Z W 1 v d m V k Q 2 9 s d W 1 u c z E u e 0 5 n d e G 7 k 2 4 g L D d 9 J n F 1 b 3 Q 7 L C Z x d W 9 0 O 1 N l Y 3 R p b 2 4 x L 0 z h u 4 x D I E N Q I C g y K S 9 B d X R v U m V t b 3 Z l Z E N v b H V t b n M x L n t W a W V 0 c 3 R v Y 2 s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h u 4 x D I E N Q I C g y K S 9 B d X R v U m V t b 3 Z l Z E N v b H V t b n M x L n t D b 2 x 1 b W 4 x L D B 9 J n F 1 b 3 Q 7 L C Z x d W 9 0 O 1 N l Y 3 R p b 2 4 x L 0 z h u 4 x D I E N Q I C g y K S 9 B d X R v U m V t b 3 Z l Z E N v b H V t b n M x L n t D b 2 x 1 b W 4 y L D F 9 J n F 1 b 3 Q 7 L C Z x d W 9 0 O 1 N l Y 3 R p b 2 4 x L 0 z h u 4 x D I E N Q I C g y K S 9 B d X R v U m V t b 3 Z l Z E N v b H V t b n M x L n t D b 2 x 1 b W 4 z L D J 9 J n F 1 b 3 Q 7 L C Z x d W 9 0 O 1 N l Y 3 R p b 2 4 x L 0 z h u 4 x D I E N Q I C g y K S 9 B d X R v U m V t b 3 Z l Z E N v b H V t b n M x L n t D b 2 x 1 b W 4 0 L D N 9 J n F 1 b 3 Q 7 L C Z x d W 9 0 O 1 N l Y 3 R p b 2 4 x L 0 z h u 4 x D I E N Q I C g y K S 9 B d X R v U m V t b 3 Z l Z E N v b H V t b n M x L n t D b 2 x 1 b W 4 1 L D R 9 J n F 1 b 3 Q 7 L C Z x d W 9 0 O 1 N l Y 3 R p b 2 4 x L 0 z h u 4 x D I E N Q I C g y K S 9 B d X R v U m V t b 3 Z l Z E N v b H V t b n M x L n t D b 2 x 1 b W 4 2 L D V 9 J n F 1 b 3 Q 7 L C Z x d W 9 0 O 1 N l Y 3 R p b 2 4 x L 0 z h u 4 x D I E N Q I C g y K S 9 B d X R v U m V t b 3 Z l Z E N v b H V t b n M x L n t D b 2 x 1 b W 4 3 L D Z 9 J n F 1 b 3 Q 7 L C Z x d W 9 0 O 1 N l Y 3 R p b 2 4 x L 0 z h u 4 x D I E N Q I C g y K S 9 B d X R v U m V t b 3 Z l Z E N v b H V t b n M x L n t O Z 3 X h u 5 N u I C w 3 f S Z x d W 9 0 O y w m c X V v d D t T Z W N 0 a W 9 u M S 9 M 4 b u M Q y B D U C A o M i k v Q X V 0 b 1 J l b W 9 2 Z W R D b 2 x 1 b W 5 z M S 5 7 V m l l d H N 0 b 2 N r I C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l R T E l Q k I l O E N D J T I w Q 1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C V F M S V C Q i U 4 Q 0 M l M j B D U C 9 M J U U x J U J C J T h D Q y U y M E N Q J T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C V F M S V C Q i U 4 Q 0 M l M j B D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U U x J U J C J T h D Q y U y M E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C V F M S V C Q i U 4 Q 0 M l M j B D U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U U x J U J C J T h D Q y U y M E N Q J T I w K D I p L 0 w l R T E l Q k I l O E N D J T I w Q 1 A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U U x J U J C J T h D Q y U y M E N Q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l R T E l Q k I l O E N D J T I w Q 1 A l M j A o M i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C V F M S V C Q i U 4 Q 0 M l M j B D U C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j Z D A 2 Z T Z h L T E z Z D A t N D A 0 N S 1 h M z Y 3 L T c 4 Y z Y 2 N m I w M W E 2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J U M T c 6 N D k 6 M j U u O D A z N D k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C V F M S V C Q i U 4 Q 0 M l M j B D U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U U x J U J C J T h D Q y U y M E N Q J T I w K D M p L 0 w l R T E l Q k I l O E N D J T I w Q 1 A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J U U x J U J C J T h D Q y U y M E N Q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l R T E l Q k I l O E N D J T I w Q 1 A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A k c j G d r P U K Q u 3 4 d Z i I Z Y w A A A A A C A A A A A A A Q Z g A A A A E A A C A A A A B w P J Q Z x k h 9 2 u J / A I / h Y 4 y R m v I Q M V U j 8 v M X w 0 x v / R o 8 1 g A A A A A O g A A A A A I A A C A A A A D R X n q n h t K C p 0 7 z b 6 P n u W + 8 v 1 k m R A Y k 7 l z J B P R A 7 f E q V 1 A A A A B X Z r W t e / N 9 8 z y m J 8 X 2 z f P J D 0 C s j N U u 9 9 1 y 1 6 S 7 S c b P k I v a r d n P Q m r / s b J D Q w U R x D r g u T v H 2 0 J 3 / N k h X j y + 0 g I q 4 S C z A x k 2 h d 2 Z W l A q c 0 O 0 Q k A A A A A v v c 4 f c X C w 0 1 O V l Y P u 4 s s h i a h 0 k q E T 3 b s D j D E T D z O 4 m o 2 S Q p o S 5 X C d v 9 Y K x I Q 8 i R R 5 9 V a h N T 5 H T V + P j k U s K O M w < / D a t a M a s h u p > 
</file>

<file path=customXml/itemProps1.xml><?xml version="1.0" encoding="utf-8"?>
<ds:datastoreItem xmlns:ds="http://schemas.openxmlformats.org/officeDocument/2006/customXml" ds:itemID="{E2408A14-F231-46B8-8B97-F455B67B0D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HOMESCREEN</vt:lpstr>
      <vt:lpstr>CODE RESULTS</vt:lpstr>
      <vt:lpstr>CHARACTERISTICS</vt:lpstr>
      <vt:lpstr>OPTIMAL PORTFOLIO</vt:lpstr>
      <vt:lpstr>EFFICIENT FRONTIER</vt:lpstr>
      <vt:lpstr>STOCK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 NGUYEN THI MY</cp:lastModifiedBy>
  <cp:lastPrinted>2025-03-23T06:49:48Z</cp:lastPrinted>
  <dcterms:created xsi:type="dcterms:W3CDTF">2025-03-21T14:01:03Z</dcterms:created>
  <dcterms:modified xsi:type="dcterms:W3CDTF">2025-03-25T19:26:28Z</dcterms:modified>
</cp:coreProperties>
</file>